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B:\YandexDisk\Dropbox\РАБОТА\KHALIDIYAH прайсы\Cancel policy\Result\"/>
    </mc:Choice>
  </mc:AlternateContent>
  <xr:revisionPtr revIDLastSave="0" documentId="13_ncr:1_{EF5B3C06-094A-41D5-AE89-8ED795F8FB7B}" xr6:coauthVersionLast="45" xr6:coauthVersionMax="45" xr10:uidLastSave="{00000000-0000-0000-0000-000000000000}"/>
  <bookViews>
    <workbookView xWindow="-120" yWindow="-120" windowWidth="29040" windowHeight="15840" xr2:uid="{4AE8959F-22F0-4AE2-A914-977811E3251D}"/>
  </bookViews>
  <sheets>
    <sheet name="Оглавление" sheetId="442" r:id="rId1"/>
    <sheet name="ADAARAN SELECT CLUB RANNALHI  4" sheetId="6" r:id="rId2"/>
    <sheet name="Rate Sheet Formula" sheetId="7" state="hidden" r:id="rId3"/>
    <sheet name="ADAARAN PRESTIGE VADOO  4" sheetId="10" r:id="rId4"/>
    <sheet name="Rate Sheet Formula (2)" sheetId="11" state="hidden" r:id="rId5"/>
    <sheet name="ADAARAN SELECT HUDURAN FUSHI  4" sheetId="14" r:id="rId6"/>
    <sheet name="Rate Sheet Formula (3)" sheetId="15" state="hidden" r:id="rId7"/>
    <sheet name="ADAARAN SELECT MEEDHUPPARU  4" sheetId="18" r:id="rId8"/>
    <sheet name="Rate Sheet Formula (4)" sheetId="19" state="hidden" r:id="rId9"/>
    <sheet name="AMARI HAVODDA MALDIVES  5" sheetId="22" r:id="rId10"/>
    <sheet name="Rate Sheet Formula (5)" sheetId="23" state="hidden" r:id="rId11"/>
    <sheet name="AMILLA FUSHI  5" sheetId="26" r:id="rId12"/>
    <sheet name="Rate Sheet Formula (6)" sheetId="27" state="hidden" r:id="rId13"/>
    <sheet name="ANANTARA DHIGU MALDIVES  5" sheetId="30" r:id="rId14"/>
    <sheet name="Rate Sheet Formula (7)" sheetId="31" state="hidden" r:id="rId15"/>
    <sheet name="ANANTARA KIHAVAH VILLAS  5" sheetId="34" r:id="rId16"/>
    <sheet name="Rate Sheet Formula (8)" sheetId="35" state="hidden" r:id="rId17"/>
    <sheet name="ANANTARA VELI MALDIVES  5" sheetId="38" r:id="rId18"/>
    <sheet name="Rate Sheet Formula (9)" sheetId="39" state="hidden" r:id="rId19"/>
    <sheet name="ANGSANA IHURU  4" sheetId="42" r:id="rId20"/>
    <sheet name="Rate Sheet Formula (10)" sheetId="43" state="hidden" r:id="rId21"/>
    <sheet name="ANGSANA VELAVARU  4" sheetId="46" r:id="rId22"/>
    <sheet name="Rate Sheet Formula (11)" sheetId="47" state="hidden" r:id="rId23"/>
    <sheet name="ATMOSPHERE KANIFUSHI  5" sheetId="50" r:id="rId24"/>
    <sheet name="Rate Sheet Formula (12)" sheetId="51" state="hidden" r:id="rId25"/>
    <sheet name="AYADA MALDIVES  5" sheetId="54" r:id="rId26"/>
    <sheet name="Rate Sheet Formula (13)" sheetId="55" state="hidden" r:id="rId27"/>
    <sheet name="BAGLIONI RESORT MALDIVES  5" sheetId="58" r:id="rId28"/>
    <sheet name="Rate Sheet Formula (14)" sheetId="59" state="hidden" r:id="rId29"/>
    <sheet name="BANDOS MALDIVES  4" sheetId="62" r:id="rId30"/>
    <sheet name="Rate Sheet Formula (15)" sheetId="63" state="hidden" r:id="rId31"/>
    <sheet name="BANYAN TREE VABBINFARU  5" sheetId="66" r:id="rId32"/>
    <sheet name="Rate Sheet Formula (16)" sheetId="67" state="hidden" r:id="rId33"/>
    <sheet name="BAROS MALDIVES  5" sheetId="70" r:id="rId34"/>
    <sheet name="Rate Sheet Formula (17)" sheetId="71" state="hidden" r:id="rId35"/>
    <sheet name="BIYADHOO ISLAND RESORT  3" sheetId="74" r:id="rId36"/>
    <sheet name="Rate Sheet Formula (18)" sheetId="75" state="hidden" r:id="rId37"/>
    <sheet name="CANAREEF RESORT MALDIVES  4" sheetId="78" r:id="rId38"/>
    <sheet name="Rate Sheet Formula (19)" sheetId="79" state="hidden" r:id="rId39"/>
    <sheet name="COCO BODU HITHI  5" sheetId="82" r:id="rId40"/>
    <sheet name="Rate Sheet Formula (20)" sheetId="83" state="hidden" r:id="rId41"/>
    <sheet name="COCO PALM DHUNI KOLHU  4" sheetId="86" r:id="rId42"/>
    <sheet name="Rate Sheet Formula (21)" sheetId="87" state="hidden" r:id="rId43"/>
    <sheet name="COCOON MALDIVES  5" sheetId="90" r:id="rId44"/>
    <sheet name="Rate Sheet Formula (22)" sheetId="91" state="hidden" r:id="rId45"/>
    <sheet name="COMO COCOA ISLAND  5" sheetId="94" r:id="rId46"/>
    <sheet name="Rate Sheet Formula (23)" sheetId="95" state="hidden" r:id="rId47"/>
    <sheet name="COMO MAALIFUSHI  5" sheetId="98" r:id="rId48"/>
    <sheet name="Rate Sheet Formula (24)" sheetId="99" state="hidden" r:id="rId49"/>
    <sheet name="CONRAD MALDIVES RANGALI  5" sheetId="102" r:id="rId50"/>
    <sheet name="Rate Sheet Formula (25)" sheetId="103" state="hidden" r:id="rId51"/>
    <sheet name="CONSTANCE HALAVELI  5" sheetId="106" r:id="rId52"/>
    <sheet name="Rate Sheet Formula (26)" sheetId="107" state="hidden" r:id="rId53"/>
    <sheet name="CONSTANCE MOOFUSHI  4" sheetId="110" r:id="rId54"/>
    <sheet name="Rate Sheet Formula (27)" sheetId="111" state="hidden" r:id="rId55"/>
    <sheet name="DHIGALI MALDIVES  5" sheetId="114" r:id="rId56"/>
    <sheet name="Rate Sheet Formula (28)" sheetId="115" state="hidden" r:id="rId57"/>
    <sheet name="DUSIT THANI MALDIVES  5" sheetId="118" r:id="rId58"/>
    <sheet name="Rate Sheet Formula (29)" sheetId="119" state="hidden" r:id="rId59"/>
    <sheet name="EMERALD RESORT   5" sheetId="122" r:id="rId60"/>
    <sheet name="Rate Sheet Formula (30)" sheetId="123" state="hidden" r:id="rId61"/>
    <sheet name="FAARUFUSHI MALDIVES  5" sheetId="126" r:id="rId62"/>
    <sheet name="Rate Sheet Formula (31)" sheetId="127" state="hidden" r:id="rId63"/>
    <sheet name="FAIRMONT SIRRU FEN FUSHI  5" sheetId="130" r:id="rId64"/>
    <sheet name="Rate Sheet Formula (32)" sheetId="131" state="hidden" r:id="rId65"/>
    <sheet name="FILITHEYO ISLAND RESORT  4" sheetId="134" r:id="rId66"/>
    <sheet name="Rate Sheet Formula (33)" sheetId="135" state="hidden" r:id="rId67"/>
    <sheet name="FINOLHU  5" sheetId="138" r:id="rId68"/>
    <sheet name="Rate Sheet Formula (34)" sheetId="139" state="hidden" r:id="rId69"/>
    <sheet name="FOUR SEASONS EXPLORER  5 Deluxe" sheetId="142" r:id="rId70"/>
    <sheet name="INTOUR MALDIVES" sheetId="143" state="hidden" r:id="rId71"/>
    <sheet name="FOUR SEASONS KUDA HURAA  5" sheetId="146" r:id="rId72"/>
    <sheet name="Rate Sheet Formula (35)" sheetId="147" state="hidden" r:id="rId73"/>
    <sheet name="FOUR SEASONS LANDAA GIRAVARU  5" sheetId="150" r:id="rId74"/>
    <sheet name="Rate Sheet Formula (36)" sheetId="151" state="hidden" r:id="rId75"/>
    <sheet name="FUN ISLAND RESORT &amp; SPA  3" sheetId="154" r:id="rId76"/>
    <sheet name="Rate Sheet Formula (37)" sheetId="155" state="hidden" r:id="rId77"/>
    <sheet name="FURAVERI ISLAND RESORT &amp; SPA  4" sheetId="158" r:id="rId78"/>
    <sheet name="Rate Sheet Formula (38)" sheetId="159" state="hidden" r:id="rId79"/>
    <sheet name="FUSHIFARU MALDIVES  5" sheetId="162" r:id="rId80"/>
    <sheet name="Rate Sheet Formula (39)" sheetId="163" state="hidden" r:id="rId81"/>
    <sheet name="GILI LANKANFUSHI  5" sheetId="166" r:id="rId82"/>
    <sheet name="Rate Sheet Formula (40)" sheetId="167" state="hidden" r:id="rId83"/>
    <sheet name="GRAND PARK KODHIPPARU 5" sheetId="170" r:id="rId84"/>
    <sheet name="Rate Sheet Formula (41)" sheetId="171" state="hidden" r:id="rId85"/>
    <sheet name="HARD ROCK HOTEL MALDIVES  5" sheetId="174" r:id="rId86"/>
    <sheet name="Rate Sheet Formula (42)" sheetId="175" state="hidden" r:id="rId87"/>
    <sheet name="HERITANCE AARAH  5" sheetId="178" r:id="rId88"/>
    <sheet name="Rate Sheet Formula (43)" sheetId="179" state="hidden" r:id="rId89"/>
    <sheet name="HIDEAWAY BEACH RESORT &amp; SPA  5" sheetId="182" r:id="rId90"/>
    <sheet name="Rate Sheet Formula (44)" sheetId="183" state="hidden" r:id="rId91"/>
    <sheet name="HOLIDAY ISLAND RESORT &amp; SPA  4" sheetId="186" r:id="rId92"/>
    <sheet name="Rate Sheet Formula (45)" sheetId="187" state="hidden" r:id="rId93"/>
    <sheet name="HULHULE ISLAND HOTEL  4" sheetId="190" r:id="rId94"/>
    <sheet name="Rate Sheet Formula (46)" sheetId="191" state="hidden" r:id="rId95"/>
    <sheet name="HURAWALHI ISLAND RESORT  5" sheetId="194" r:id="rId96"/>
    <sheet name="Rate Sheet Formula (47)" sheetId="195" state="hidden" r:id="rId97"/>
    <sheet name="HUVAFEN FUSHI  5" sheetId="198" r:id="rId98"/>
    <sheet name="Rate Sheet Formula (48)" sheetId="199" state="hidden" r:id="rId99"/>
    <sheet name="INNAHURA MALDIVES RESORT  3" sheetId="202" r:id="rId100"/>
    <sheet name="Rate Sheet Formula (49)" sheetId="203" state="hidden" r:id="rId101"/>
    <sheet name="INTERCONTINENTAL MAAMUNAGAU  5" sheetId="206" r:id="rId102"/>
    <sheet name="Rate Sheet Formula (50)" sheetId="207" state="hidden" r:id="rId103"/>
    <sheet name="JA MANAFARU  5" sheetId="210" r:id="rId104"/>
    <sheet name="Rate Sheet Formula (51)" sheetId="211" state="hidden" r:id="rId105"/>
    <sheet name="JOALI MALDIVES  5" sheetId="214" r:id="rId106"/>
    <sheet name="Rate Sheet Formula (52)" sheetId="215" state="hidden" r:id="rId107"/>
    <sheet name="JUMEIRAH VITTAVELI  5" sheetId="218" r:id="rId108"/>
    <sheet name="Rate Sheet Formula (53)" sheetId="219" state="hidden" r:id="rId109"/>
    <sheet name="JW MARIOTT MALDIVES  5" sheetId="222" r:id="rId110"/>
    <sheet name="Rate Sheet Formula (54)" sheetId="223" state="hidden" r:id="rId111"/>
    <sheet name="KANDIMA MALDIVES  4" sheetId="226" r:id="rId112"/>
    <sheet name="Rate Sheet Formula (55)" sheetId="227" state="hidden" r:id="rId113"/>
    <sheet name="KANDOLHU MALDIVES  5" sheetId="230" r:id="rId114"/>
    <sheet name="Rate Sheet Formula (56)" sheetId="231" state="hidden" r:id="rId115"/>
    <sheet name="KANUHURA MALDIVES  5" sheetId="234" r:id="rId116"/>
    <sheet name="Rate Sheet Formula (57)" sheetId="235" state="hidden" r:id="rId117"/>
    <sheet name="KIHAA MALDIVES  4" sheetId="238" r:id="rId118"/>
    <sheet name="Rate Sheet Formula (58)" sheetId="239" state="hidden" r:id="rId119"/>
    <sheet name="KUDADOO PRIVATE ISLAND 5" sheetId="242" r:id="rId120"/>
    <sheet name="Rate Sheet Formula (59)" sheetId="243" state="hidden" r:id="rId121"/>
    <sheet name="KURAMATHI MALDIVES  4" sheetId="246" r:id="rId122"/>
    <sheet name="Rate Sheet Formula (60)" sheetId="247" state="hidden" r:id="rId123"/>
    <sheet name="KUREDU ISLAND RESORT &amp; SPA  4" sheetId="250" r:id="rId124"/>
    <sheet name="Rate Sheet Formula (61)" sheetId="251" state="hidden" r:id="rId125"/>
    <sheet name="KURUMBA MALDIVES  5" sheetId="254" r:id="rId126"/>
    <sheet name="Rate Sheet Formula (62)" sheetId="255" state="hidden" r:id="rId127"/>
    <sheet name="LILY BEACH RESORT &amp; SPA  5" sheetId="258" r:id="rId128"/>
    <sheet name="Rate Sheet Formula (63)" sheetId="259" state="hidden" r:id="rId129"/>
    <sheet name="LUX NORTH MALE ATOLL  5" sheetId="262" r:id="rId130"/>
    <sheet name="Rate Sheet Formula (64)" sheetId="263" state="hidden" r:id="rId131"/>
    <sheet name="LUX SOUTH ARI ATOLL  5" sheetId="266" r:id="rId132"/>
    <sheet name="Rate Sheet Formula (65)" sheetId="267" state="hidden" r:id="rId133"/>
    <sheet name="MAAFUSHIVARU MALDIVES  4" sheetId="270" r:id="rId134"/>
    <sheet name="Rate Sheet Formula (66)" sheetId="271" state="hidden" r:id="rId135"/>
    <sheet name="MALAHINI KUDA BANDOS  3" sheetId="274" r:id="rId136"/>
    <sheet name="Rate Sheet Formula (67)" sheetId="275" state="hidden" r:id="rId137"/>
    <sheet name="MEDHUFUSHI ISLAND RESORT  4" sheetId="278" r:id="rId138"/>
    <sheet name="Rate Sheet Formula (68)" sheetId="279" state="hidden" r:id="rId139"/>
    <sheet name="MEERU ISLAND RESORT &amp; SPA  4" sheetId="282" r:id="rId140"/>
    <sheet name="Rate Sheet Formula (69)" sheetId="283" state="hidden" r:id="rId141"/>
    <sheet name="MERCURE MALDIVES KOODOO  4" sheetId="286" r:id="rId142"/>
    <sheet name="Rate Sheet Formula (70)" sheetId="287" state="hidden" r:id="rId143"/>
    <sheet name="MILAIDHOO ISLAND  5" sheetId="290" r:id="rId144"/>
    <sheet name="Rate Sheet Formula (71)" sheetId="291" state="hidden" r:id="rId145"/>
    <sheet name="MOVENPICK RESORT KUREDHIVARU  5" sheetId="294" r:id="rId146"/>
    <sheet name="Rate Sheet Formula (72)" sheetId="295" state="hidden" r:id="rId147"/>
    <sheet name="NALADHU PRIVATE ISLAND  5" sheetId="298" r:id="rId148"/>
    <sheet name="Rate Sheet Formula (73)" sheetId="299" state="hidden" r:id="rId149"/>
    <sheet name="NIKA ISLAND RESORT SPA  4" sheetId="302" r:id="rId150"/>
    <sheet name="Rate Sheet Formula (74)" sheetId="303" state="hidden" r:id="rId151"/>
    <sheet name="NIYAMA PRIVATE ISLANDS  5" sheetId="306" r:id="rId152"/>
    <sheet name="Rate Sheet Formula (75)" sheetId="307" state="hidden" r:id="rId153"/>
    <sheet name="OBLU by ATMOSPHERE AT HELEN 4" sheetId="310" r:id="rId154"/>
    <sheet name="Rate Sheet Formula (76)" sheetId="311" state="hidden" r:id="rId155"/>
    <sheet name="OBLU SELECT at SANGELI  4" sheetId="314" r:id="rId156"/>
    <sheet name="Rate Sheet Formula (77)" sheetId="315" state="hidden" r:id="rId157"/>
    <sheet name="OLHUVELI BEACH &amp; SPA  4" sheetId="318" r:id="rId158"/>
    <sheet name="Rate Sheet Formula (78)" sheetId="319" state="hidden" r:id="rId159"/>
    <sheet name="ONE ONLY REETHI RAH MALDIVES  5" sheetId="322" r:id="rId160"/>
    <sheet name="Rate Sheet Formula (79)" sheetId="323" state="hidden" r:id="rId161"/>
    <sheet name="OUTRIGGER KONOTTA RESORT  5" sheetId="326" r:id="rId162"/>
    <sheet name="Rate Sheet Formula (80)" sheetId="327" state="hidden" r:id="rId163"/>
    <sheet name="OZEN by ATMOSPHERE AT MAADHOO" sheetId="330" r:id="rId164"/>
    <sheet name="Rate Sheet Formula (81)" sheetId="331" state="hidden" r:id="rId165"/>
    <sheet name="PALM BEACH RESORT SPA  4" sheetId="334" r:id="rId166"/>
    <sheet name="Rate Sheet Formula (82)" sheetId="335" state="hidden" r:id="rId167"/>
    <sheet name="PARADISE ISLAND RESORT SPA  4" sheetId="338" r:id="rId168"/>
    <sheet name="Rate Sheet Formula (83)" sheetId="339" state="hidden" r:id="rId169"/>
    <sheet name="PARK HYATT HADAHAA  5" sheetId="342" r:id="rId170"/>
    <sheet name="Rate Sheet Formula (84)" sheetId="343" state="hidden" r:id="rId171"/>
    <sheet name="REETHI BEACH RESORT  3" sheetId="346" r:id="rId172"/>
    <sheet name="Rate Sheet Formula (85)" sheetId="347" state="hidden" r:id="rId173"/>
    <sheet name="REETHI FARU RESORT  4" sheetId="350" r:id="rId174"/>
    <sheet name="Rate Sheet Formula (86)" sheetId="351" state="hidden" r:id="rId175"/>
    <sheet name="ROYAL ISLAND RESORT &amp; SPA  4" sheetId="354" r:id="rId176"/>
    <sheet name="Rate Sheet Formula (87)" sheetId="355" state="hidden" r:id="rId177"/>
    <sheet name="SAii LAGOON MALDIVES  4" sheetId="358" r:id="rId178"/>
    <sheet name="Rate Sheet Formula (88)" sheetId="359" state="hidden" r:id="rId179"/>
    <sheet name="SHANGRILA S VILLINGILI  5" sheetId="362" r:id="rId180"/>
    <sheet name="Rate Sheet Formula (89)" sheetId="363" state="hidden" r:id="rId181"/>
    <sheet name="SHERATON FULL MOON  5" sheetId="366" r:id="rId182"/>
    <sheet name="Rate Sheet Formula (90)" sheetId="367" state="hidden" r:id="rId183"/>
    <sheet name="SIX SENSES LAAMU  5" sheetId="370" r:id="rId184"/>
    <sheet name="Rate Sheet Formula (91)" sheetId="371" state="hidden" r:id="rId185"/>
    <sheet name="SONEVA FUSHI  5" sheetId="374" r:id="rId186"/>
    <sheet name="Rate Sheet Formula (92)" sheetId="375" state="hidden" r:id="rId187"/>
    <sheet name="SONEVA JANI  5" sheetId="378" r:id="rId188"/>
    <sheet name="Rate Sheet Formula (93)" sheetId="379" state="hidden" r:id="rId189"/>
    <sheet name="SOUTH PALM RESORT MALDIVES  4" sheetId="382" r:id="rId190"/>
    <sheet name="Rate Sheet Formula (94)" sheetId="383" state="hidden" r:id="rId191"/>
    <sheet name="THE ST REGIS VOMMULI  5" sheetId="386" r:id="rId192"/>
    <sheet name="Rate Sheet Formula (95)" sheetId="387" state="hidden" r:id="rId193"/>
    <sheet name="SUN AQUA IRU VELI  5" sheetId="390" r:id="rId194"/>
    <sheet name="Rate Sheet Formula (96)" sheetId="391" state="hidden" r:id="rId195"/>
    <sheet name="SUN AQUA VILU REEF MALDIVES  5" sheetId="394" r:id="rId196"/>
    <sheet name="Rate Sheet Formula (97)" sheetId="395" state="hidden" r:id="rId197"/>
    <sheet name="SUN ISLAND RESORT SPA  4" sheetId="398" r:id="rId198"/>
    <sheet name="Rate Sheet Formula (98)" sheetId="399" state="hidden" r:id="rId199"/>
    <sheet name="THE NAUTILUS MALDIVES  5" sheetId="402" r:id="rId200"/>
    <sheet name="Rate Sheet Formula (99)" sheetId="403" state="hidden" r:id="rId201"/>
    <sheet name="THE SUN SIYAM IRU FUSHI  5" sheetId="406" r:id="rId202"/>
    <sheet name="Rate Sheet Formula (100)" sheetId="407" state="hidden" r:id="rId203"/>
    <sheet name="VAKKARU MALDIVES  5" sheetId="410" r:id="rId204"/>
    <sheet name="Rate Sheet Formula (101)" sheetId="411" state="hidden" r:id="rId205"/>
    <sheet name="VARU by ATMOSPHERE  5" sheetId="414" r:id="rId206"/>
    <sheet name="Rate Sheet Formula (102)" sheetId="415" state="hidden" r:id="rId207"/>
    <sheet name="VELAA PRIVATE ISLAND  5" sheetId="418" r:id="rId208"/>
    <sheet name="Rate Sheet Formula (103)" sheetId="419" state="hidden" r:id="rId209"/>
    <sheet name="VELASSARU MALDIVES  5" sheetId="422" r:id="rId210"/>
    <sheet name="Rate Sheet Formula (104)" sheetId="423" state="hidden" r:id="rId211"/>
    <sheet name="VILAMENDHOO ISLAND  4" sheetId="426" r:id="rId212"/>
    <sheet name="Rate Sheet Formula (105)" sheetId="427" state="hidden" r:id="rId213"/>
    <sheet name="W MALDIVES  5" sheetId="430" r:id="rId214"/>
    <sheet name="Rate Sheet Formula (106)" sheetId="431" state="hidden" r:id="rId215"/>
    <sheet name="WALDORF ASTORIA ITHAAFUSHI  5" sheetId="434" r:id="rId216"/>
    <sheet name="Rate Sheet Formula (107)" sheetId="435" state="hidden" r:id="rId217"/>
    <sheet name="YOU ME by COCOON MALDIVES  5" sheetId="438" r:id="rId218"/>
    <sheet name="Rate Sheet Formula (108)" sheetId="439" state="hidden" r:id="rId219"/>
  </sheets>
  <definedNames>
    <definedName name="_xlnm._FilterDatabase" localSheetId="0" hidden="1">Оглавление!$A$3:$A$112</definedName>
    <definedName name="_xlnm.Print_Area" localSheetId="70">'INTOUR MALDIVES'!$A$1:$F$149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0" i="439" l="1"/>
  <c r="AB40" i="439"/>
  <c r="Z40" i="439"/>
  <c r="T40" i="439"/>
  <c r="AE40" i="439" s="1"/>
  <c r="S40" i="439"/>
  <c r="R40" i="439"/>
  <c r="AC40" i="439" s="1"/>
  <c r="Q40" i="439"/>
  <c r="P40" i="439"/>
  <c r="AA40" i="439" s="1"/>
  <c r="O40" i="439"/>
  <c r="N40" i="439"/>
  <c r="Y40" i="439" s="1"/>
  <c r="AD39" i="439"/>
  <c r="AB39" i="439"/>
  <c r="Z39" i="439"/>
  <c r="T39" i="439"/>
  <c r="AE39" i="439" s="1"/>
  <c r="S39" i="439"/>
  <c r="R39" i="439"/>
  <c r="AC39" i="439" s="1"/>
  <c r="Q39" i="439"/>
  <c r="P39" i="439"/>
  <c r="AA39" i="439" s="1"/>
  <c r="O39" i="439"/>
  <c r="N39" i="439"/>
  <c r="Y39" i="439" s="1"/>
  <c r="AD38" i="439"/>
  <c r="AB38" i="439"/>
  <c r="Z38" i="439"/>
  <c r="T38" i="439"/>
  <c r="AE38" i="439" s="1"/>
  <c r="S38" i="439"/>
  <c r="R38" i="439"/>
  <c r="AC38" i="439" s="1"/>
  <c r="Q38" i="439"/>
  <c r="P38" i="439"/>
  <c r="AA38" i="439" s="1"/>
  <c r="O38" i="439"/>
  <c r="N38" i="439"/>
  <c r="Y38" i="439" s="1"/>
  <c r="AD37" i="439"/>
  <c r="AB37" i="439"/>
  <c r="Z37" i="439"/>
  <c r="T37" i="439"/>
  <c r="AE37" i="439" s="1"/>
  <c r="S37" i="439"/>
  <c r="R37" i="439"/>
  <c r="AC37" i="439" s="1"/>
  <c r="Q37" i="439"/>
  <c r="P37" i="439"/>
  <c r="AA37" i="439" s="1"/>
  <c r="O37" i="439"/>
  <c r="N37" i="439"/>
  <c r="Y37" i="439" s="1"/>
  <c r="AD36" i="439"/>
  <c r="AB36" i="439"/>
  <c r="Z36" i="439"/>
  <c r="T36" i="439"/>
  <c r="AE36" i="439" s="1"/>
  <c r="S36" i="439"/>
  <c r="R36" i="439"/>
  <c r="AC36" i="439" s="1"/>
  <c r="Q36" i="439"/>
  <c r="P36" i="439"/>
  <c r="AA36" i="439" s="1"/>
  <c r="O36" i="439"/>
  <c r="N36" i="439"/>
  <c r="Y36" i="439" s="1"/>
  <c r="AD35" i="439"/>
  <c r="AB35" i="439"/>
  <c r="Z35" i="439"/>
  <c r="T35" i="439"/>
  <c r="AE35" i="439" s="1"/>
  <c r="S35" i="439"/>
  <c r="R35" i="439"/>
  <c r="AC35" i="439" s="1"/>
  <c r="Q35" i="439"/>
  <c r="P35" i="439"/>
  <c r="AA35" i="439" s="1"/>
  <c r="O35" i="439"/>
  <c r="N35" i="439"/>
  <c r="Y35" i="439" s="1"/>
  <c r="AD34" i="439"/>
  <c r="AB34" i="439"/>
  <c r="Z34" i="439"/>
  <c r="T34" i="439"/>
  <c r="AE34" i="439" s="1"/>
  <c r="S34" i="439"/>
  <c r="R34" i="439"/>
  <c r="AC34" i="439" s="1"/>
  <c r="Q34" i="439"/>
  <c r="P34" i="439"/>
  <c r="AA34" i="439" s="1"/>
  <c r="O34" i="439"/>
  <c r="N34" i="439"/>
  <c r="Y34" i="439" s="1"/>
  <c r="S32" i="439"/>
  <c r="W32" i="439" s="1"/>
  <c r="AD32" i="439" s="1"/>
  <c r="Q32" i="439"/>
  <c r="V32" i="439" s="1"/>
  <c r="AB32" i="439" s="1"/>
  <c r="AB31" i="439"/>
  <c r="V31" i="439"/>
  <c r="S31" i="439"/>
  <c r="W31" i="439" s="1"/>
  <c r="AD31" i="439" s="1"/>
  <c r="Q31" i="439"/>
  <c r="AD29" i="439"/>
  <c r="AB29" i="439"/>
  <c r="Z29" i="439"/>
  <c r="T29" i="439"/>
  <c r="AE29" i="439" s="1"/>
  <c r="S29" i="439"/>
  <c r="R29" i="439"/>
  <c r="AC29" i="439" s="1"/>
  <c r="Q29" i="439"/>
  <c r="P29" i="439"/>
  <c r="AA29" i="439" s="1"/>
  <c r="O29" i="439"/>
  <c r="N29" i="439"/>
  <c r="Y29" i="439" s="1"/>
  <c r="AD28" i="439"/>
  <c r="AB28" i="439"/>
  <c r="Z28" i="439"/>
  <c r="T28" i="439"/>
  <c r="AE28" i="439" s="1"/>
  <c r="S28" i="439"/>
  <c r="R28" i="439"/>
  <c r="AC28" i="439" s="1"/>
  <c r="Q28" i="439"/>
  <c r="P28" i="439"/>
  <c r="AA28" i="439" s="1"/>
  <c r="O28" i="439"/>
  <c r="N28" i="439"/>
  <c r="Y28" i="439" s="1"/>
  <c r="AD27" i="439"/>
  <c r="AB27" i="439"/>
  <c r="Z27" i="439"/>
  <c r="T27" i="439"/>
  <c r="AE27" i="439" s="1"/>
  <c r="S27" i="439"/>
  <c r="R27" i="439"/>
  <c r="AC27" i="439" s="1"/>
  <c r="Q27" i="439"/>
  <c r="P27" i="439"/>
  <c r="AA27" i="439" s="1"/>
  <c r="O27" i="439"/>
  <c r="N27" i="439"/>
  <c r="Y27" i="439" s="1"/>
  <c r="AD26" i="439"/>
  <c r="AB26" i="439"/>
  <c r="Z26" i="439"/>
  <c r="T26" i="439"/>
  <c r="AE26" i="439" s="1"/>
  <c r="S26" i="439"/>
  <c r="R26" i="439"/>
  <c r="AC26" i="439" s="1"/>
  <c r="Q26" i="439"/>
  <c r="P26" i="439"/>
  <c r="AA26" i="439" s="1"/>
  <c r="O26" i="439"/>
  <c r="N26" i="439"/>
  <c r="Y26" i="439" s="1"/>
  <c r="AD25" i="439"/>
  <c r="AB25" i="439"/>
  <c r="Z25" i="439"/>
  <c r="T25" i="439"/>
  <c r="AE25" i="439" s="1"/>
  <c r="S25" i="439"/>
  <c r="R25" i="439"/>
  <c r="AC25" i="439" s="1"/>
  <c r="Q25" i="439"/>
  <c r="P25" i="439"/>
  <c r="AA25" i="439" s="1"/>
  <c r="O25" i="439"/>
  <c r="N25" i="439"/>
  <c r="Y25" i="439" s="1"/>
  <c r="AD24" i="439"/>
  <c r="AB24" i="439"/>
  <c r="Z24" i="439"/>
  <c r="T24" i="439"/>
  <c r="AE24" i="439" s="1"/>
  <c r="S24" i="439"/>
  <c r="R24" i="439"/>
  <c r="AC24" i="439" s="1"/>
  <c r="Q24" i="439"/>
  <c r="P24" i="439"/>
  <c r="AA24" i="439" s="1"/>
  <c r="O24" i="439"/>
  <c r="N24" i="439"/>
  <c r="Y24" i="439" s="1"/>
  <c r="AD23" i="439"/>
  <c r="AB23" i="439"/>
  <c r="Z23" i="439"/>
  <c r="T23" i="439"/>
  <c r="AE23" i="439" s="1"/>
  <c r="S23" i="439"/>
  <c r="R23" i="439"/>
  <c r="AC23" i="439" s="1"/>
  <c r="Q23" i="439"/>
  <c r="P23" i="439"/>
  <c r="AA23" i="439" s="1"/>
  <c r="O23" i="439"/>
  <c r="N23" i="439"/>
  <c r="Y23" i="439" s="1"/>
  <c r="AB21" i="439"/>
  <c r="V21" i="439"/>
  <c r="S21" i="439"/>
  <c r="W21" i="439" s="1"/>
  <c r="AD21" i="439" s="1"/>
  <c r="Q21" i="439"/>
  <c r="W20" i="439"/>
  <c r="AD20" i="439" s="1"/>
  <c r="V20" i="439"/>
  <c r="AB20" i="439" s="1"/>
  <c r="S20" i="439"/>
  <c r="Q20" i="439"/>
  <c r="AD18" i="439"/>
  <c r="AB18" i="439"/>
  <c r="Z18" i="439"/>
  <c r="T18" i="439"/>
  <c r="AE18" i="439" s="1"/>
  <c r="S18" i="439"/>
  <c r="R18" i="439"/>
  <c r="AC18" i="439" s="1"/>
  <c r="Q18" i="439"/>
  <c r="P18" i="439"/>
  <c r="AA18" i="439" s="1"/>
  <c r="O18" i="439"/>
  <c r="N18" i="439"/>
  <c r="Y18" i="439" s="1"/>
  <c r="AD17" i="439"/>
  <c r="AB17" i="439"/>
  <c r="Z17" i="439"/>
  <c r="T17" i="439"/>
  <c r="AE17" i="439" s="1"/>
  <c r="S17" i="439"/>
  <c r="R17" i="439"/>
  <c r="AC17" i="439" s="1"/>
  <c r="Q17" i="439"/>
  <c r="P17" i="439"/>
  <c r="AA17" i="439" s="1"/>
  <c r="O17" i="439"/>
  <c r="N17" i="439"/>
  <c r="Y17" i="439" s="1"/>
  <c r="AD16" i="439"/>
  <c r="AB16" i="439"/>
  <c r="Z16" i="439"/>
  <c r="T16" i="439"/>
  <c r="AE16" i="439" s="1"/>
  <c r="S16" i="439"/>
  <c r="R16" i="439"/>
  <c r="AC16" i="439" s="1"/>
  <c r="Q16" i="439"/>
  <c r="P16" i="439"/>
  <c r="AA16" i="439" s="1"/>
  <c r="O16" i="439"/>
  <c r="N16" i="439"/>
  <c r="Y16" i="439" s="1"/>
  <c r="AD15" i="439"/>
  <c r="AB15" i="439"/>
  <c r="Z15" i="439"/>
  <c r="T15" i="439"/>
  <c r="AE15" i="439" s="1"/>
  <c r="S15" i="439"/>
  <c r="R15" i="439"/>
  <c r="AC15" i="439" s="1"/>
  <c r="Q15" i="439"/>
  <c r="P15" i="439"/>
  <c r="AA15" i="439" s="1"/>
  <c r="O15" i="439"/>
  <c r="N15" i="439"/>
  <c r="Y15" i="439" s="1"/>
  <c r="AD14" i="439"/>
  <c r="AB14" i="439"/>
  <c r="Z14" i="439"/>
  <c r="T14" i="439"/>
  <c r="AE14" i="439" s="1"/>
  <c r="S14" i="439"/>
  <c r="R14" i="439"/>
  <c r="AC14" i="439" s="1"/>
  <c r="Q14" i="439"/>
  <c r="P14" i="439"/>
  <c r="AA14" i="439" s="1"/>
  <c r="O14" i="439"/>
  <c r="N14" i="439"/>
  <c r="Y14" i="439" s="1"/>
  <c r="AD13" i="439"/>
  <c r="AB13" i="439"/>
  <c r="Z13" i="439"/>
  <c r="T13" i="439"/>
  <c r="AE13" i="439" s="1"/>
  <c r="S13" i="439"/>
  <c r="R13" i="439"/>
  <c r="AC13" i="439" s="1"/>
  <c r="Q13" i="439"/>
  <c r="P13" i="439"/>
  <c r="AA13" i="439" s="1"/>
  <c r="O13" i="439"/>
  <c r="N13" i="439"/>
  <c r="Y13" i="439" s="1"/>
  <c r="AD12" i="439"/>
  <c r="AB12" i="439"/>
  <c r="Z12" i="439"/>
  <c r="T12" i="439"/>
  <c r="AE12" i="439" s="1"/>
  <c r="S12" i="439"/>
  <c r="R12" i="439"/>
  <c r="AC12" i="439" s="1"/>
  <c r="Q12" i="439"/>
  <c r="P12" i="439"/>
  <c r="AA12" i="439" s="1"/>
  <c r="O12" i="439"/>
  <c r="N12" i="439"/>
  <c r="Y12" i="439" s="1"/>
  <c r="W10" i="439"/>
  <c r="AD10" i="439" s="1"/>
  <c r="V10" i="439"/>
  <c r="AB10" i="439" s="1"/>
  <c r="S10" i="439"/>
  <c r="Q10" i="439"/>
  <c r="S9" i="439"/>
  <c r="W9" i="439" s="1"/>
  <c r="AD9" i="439" s="1"/>
  <c r="Q9" i="439"/>
  <c r="V9" i="439" s="1"/>
  <c r="AB9" i="439" s="1"/>
  <c r="AE41" i="435" l="1"/>
  <c r="AD41" i="435"/>
  <c r="AA41" i="435"/>
  <c r="S41" i="435"/>
  <c r="AF41" i="435" s="1"/>
  <c r="R41" i="435"/>
  <c r="Q41" i="435"/>
  <c r="P41" i="435"/>
  <c r="AC41" i="435" s="1"/>
  <c r="O41" i="435"/>
  <c r="AB41" i="435" s="1"/>
  <c r="N41" i="435"/>
  <c r="M41" i="435"/>
  <c r="Z41" i="435" s="1"/>
  <c r="AC40" i="435"/>
  <c r="AB40" i="435"/>
  <c r="S40" i="435"/>
  <c r="AF40" i="435" s="1"/>
  <c r="R40" i="435"/>
  <c r="AE40" i="435" s="1"/>
  <c r="Q40" i="435"/>
  <c r="AD40" i="435" s="1"/>
  <c r="P40" i="435"/>
  <c r="O40" i="435"/>
  <c r="N40" i="435"/>
  <c r="AA40" i="435" s="1"/>
  <c r="M40" i="435"/>
  <c r="Z40" i="435" s="1"/>
  <c r="AE39" i="435"/>
  <c r="AC39" i="435"/>
  <c r="AA39" i="435"/>
  <c r="Z39" i="435"/>
  <c r="S39" i="435"/>
  <c r="AF39" i="435" s="1"/>
  <c r="R39" i="435"/>
  <c r="Q39" i="435"/>
  <c r="AD39" i="435" s="1"/>
  <c r="P39" i="435"/>
  <c r="O39" i="435"/>
  <c r="AB39" i="435" s="1"/>
  <c r="N39" i="435"/>
  <c r="M39" i="435"/>
  <c r="AF38" i="435"/>
  <c r="AC38" i="435"/>
  <c r="AA38" i="435"/>
  <c r="S38" i="435"/>
  <c r="R38" i="435"/>
  <c r="AE38" i="435" s="1"/>
  <c r="Q38" i="435"/>
  <c r="AD38" i="435" s="1"/>
  <c r="P38" i="435"/>
  <c r="O38" i="435"/>
  <c r="AB38" i="435" s="1"/>
  <c r="N38" i="435"/>
  <c r="M38" i="435"/>
  <c r="Z38" i="435" s="1"/>
  <c r="AE37" i="435"/>
  <c r="AD37" i="435"/>
  <c r="AC37" i="435"/>
  <c r="AA37" i="435"/>
  <c r="S37" i="435"/>
  <c r="AF37" i="435" s="1"/>
  <c r="R37" i="435"/>
  <c r="Q37" i="435"/>
  <c r="P37" i="435"/>
  <c r="O37" i="435"/>
  <c r="AB37" i="435" s="1"/>
  <c r="N37" i="435"/>
  <c r="M37" i="435"/>
  <c r="Z37" i="435" s="1"/>
  <c r="AE36" i="435"/>
  <c r="AC36" i="435"/>
  <c r="AB36" i="435"/>
  <c r="S36" i="435"/>
  <c r="AF36" i="435" s="1"/>
  <c r="R36" i="435"/>
  <c r="Q36" i="435"/>
  <c r="AD36" i="435" s="1"/>
  <c r="P36" i="435"/>
  <c r="O36" i="435"/>
  <c r="N36" i="435"/>
  <c r="AA36" i="435" s="1"/>
  <c r="M36" i="435"/>
  <c r="Z36" i="435" s="1"/>
  <c r="AE35" i="435"/>
  <c r="AC35" i="435"/>
  <c r="AA35" i="435"/>
  <c r="Z35" i="435"/>
  <c r="S35" i="435"/>
  <c r="AF35" i="435" s="1"/>
  <c r="R35" i="435"/>
  <c r="Q35" i="435"/>
  <c r="AD35" i="435" s="1"/>
  <c r="P35" i="435"/>
  <c r="O35" i="435"/>
  <c r="AB35" i="435" s="1"/>
  <c r="N35" i="435"/>
  <c r="M35" i="435"/>
  <c r="AF34" i="435"/>
  <c r="AE34" i="435"/>
  <c r="AC34" i="435"/>
  <c r="AA34" i="435"/>
  <c r="S34" i="435"/>
  <c r="R34" i="435"/>
  <c r="Q34" i="435"/>
  <c r="AD34" i="435" s="1"/>
  <c r="P34" i="435"/>
  <c r="O34" i="435"/>
  <c r="AB34" i="435" s="1"/>
  <c r="N34" i="435"/>
  <c r="M34" i="435"/>
  <c r="Z34" i="435" s="1"/>
  <c r="AE33" i="435"/>
  <c r="AD33" i="435"/>
  <c r="AC33" i="435"/>
  <c r="AA33" i="435"/>
  <c r="S33" i="435"/>
  <c r="AF33" i="435" s="1"/>
  <c r="R33" i="435"/>
  <c r="Q33" i="435"/>
  <c r="P33" i="435"/>
  <c r="O33" i="435"/>
  <c r="AB33" i="435" s="1"/>
  <c r="N33" i="435"/>
  <c r="M33" i="435"/>
  <c r="Z33" i="435" s="1"/>
  <c r="AE32" i="435"/>
  <c r="AC32" i="435"/>
  <c r="AB32" i="435"/>
  <c r="AA32" i="435"/>
  <c r="S32" i="435"/>
  <c r="AF32" i="435" s="1"/>
  <c r="R32" i="435"/>
  <c r="Q32" i="435"/>
  <c r="AD32" i="435" s="1"/>
  <c r="P32" i="435"/>
  <c r="O32" i="435"/>
  <c r="N32" i="435"/>
  <c r="M32" i="435"/>
  <c r="Z32" i="435" s="1"/>
  <c r="AE31" i="435"/>
  <c r="AC31" i="435"/>
  <c r="AA31" i="435"/>
  <c r="Z31" i="435"/>
  <c r="S31" i="435"/>
  <c r="AF31" i="435" s="1"/>
  <c r="R31" i="435"/>
  <c r="Q31" i="435"/>
  <c r="AD31" i="435" s="1"/>
  <c r="P31" i="435"/>
  <c r="O31" i="435"/>
  <c r="AB31" i="435" s="1"/>
  <c r="N31" i="435"/>
  <c r="M31" i="435"/>
  <c r="AF30" i="435"/>
  <c r="AE30" i="435"/>
  <c r="AC30" i="435"/>
  <c r="AA30" i="435"/>
  <c r="S30" i="435"/>
  <c r="R30" i="435"/>
  <c r="Q30" i="435"/>
  <c r="AD30" i="435" s="1"/>
  <c r="P30" i="435"/>
  <c r="O30" i="435"/>
  <c r="AB30" i="435" s="1"/>
  <c r="N30" i="435"/>
  <c r="M30" i="435"/>
  <c r="Z30" i="435" s="1"/>
  <c r="AE29" i="435"/>
  <c r="AD29" i="435"/>
  <c r="AC29" i="435"/>
  <c r="AA29" i="435"/>
  <c r="S29" i="435"/>
  <c r="AF29" i="435" s="1"/>
  <c r="R29" i="435"/>
  <c r="Q29" i="435"/>
  <c r="P29" i="435"/>
  <c r="O29" i="435"/>
  <c r="AB29" i="435" s="1"/>
  <c r="N29" i="435"/>
  <c r="M29" i="435"/>
  <c r="Z29" i="435" s="1"/>
  <c r="AE28" i="435"/>
  <c r="AC28" i="435"/>
  <c r="AB28" i="435"/>
  <c r="AA28" i="435"/>
  <c r="S28" i="435"/>
  <c r="AF28" i="435" s="1"/>
  <c r="R28" i="435"/>
  <c r="Q28" i="435"/>
  <c r="AD28" i="435" s="1"/>
  <c r="P28" i="435"/>
  <c r="O28" i="435"/>
  <c r="N28" i="435"/>
  <c r="M28" i="435"/>
  <c r="Z28" i="435" s="1"/>
  <c r="V27" i="435"/>
  <c r="AD27" i="435" s="1"/>
  <c r="U27" i="435"/>
  <c r="AC27" i="435" s="1"/>
  <c r="S27" i="435"/>
  <c r="X27" i="435" s="1"/>
  <c r="AF27" i="435" s="1"/>
  <c r="R27" i="435"/>
  <c r="W27" i="435" s="1"/>
  <c r="AE27" i="435" s="1"/>
  <c r="Q27" i="435"/>
  <c r="P27" i="435"/>
  <c r="X26" i="435"/>
  <c r="AF26" i="435" s="1"/>
  <c r="W26" i="435"/>
  <c r="AE26" i="435" s="1"/>
  <c r="S26" i="435"/>
  <c r="R26" i="435"/>
  <c r="Q26" i="435"/>
  <c r="V26" i="435" s="1"/>
  <c r="AD26" i="435" s="1"/>
  <c r="P26" i="435"/>
  <c r="U26" i="435" s="1"/>
  <c r="AC26" i="435" s="1"/>
  <c r="AE24" i="435"/>
  <c r="AC24" i="435"/>
  <c r="AA24" i="435"/>
  <c r="Z24" i="435"/>
  <c r="S24" i="435"/>
  <c r="AF24" i="435" s="1"/>
  <c r="R24" i="435"/>
  <c r="Q24" i="435"/>
  <c r="AD24" i="435" s="1"/>
  <c r="P24" i="435"/>
  <c r="O24" i="435"/>
  <c r="AB24" i="435" s="1"/>
  <c r="N24" i="435"/>
  <c r="M24" i="435"/>
  <c r="AF23" i="435"/>
  <c r="AE23" i="435"/>
  <c r="AC23" i="435"/>
  <c r="AA23" i="435"/>
  <c r="S23" i="435"/>
  <c r="R23" i="435"/>
  <c r="Q23" i="435"/>
  <c r="AD23" i="435" s="1"/>
  <c r="P23" i="435"/>
  <c r="O23" i="435"/>
  <c r="AB23" i="435" s="1"/>
  <c r="N23" i="435"/>
  <c r="M23" i="435"/>
  <c r="Z23" i="435" s="1"/>
  <c r="AE22" i="435"/>
  <c r="AD22" i="435"/>
  <c r="AC22" i="435"/>
  <c r="AA22" i="435"/>
  <c r="S22" i="435"/>
  <c r="AF22" i="435" s="1"/>
  <c r="R22" i="435"/>
  <c r="Q22" i="435"/>
  <c r="P22" i="435"/>
  <c r="O22" i="435"/>
  <c r="AB22" i="435" s="1"/>
  <c r="N22" i="435"/>
  <c r="M22" i="435"/>
  <c r="Z22" i="435" s="1"/>
  <c r="AE21" i="435"/>
  <c r="AC21" i="435"/>
  <c r="AB21" i="435"/>
  <c r="AA21" i="435"/>
  <c r="S21" i="435"/>
  <c r="AF21" i="435" s="1"/>
  <c r="R21" i="435"/>
  <c r="Q21" i="435"/>
  <c r="AD21" i="435" s="1"/>
  <c r="P21" i="435"/>
  <c r="O21" i="435"/>
  <c r="N21" i="435"/>
  <c r="M21" i="435"/>
  <c r="Z21" i="435" s="1"/>
  <c r="AE20" i="435"/>
  <c r="AC20" i="435"/>
  <c r="AA20" i="435"/>
  <c r="Z20" i="435"/>
  <c r="S20" i="435"/>
  <c r="AF20" i="435" s="1"/>
  <c r="R20" i="435"/>
  <c r="Q20" i="435"/>
  <c r="AD20" i="435" s="1"/>
  <c r="P20" i="435"/>
  <c r="O20" i="435"/>
  <c r="AB20" i="435" s="1"/>
  <c r="N20" i="435"/>
  <c r="M20" i="435"/>
  <c r="AF19" i="435"/>
  <c r="AE19" i="435"/>
  <c r="AC19" i="435"/>
  <c r="AA19" i="435"/>
  <c r="S19" i="435"/>
  <c r="R19" i="435"/>
  <c r="Q19" i="435"/>
  <c r="AD19" i="435" s="1"/>
  <c r="P19" i="435"/>
  <c r="O19" i="435"/>
  <c r="AB19" i="435" s="1"/>
  <c r="N19" i="435"/>
  <c r="M19" i="435"/>
  <c r="Z19" i="435" s="1"/>
  <c r="AE18" i="435"/>
  <c r="AD18" i="435"/>
  <c r="AC18" i="435"/>
  <c r="AA18" i="435"/>
  <c r="S18" i="435"/>
  <c r="AF18" i="435" s="1"/>
  <c r="R18" i="435"/>
  <c r="Q18" i="435"/>
  <c r="P18" i="435"/>
  <c r="O18" i="435"/>
  <c r="AB18" i="435" s="1"/>
  <c r="N18" i="435"/>
  <c r="M18" i="435"/>
  <c r="Z18" i="435" s="1"/>
  <c r="AE17" i="435"/>
  <c r="AC17" i="435"/>
  <c r="AB17" i="435"/>
  <c r="AA17" i="435"/>
  <c r="S17" i="435"/>
  <c r="AF17" i="435" s="1"/>
  <c r="R17" i="435"/>
  <c r="Q17" i="435"/>
  <c r="AD17" i="435" s="1"/>
  <c r="P17" i="435"/>
  <c r="O17" i="435"/>
  <c r="N17" i="435"/>
  <c r="M17" i="435"/>
  <c r="Z17" i="435" s="1"/>
  <c r="AE16" i="435"/>
  <c r="AC16" i="435"/>
  <c r="AA16" i="435"/>
  <c r="Z16" i="435"/>
  <c r="S16" i="435"/>
  <c r="AF16" i="435" s="1"/>
  <c r="R16" i="435"/>
  <c r="Q16" i="435"/>
  <c r="AD16" i="435" s="1"/>
  <c r="P16" i="435"/>
  <c r="O16" i="435"/>
  <c r="AB16" i="435" s="1"/>
  <c r="N16" i="435"/>
  <c r="M16" i="435"/>
  <c r="AF15" i="435"/>
  <c r="AE15" i="435"/>
  <c r="AC15" i="435"/>
  <c r="AA15" i="435"/>
  <c r="S15" i="435"/>
  <c r="R15" i="435"/>
  <c r="Q15" i="435"/>
  <c r="AD15" i="435" s="1"/>
  <c r="P15" i="435"/>
  <c r="O15" i="435"/>
  <c r="AB15" i="435" s="1"/>
  <c r="N15" i="435"/>
  <c r="M15" i="435"/>
  <c r="Z15" i="435" s="1"/>
  <c r="AE14" i="435"/>
  <c r="AD14" i="435"/>
  <c r="AC14" i="435"/>
  <c r="AA14" i="435"/>
  <c r="S14" i="435"/>
  <c r="AF14" i="435" s="1"/>
  <c r="R14" i="435"/>
  <c r="Q14" i="435"/>
  <c r="P14" i="435"/>
  <c r="O14" i="435"/>
  <c r="AB14" i="435" s="1"/>
  <c r="N14" i="435"/>
  <c r="M14" i="435"/>
  <c r="Z14" i="435" s="1"/>
  <c r="AE13" i="435"/>
  <c r="AC13" i="435"/>
  <c r="AB13" i="435"/>
  <c r="AA13" i="435"/>
  <c r="S13" i="435"/>
  <c r="AF13" i="435" s="1"/>
  <c r="R13" i="435"/>
  <c r="Q13" i="435"/>
  <c r="AD13" i="435" s="1"/>
  <c r="P13" i="435"/>
  <c r="O13" i="435"/>
  <c r="N13" i="435"/>
  <c r="M13" i="435"/>
  <c r="Z13" i="435" s="1"/>
  <c r="AE12" i="435"/>
  <c r="AC12" i="435"/>
  <c r="AA12" i="435"/>
  <c r="Z12" i="435"/>
  <c r="S12" i="435"/>
  <c r="AF12" i="435" s="1"/>
  <c r="R12" i="435"/>
  <c r="Q12" i="435"/>
  <c r="AD12" i="435" s="1"/>
  <c r="P12" i="435"/>
  <c r="O12" i="435"/>
  <c r="AB12" i="435" s="1"/>
  <c r="N12" i="435"/>
  <c r="M12" i="435"/>
  <c r="AF11" i="435"/>
  <c r="AE11" i="435"/>
  <c r="AC11" i="435"/>
  <c r="AA11" i="435"/>
  <c r="S11" i="435"/>
  <c r="R11" i="435"/>
  <c r="Q11" i="435"/>
  <c r="AD11" i="435" s="1"/>
  <c r="P11" i="435"/>
  <c r="O11" i="435"/>
  <c r="AB11" i="435" s="1"/>
  <c r="N11" i="435"/>
  <c r="M11" i="435"/>
  <c r="Z11" i="435" s="1"/>
  <c r="W10" i="435"/>
  <c r="AE10" i="435" s="1"/>
  <c r="S10" i="435"/>
  <c r="X10" i="435" s="1"/>
  <c r="AF10" i="435" s="1"/>
  <c r="R10" i="435"/>
  <c r="Q10" i="435"/>
  <c r="V10" i="435" s="1"/>
  <c r="AD10" i="435" s="1"/>
  <c r="P10" i="435"/>
  <c r="U10" i="435" s="1"/>
  <c r="AC10" i="435" s="1"/>
  <c r="V9" i="435"/>
  <c r="AD9" i="435" s="1"/>
  <c r="U9" i="435"/>
  <c r="AC9" i="435" s="1"/>
  <c r="S9" i="435"/>
  <c r="X9" i="435" s="1"/>
  <c r="AF9" i="435" s="1"/>
  <c r="R9" i="435"/>
  <c r="W9" i="435" s="1"/>
  <c r="AE9" i="435" s="1"/>
  <c r="Q9" i="435"/>
  <c r="P9" i="435"/>
  <c r="AF20" i="431" l="1"/>
  <c r="AB20" i="431"/>
  <c r="S20" i="431"/>
  <c r="R20" i="431"/>
  <c r="AE20" i="431" s="1"/>
  <c r="O20" i="431"/>
  <c r="N20" i="431"/>
  <c r="AA20" i="431" s="1"/>
  <c r="M20" i="431"/>
  <c r="Z20" i="431" s="1"/>
  <c r="K20" i="431"/>
  <c r="Q20" i="431" s="1"/>
  <c r="AD20" i="431" s="1"/>
  <c r="V19" i="431"/>
  <c r="AD19" i="431" s="1"/>
  <c r="U19" i="431"/>
  <c r="AC19" i="431" s="1"/>
  <c r="S19" i="431"/>
  <c r="X19" i="431" s="1"/>
  <c r="AF19" i="431" s="1"/>
  <c r="R19" i="431"/>
  <c r="W19" i="431" s="1"/>
  <c r="AE19" i="431" s="1"/>
  <c r="Q19" i="431"/>
  <c r="P19" i="431"/>
  <c r="AF15" i="431"/>
  <c r="AE15" i="431"/>
  <c r="AB15" i="431"/>
  <c r="AA15" i="431"/>
  <c r="S15" i="431"/>
  <c r="R15" i="431"/>
  <c r="Q15" i="431"/>
  <c r="AD15" i="431" s="1"/>
  <c r="P15" i="431"/>
  <c r="AC15" i="431" s="1"/>
  <c r="O15" i="431"/>
  <c r="N15" i="431"/>
  <c r="M15" i="431"/>
  <c r="Z15" i="431" s="1"/>
  <c r="AD14" i="431"/>
  <c r="AC14" i="431"/>
  <c r="Z14" i="431"/>
  <c r="S14" i="431"/>
  <c r="AF14" i="431" s="1"/>
  <c r="R14" i="431"/>
  <c r="AE14" i="431" s="1"/>
  <c r="Q14" i="431"/>
  <c r="P14" i="431"/>
  <c r="O14" i="431"/>
  <c r="AB14" i="431" s="1"/>
  <c r="N14" i="431"/>
  <c r="AA14" i="431" s="1"/>
  <c r="M14" i="431"/>
  <c r="AF13" i="431"/>
  <c r="AE13" i="431"/>
  <c r="AA13" i="431"/>
  <c r="S13" i="431"/>
  <c r="R13" i="431"/>
  <c r="Q13" i="431"/>
  <c r="AD13" i="431" s="1"/>
  <c r="P13" i="431"/>
  <c r="AC13" i="431" s="1"/>
  <c r="O13" i="431"/>
  <c r="AB13" i="431" s="1"/>
  <c r="N13" i="431"/>
  <c r="M13" i="431"/>
  <c r="Z13" i="431" s="1"/>
  <c r="AD12" i="431"/>
  <c r="AC12" i="431"/>
  <c r="Z12" i="431"/>
  <c r="S12" i="431"/>
  <c r="AF12" i="431" s="1"/>
  <c r="R12" i="431"/>
  <c r="AE12" i="431" s="1"/>
  <c r="Q12" i="431"/>
  <c r="P12" i="431"/>
  <c r="O12" i="431"/>
  <c r="AB12" i="431" s="1"/>
  <c r="N12" i="431"/>
  <c r="AA12" i="431" s="1"/>
  <c r="M12" i="431"/>
  <c r="AF11" i="431"/>
  <c r="AE11" i="431"/>
  <c r="AB11" i="431"/>
  <c r="AA11" i="431"/>
  <c r="S11" i="431"/>
  <c r="R11" i="431"/>
  <c r="Q11" i="431"/>
  <c r="AD11" i="431" s="1"/>
  <c r="P11" i="431"/>
  <c r="AC11" i="431" s="1"/>
  <c r="O11" i="431"/>
  <c r="N11" i="431"/>
  <c r="M11" i="431"/>
  <c r="Z11" i="431" s="1"/>
  <c r="X10" i="431"/>
  <c r="AF10" i="431" s="1"/>
  <c r="W10" i="431"/>
  <c r="AE10" i="431" s="1"/>
  <c r="V10" i="431"/>
  <c r="AD10" i="431" s="1"/>
  <c r="U10" i="431"/>
  <c r="AC10" i="431" s="1"/>
  <c r="S10" i="431"/>
  <c r="R10" i="431"/>
  <c r="Q10" i="431"/>
  <c r="P10" i="431"/>
  <c r="S9" i="431"/>
  <c r="X9" i="431" s="1"/>
  <c r="AF9" i="431" s="1"/>
  <c r="R9" i="431"/>
  <c r="W9" i="431" s="1"/>
  <c r="AE9" i="431" s="1"/>
  <c r="Q9" i="431"/>
  <c r="V9" i="431" s="1"/>
  <c r="AD9" i="431" s="1"/>
  <c r="P9" i="431"/>
  <c r="U9" i="431" s="1"/>
  <c r="AC9" i="431" s="1"/>
  <c r="P20" i="431" l="1"/>
  <c r="AC20" i="431" s="1"/>
  <c r="AI34" i="427" l="1"/>
  <c r="AX34" i="427" s="1"/>
  <c r="AE34" i="427"/>
  <c r="AT34" i="427" s="1"/>
  <c r="AC34" i="427"/>
  <c r="AR34" i="427" s="1"/>
  <c r="AA34" i="427"/>
  <c r="AP34" i="427" s="1"/>
  <c r="S34" i="427"/>
  <c r="R34" i="427"/>
  <c r="AH34" i="427" s="1"/>
  <c r="AW34" i="427" s="1"/>
  <c r="Q34" i="427"/>
  <c r="AG34" i="427" s="1"/>
  <c r="AV34" i="427" s="1"/>
  <c r="P34" i="427"/>
  <c r="AF34" i="427" s="1"/>
  <c r="AU34" i="427" s="1"/>
  <c r="O34" i="427"/>
  <c r="N34" i="427"/>
  <c r="AD34" i="427" s="1"/>
  <c r="AS34" i="427" s="1"/>
  <c r="M34" i="427"/>
  <c r="L34" i="427"/>
  <c r="AB34" i="427" s="1"/>
  <c r="AQ34" i="427" s="1"/>
  <c r="K34" i="427"/>
  <c r="AH33" i="427"/>
  <c r="AW33" i="427" s="1"/>
  <c r="AF33" i="427"/>
  <c r="AU33" i="427" s="1"/>
  <c r="AD33" i="427"/>
  <c r="AS33" i="427" s="1"/>
  <c r="S33" i="427"/>
  <c r="AI33" i="427" s="1"/>
  <c r="AX33" i="427" s="1"/>
  <c r="R33" i="427"/>
  <c r="Q33" i="427"/>
  <c r="AG33" i="427" s="1"/>
  <c r="AV33" i="427" s="1"/>
  <c r="P33" i="427"/>
  <c r="O33" i="427"/>
  <c r="AE33" i="427" s="1"/>
  <c r="AT33" i="427" s="1"/>
  <c r="N33" i="427"/>
  <c r="M33" i="427"/>
  <c r="AC33" i="427" s="1"/>
  <c r="AR33" i="427" s="1"/>
  <c r="L33" i="427"/>
  <c r="AB33" i="427" s="1"/>
  <c r="AQ33" i="427" s="1"/>
  <c r="K33" i="427"/>
  <c r="AA33" i="427" s="1"/>
  <c r="AP33" i="427" s="1"/>
  <c r="AI32" i="427"/>
  <c r="AX32" i="427" s="1"/>
  <c r="AG32" i="427"/>
  <c r="AV32" i="427" s="1"/>
  <c r="AE32" i="427"/>
  <c r="AT32" i="427" s="1"/>
  <c r="AC32" i="427"/>
  <c r="AR32" i="427" s="1"/>
  <c r="AA32" i="427"/>
  <c r="AP32" i="427" s="1"/>
  <c r="S32" i="427"/>
  <c r="R32" i="427"/>
  <c r="AH32" i="427" s="1"/>
  <c r="AW32" i="427" s="1"/>
  <c r="Q32" i="427"/>
  <c r="P32" i="427"/>
  <c r="AF32" i="427" s="1"/>
  <c r="AU32" i="427" s="1"/>
  <c r="O32" i="427"/>
  <c r="N32" i="427"/>
  <c r="AD32" i="427" s="1"/>
  <c r="AS32" i="427" s="1"/>
  <c r="M32" i="427"/>
  <c r="L32" i="427"/>
  <c r="AB32" i="427" s="1"/>
  <c r="AQ32" i="427" s="1"/>
  <c r="K32" i="427"/>
  <c r="AH31" i="427"/>
  <c r="AW31" i="427" s="1"/>
  <c r="AF31" i="427"/>
  <c r="AU31" i="427" s="1"/>
  <c r="AD31" i="427"/>
  <c r="AS31" i="427" s="1"/>
  <c r="AB31" i="427"/>
  <c r="AQ31" i="427" s="1"/>
  <c r="S31" i="427"/>
  <c r="AI31" i="427" s="1"/>
  <c r="AX31" i="427" s="1"/>
  <c r="R31" i="427"/>
  <c r="Q31" i="427"/>
  <c r="AG31" i="427" s="1"/>
  <c r="AV31" i="427" s="1"/>
  <c r="P31" i="427"/>
  <c r="O31" i="427"/>
  <c r="AE31" i="427" s="1"/>
  <c r="AT31" i="427" s="1"/>
  <c r="N31" i="427"/>
  <c r="M31" i="427"/>
  <c r="AC31" i="427" s="1"/>
  <c r="AR31" i="427" s="1"/>
  <c r="L31" i="427"/>
  <c r="K31" i="427"/>
  <c r="AA31" i="427" s="1"/>
  <c r="AP31" i="427" s="1"/>
  <c r="AI30" i="427"/>
  <c r="AX30" i="427" s="1"/>
  <c r="AG30" i="427"/>
  <c r="AV30" i="427" s="1"/>
  <c r="AE30" i="427"/>
  <c r="AT30" i="427" s="1"/>
  <c r="AC30" i="427"/>
  <c r="AR30" i="427" s="1"/>
  <c r="AA30" i="427"/>
  <c r="AP30" i="427" s="1"/>
  <c r="S30" i="427"/>
  <c r="R30" i="427"/>
  <c r="AH30" i="427" s="1"/>
  <c r="AW30" i="427" s="1"/>
  <c r="Q30" i="427"/>
  <c r="P30" i="427"/>
  <c r="AF30" i="427" s="1"/>
  <c r="AU30" i="427" s="1"/>
  <c r="O30" i="427"/>
  <c r="N30" i="427"/>
  <c r="AD30" i="427" s="1"/>
  <c r="AS30" i="427" s="1"/>
  <c r="M30" i="427"/>
  <c r="L30" i="427"/>
  <c r="AB30" i="427" s="1"/>
  <c r="AQ30" i="427" s="1"/>
  <c r="K30" i="427"/>
  <c r="AV28" i="427"/>
  <c r="AG28" i="427"/>
  <c r="AD28" i="427"/>
  <c r="AS28" i="427" s="1"/>
  <c r="Q28" i="427"/>
  <c r="N28" i="427"/>
  <c r="AG27" i="427"/>
  <c r="AV27" i="427" s="1"/>
  <c r="Q27" i="427"/>
  <c r="N27" i="427"/>
  <c r="AD27" i="427" s="1"/>
  <c r="AS27" i="427" s="1"/>
  <c r="AH25" i="427"/>
  <c r="AW25" i="427" s="1"/>
  <c r="AF25" i="427"/>
  <c r="AU25" i="427" s="1"/>
  <c r="AD25" i="427"/>
  <c r="AS25" i="427" s="1"/>
  <c r="AB25" i="427"/>
  <c r="AQ25" i="427" s="1"/>
  <c r="S25" i="427"/>
  <c r="AI25" i="427" s="1"/>
  <c r="AX25" i="427" s="1"/>
  <c r="R25" i="427"/>
  <c r="Q25" i="427"/>
  <c r="AG25" i="427" s="1"/>
  <c r="AV25" i="427" s="1"/>
  <c r="P25" i="427"/>
  <c r="O25" i="427"/>
  <c r="AE25" i="427" s="1"/>
  <c r="AT25" i="427" s="1"/>
  <c r="N25" i="427"/>
  <c r="M25" i="427"/>
  <c r="AC25" i="427" s="1"/>
  <c r="AR25" i="427" s="1"/>
  <c r="L25" i="427"/>
  <c r="K25" i="427"/>
  <c r="AA25" i="427" s="1"/>
  <c r="AP25" i="427" s="1"/>
  <c r="AI24" i="427"/>
  <c r="AX24" i="427" s="1"/>
  <c r="AG24" i="427"/>
  <c r="AV24" i="427" s="1"/>
  <c r="AE24" i="427"/>
  <c r="AT24" i="427" s="1"/>
  <c r="AC24" i="427"/>
  <c r="AR24" i="427" s="1"/>
  <c r="AA24" i="427"/>
  <c r="AP24" i="427" s="1"/>
  <c r="S24" i="427"/>
  <c r="R24" i="427"/>
  <c r="AH24" i="427" s="1"/>
  <c r="AW24" i="427" s="1"/>
  <c r="Q24" i="427"/>
  <c r="P24" i="427"/>
  <c r="AF24" i="427" s="1"/>
  <c r="AU24" i="427" s="1"/>
  <c r="O24" i="427"/>
  <c r="N24" i="427"/>
  <c r="AD24" i="427" s="1"/>
  <c r="AS24" i="427" s="1"/>
  <c r="M24" i="427"/>
  <c r="L24" i="427"/>
  <c r="AB24" i="427" s="1"/>
  <c r="AQ24" i="427" s="1"/>
  <c r="K24" i="427"/>
  <c r="AH23" i="427"/>
  <c r="AW23" i="427" s="1"/>
  <c r="AF23" i="427"/>
  <c r="AU23" i="427" s="1"/>
  <c r="AD23" i="427"/>
  <c r="AS23" i="427" s="1"/>
  <c r="AB23" i="427"/>
  <c r="AQ23" i="427" s="1"/>
  <c r="S23" i="427"/>
  <c r="AI23" i="427" s="1"/>
  <c r="AX23" i="427" s="1"/>
  <c r="R23" i="427"/>
  <c r="Q23" i="427"/>
  <c r="AG23" i="427" s="1"/>
  <c r="AV23" i="427" s="1"/>
  <c r="P23" i="427"/>
  <c r="O23" i="427"/>
  <c r="AE23" i="427" s="1"/>
  <c r="AT23" i="427" s="1"/>
  <c r="N23" i="427"/>
  <c r="M23" i="427"/>
  <c r="AC23" i="427" s="1"/>
  <c r="AR23" i="427" s="1"/>
  <c r="L23" i="427"/>
  <c r="K23" i="427"/>
  <c r="AA23" i="427" s="1"/>
  <c r="AP23" i="427" s="1"/>
  <c r="AI22" i="427"/>
  <c r="AX22" i="427" s="1"/>
  <c r="AG22" i="427"/>
  <c r="AV22" i="427" s="1"/>
  <c r="AE22" i="427"/>
  <c r="AT22" i="427" s="1"/>
  <c r="AC22" i="427"/>
  <c r="AR22" i="427" s="1"/>
  <c r="AA22" i="427"/>
  <c r="AP22" i="427" s="1"/>
  <c r="S22" i="427"/>
  <c r="R22" i="427"/>
  <c r="AH22" i="427" s="1"/>
  <c r="AW22" i="427" s="1"/>
  <c r="Q22" i="427"/>
  <c r="P22" i="427"/>
  <c r="AF22" i="427" s="1"/>
  <c r="AU22" i="427" s="1"/>
  <c r="O22" i="427"/>
  <c r="N22" i="427"/>
  <c r="AD22" i="427" s="1"/>
  <c r="AS22" i="427" s="1"/>
  <c r="M22" i="427"/>
  <c r="L22" i="427"/>
  <c r="AB22" i="427" s="1"/>
  <c r="AQ22" i="427" s="1"/>
  <c r="K22" i="427"/>
  <c r="AH21" i="427"/>
  <c r="AW21" i="427" s="1"/>
  <c r="AF21" i="427"/>
  <c r="AU21" i="427" s="1"/>
  <c r="AD21" i="427"/>
  <c r="AS21" i="427" s="1"/>
  <c r="AB21" i="427"/>
  <c r="AQ21" i="427" s="1"/>
  <c r="S21" i="427"/>
  <c r="AI21" i="427" s="1"/>
  <c r="AX21" i="427" s="1"/>
  <c r="R21" i="427"/>
  <c r="Q21" i="427"/>
  <c r="AG21" i="427" s="1"/>
  <c r="AV21" i="427" s="1"/>
  <c r="P21" i="427"/>
  <c r="O21" i="427"/>
  <c r="AE21" i="427" s="1"/>
  <c r="AT21" i="427" s="1"/>
  <c r="N21" i="427"/>
  <c r="M21" i="427"/>
  <c r="AC21" i="427" s="1"/>
  <c r="AR21" i="427" s="1"/>
  <c r="L21" i="427"/>
  <c r="K21" i="427"/>
  <c r="AA21" i="427" s="1"/>
  <c r="AP21" i="427" s="1"/>
  <c r="Q19" i="427"/>
  <c r="AG19" i="427" s="1"/>
  <c r="AV19" i="427" s="1"/>
  <c r="N19" i="427"/>
  <c r="AD19" i="427" s="1"/>
  <c r="AS19" i="427" s="1"/>
  <c r="AG18" i="427"/>
  <c r="AV18" i="427" s="1"/>
  <c r="Q18" i="427"/>
  <c r="N18" i="427"/>
  <c r="AD18" i="427" s="1"/>
  <c r="AS18" i="427" s="1"/>
  <c r="AI16" i="427"/>
  <c r="AX16" i="427" s="1"/>
  <c r="AG16" i="427"/>
  <c r="AV16" i="427" s="1"/>
  <c r="AE16" i="427"/>
  <c r="AT16" i="427" s="1"/>
  <c r="AC16" i="427"/>
  <c r="AR16" i="427" s="1"/>
  <c r="AA16" i="427"/>
  <c r="AP16" i="427" s="1"/>
  <c r="S16" i="427"/>
  <c r="R16" i="427"/>
  <c r="AH16" i="427" s="1"/>
  <c r="AW16" i="427" s="1"/>
  <c r="Q16" i="427"/>
  <c r="P16" i="427"/>
  <c r="AF16" i="427" s="1"/>
  <c r="AU16" i="427" s="1"/>
  <c r="O16" i="427"/>
  <c r="N16" i="427"/>
  <c r="AD16" i="427" s="1"/>
  <c r="AS16" i="427" s="1"/>
  <c r="M16" i="427"/>
  <c r="L16" i="427"/>
  <c r="AB16" i="427" s="1"/>
  <c r="AQ16" i="427" s="1"/>
  <c r="K16" i="427"/>
  <c r="AH15" i="427"/>
  <c r="AW15" i="427" s="1"/>
  <c r="AF15" i="427"/>
  <c r="AU15" i="427" s="1"/>
  <c r="AD15" i="427"/>
  <c r="AS15" i="427" s="1"/>
  <c r="AB15" i="427"/>
  <c r="AQ15" i="427" s="1"/>
  <c r="S15" i="427"/>
  <c r="AI15" i="427" s="1"/>
  <c r="AX15" i="427" s="1"/>
  <c r="R15" i="427"/>
  <c r="Q15" i="427"/>
  <c r="AG15" i="427" s="1"/>
  <c r="AV15" i="427" s="1"/>
  <c r="P15" i="427"/>
  <c r="O15" i="427"/>
  <c r="AE15" i="427" s="1"/>
  <c r="AT15" i="427" s="1"/>
  <c r="N15" i="427"/>
  <c r="M15" i="427"/>
  <c r="AC15" i="427" s="1"/>
  <c r="AR15" i="427" s="1"/>
  <c r="L15" i="427"/>
  <c r="K15" i="427"/>
  <c r="AA15" i="427" s="1"/>
  <c r="AP15" i="427" s="1"/>
  <c r="AI14" i="427"/>
  <c r="AX14" i="427" s="1"/>
  <c r="AG14" i="427"/>
  <c r="AV14" i="427" s="1"/>
  <c r="AE14" i="427"/>
  <c r="AT14" i="427" s="1"/>
  <c r="AC14" i="427"/>
  <c r="AR14" i="427" s="1"/>
  <c r="AA14" i="427"/>
  <c r="AP14" i="427" s="1"/>
  <c r="S14" i="427"/>
  <c r="R14" i="427"/>
  <c r="AH14" i="427" s="1"/>
  <c r="AW14" i="427" s="1"/>
  <c r="Q14" i="427"/>
  <c r="P14" i="427"/>
  <c r="AF14" i="427" s="1"/>
  <c r="AU14" i="427" s="1"/>
  <c r="O14" i="427"/>
  <c r="N14" i="427"/>
  <c r="AD14" i="427" s="1"/>
  <c r="AS14" i="427" s="1"/>
  <c r="M14" i="427"/>
  <c r="L14" i="427"/>
  <c r="AB14" i="427" s="1"/>
  <c r="AQ14" i="427" s="1"/>
  <c r="K14" i="427"/>
  <c r="AH13" i="427"/>
  <c r="AW13" i="427" s="1"/>
  <c r="AF13" i="427"/>
  <c r="AU13" i="427" s="1"/>
  <c r="AD13" i="427"/>
  <c r="AS13" i="427" s="1"/>
  <c r="AB13" i="427"/>
  <c r="AQ13" i="427" s="1"/>
  <c r="S13" i="427"/>
  <c r="AI13" i="427" s="1"/>
  <c r="AX13" i="427" s="1"/>
  <c r="R13" i="427"/>
  <c r="Q13" i="427"/>
  <c r="AG13" i="427" s="1"/>
  <c r="AV13" i="427" s="1"/>
  <c r="P13" i="427"/>
  <c r="O13" i="427"/>
  <c r="AE13" i="427" s="1"/>
  <c r="AT13" i="427" s="1"/>
  <c r="N13" i="427"/>
  <c r="M13" i="427"/>
  <c r="AC13" i="427" s="1"/>
  <c r="AR13" i="427" s="1"/>
  <c r="L13" i="427"/>
  <c r="K13" i="427"/>
  <c r="AA13" i="427" s="1"/>
  <c r="AP13" i="427" s="1"/>
  <c r="AI12" i="427"/>
  <c r="AX12" i="427" s="1"/>
  <c r="AG12" i="427"/>
  <c r="AV12" i="427" s="1"/>
  <c r="AE12" i="427"/>
  <c r="AT12" i="427" s="1"/>
  <c r="AC12" i="427"/>
  <c r="AR12" i="427" s="1"/>
  <c r="AA12" i="427"/>
  <c r="AP12" i="427" s="1"/>
  <c r="S12" i="427"/>
  <c r="R12" i="427"/>
  <c r="AH12" i="427" s="1"/>
  <c r="AW12" i="427" s="1"/>
  <c r="Q12" i="427"/>
  <c r="P12" i="427"/>
  <c r="AF12" i="427" s="1"/>
  <c r="AU12" i="427" s="1"/>
  <c r="O12" i="427"/>
  <c r="N12" i="427"/>
  <c r="AD12" i="427" s="1"/>
  <c r="AS12" i="427" s="1"/>
  <c r="M12" i="427"/>
  <c r="L12" i="427"/>
  <c r="AB12" i="427" s="1"/>
  <c r="AQ12" i="427" s="1"/>
  <c r="K12" i="427"/>
  <c r="AG10" i="427"/>
  <c r="AV10" i="427" s="1"/>
  <c r="Q10" i="427"/>
  <c r="N10" i="427"/>
  <c r="AD10" i="427" s="1"/>
  <c r="AS10" i="427" s="1"/>
  <c r="AD9" i="427"/>
  <c r="AS9" i="427" s="1"/>
  <c r="Q9" i="427"/>
  <c r="AG9" i="427" s="1"/>
  <c r="AV9" i="427" s="1"/>
  <c r="N9" i="427"/>
  <c r="L67" i="423" l="1"/>
  <c r="K67" i="423"/>
  <c r="L66" i="423"/>
  <c r="K66" i="423"/>
  <c r="L65" i="423"/>
  <c r="K65" i="423"/>
  <c r="L64" i="423"/>
  <c r="K64" i="423"/>
  <c r="S46" i="423"/>
  <c r="R46" i="423"/>
  <c r="E46" i="423"/>
  <c r="T46" i="423" s="1"/>
  <c r="S45" i="423"/>
  <c r="R45" i="423"/>
  <c r="E45" i="423"/>
  <c r="T45" i="423" s="1"/>
  <c r="S44" i="423"/>
  <c r="R44" i="423"/>
  <c r="E44" i="423"/>
  <c r="T44" i="423" s="1"/>
  <c r="AK40" i="423"/>
  <c r="AI40" i="423"/>
  <c r="AG40" i="423"/>
  <c r="AE40" i="423"/>
  <c r="X40" i="423"/>
  <c r="AL40" i="423" s="1"/>
  <c r="W40" i="423"/>
  <c r="V40" i="423"/>
  <c r="AJ40" i="423" s="1"/>
  <c r="U40" i="423"/>
  <c r="T40" i="423"/>
  <c r="AH40" i="423" s="1"/>
  <c r="S40" i="423"/>
  <c r="R40" i="423"/>
  <c r="AF40" i="423" s="1"/>
  <c r="Q40" i="423"/>
  <c r="P40" i="423"/>
  <c r="AD40" i="423" s="1"/>
  <c r="AG39" i="423"/>
  <c r="X39" i="423"/>
  <c r="AL39" i="423" s="1"/>
  <c r="W39" i="423"/>
  <c r="AK39" i="423" s="1"/>
  <c r="V39" i="423"/>
  <c r="AJ39" i="423" s="1"/>
  <c r="U39" i="423"/>
  <c r="AI39" i="423" s="1"/>
  <c r="T39" i="423"/>
  <c r="AH39" i="423" s="1"/>
  <c r="S39" i="423"/>
  <c r="AI38" i="423"/>
  <c r="W38" i="423"/>
  <c r="AK38" i="423" s="1"/>
  <c r="U38" i="423"/>
  <c r="S38" i="423"/>
  <c r="AG38" i="423" s="1"/>
  <c r="AK35" i="423"/>
  <c r="AI35" i="423"/>
  <c r="AG35" i="423"/>
  <c r="AE35" i="423"/>
  <c r="X35" i="423"/>
  <c r="AL35" i="423" s="1"/>
  <c r="W35" i="423"/>
  <c r="V35" i="423"/>
  <c r="AJ35" i="423" s="1"/>
  <c r="U35" i="423"/>
  <c r="T35" i="423"/>
  <c r="AH35" i="423" s="1"/>
  <c r="S35" i="423"/>
  <c r="R35" i="423"/>
  <c r="AF35" i="423" s="1"/>
  <c r="Q35" i="423"/>
  <c r="P35" i="423"/>
  <c r="AD35" i="423" s="1"/>
  <c r="AK34" i="423"/>
  <c r="AI34" i="423"/>
  <c r="AG34" i="423"/>
  <c r="AE34" i="423"/>
  <c r="X34" i="423"/>
  <c r="AL34" i="423" s="1"/>
  <c r="W34" i="423"/>
  <c r="V34" i="423"/>
  <c r="AJ34" i="423" s="1"/>
  <c r="U34" i="423"/>
  <c r="T34" i="423"/>
  <c r="AH34" i="423" s="1"/>
  <c r="S34" i="423"/>
  <c r="R34" i="423"/>
  <c r="AF34" i="423" s="1"/>
  <c r="Q34" i="423"/>
  <c r="P34" i="423"/>
  <c r="AD34" i="423" s="1"/>
  <c r="AK33" i="423"/>
  <c r="AI33" i="423"/>
  <c r="AG33" i="423"/>
  <c r="AE33" i="423"/>
  <c r="X33" i="423"/>
  <c r="AL33" i="423" s="1"/>
  <c r="W33" i="423"/>
  <c r="V33" i="423"/>
  <c r="AJ33" i="423" s="1"/>
  <c r="U33" i="423"/>
  <c r="T33" i="423"/>
  <c r="AH33" i="423" s="1"/>
  <c r="S33" i="423"/>
  <c r="R33" i="423"/>
  <c r="AF33" i="423" s="1"/>
  <c r="Q33" i="423"/>
  <c r="P33" i="423"/>
  <c r="AD33" i="423" s="1"/>
  <c r="AK32" i="423"/>
  <c r="AI32" i="423"/>
  <c r="AG32" i="423"/>
  <c r="AE32" i="423"/>
  <c r="X32" i="423"/>
  <c r="AL32" i="423" s="1"/>
  <c r="W32" i="423"/>
  <c r="V32" i="423"/>
  <c r="AJ32" i="423" s="1"/>
  <c r="U32" i="423"/>
  <c r="T32" i="423"/>
  <c r="AH32" i="423" s="1"/>
  <c r="S32" i="423"/>
  <c r="R32" i="423"/>
  <c r="AF32" i="423" s="1"/>
  <c r="Q32" i="423"/>
  <c r="P32" i="423"/>
  <c r="AD32" i="423" s="1"/>
  <c r="AK31" i="423"/>
  <c r="AI31" i="423"/>
  <c r="AG31" i="423"/>
  <c r="AE31" i="423"/>
  <c r="X31" i="423"/>
  <c r="AL31" i="423" s="1"/>
  <c r="W31" i="423"/>
  <c r="V31" i="423"/>
  <c r="AJ31" i="423" s="1"/>
  <c r="U31" i="423"/>
  <c r="T31" i="423"/>
  <c r="AH31" i="423" s="1"/>
  <c r="S31" i="423"/>
  <c r="R31" i="423"/>
  <c r="AF31" i="423" s="1"/>
  <c r="Q31" i="423"/>
  <c r="P31" i="423"/>
  <c r="AD31" i="423" s="1"/>
  <c r="AK30" i="423"/>
  <c r="AI30" i="423"/>
  <c r="AG30" i="423"/>
  <c r="AE30" i="423"/>
  <c r="X30" i="423"/>
  <c r="AL30" i="423" s="1"/>
  <c r="W30" i="423"/>
  <c r="V30" i="423"/>
  <c r="AJ30" i="423" s="1"/>
  <c r="U30" i="423"/>
  <c r="T30" i="423"/>
  <c r="AH30" i="423" s="1"/>
  <c r="S30" i="423"/>
  <c r="R30" i="423"/>
  <c r="AF30" i="423" s="1"/>
  <c r="Q30" i="423"/>
  <c r="P30" i="423"/>
  <c r="AD30" i="423" s="1"/>
  <c r="AK29" i="423"/>
  <c r="AI29" i="423"/>
  <c r="AG29" i="423"/>
  <c r="AE29" i="423"/>
  <c r="X29" i="423"/>
  <c r="AL29" i="423" s="1"/>
  <c r="W29" i="423"/>
  <c r="V29" i="423"/>
  <c r="AJ29" i="423" s="1"/>
  <c r="U29" i="423"/>
  <c r="T29" i="423"/>
  <c r="AH29" i="423" s="1"/>
  <c r="S29" i="423"/>
  <c r="R29" i="423"/>
  <c r="AF29" i="423" s="1"/>
  <c r="Q29" i="423"/>
  <c r="P29" i="423"/>
  <c r="AD29" i="423" s="1"/>
  <c r="AK28" i="423"/>
  <c r="AI28" i="423"/>
  <c r="AG28" i="423"/>
  <c r="AE28" i="423"/>
  <c r="X28" i="423"/>
  <c r="AL28" i="423" s="1"/>
  <c r="W28" i="423"/>
  <c r="V28" i="423"/>
  <c r="AJ28" i="423" s="1"/>
  <c r="U28" i="423"/>
  <c r="T28" i="423"/>
  <c r="AH28" i="423" s="1"/>
  <c r="S28" i="423"/>
  <c r="R28" i="423"/>
  <c r="AF28" i="423" s="1"/>
  <c r="Q28" i="423"/>
  <c r="P28" i="423"/>
  <c r="AD28" i="423" s="1"/>
  <c r="AK27" i="423"/>
  <c r="AI27" i="423"/>
  <c r="AG27" i="423"/>
  <c r="AE27" i="423"/>
  <c r="X27" i="423"/>
  <c r="AL27" i="423" s="1"/>
  <c r="W27" i="423"/>
  <c r="V27" i="423"/>
  <c r="AJ27" i="423" s="1"/>
  <c r="U27" i="423"/>
  <c r="T27" i="423"/>
  <c r="AH27" i="423" s="1"/>
  <c r="S27" i="423"/>
  <c r="R27" i="423"/>
  <c r="AF27" i="423" s="1"/>
  <c r="Q27" i="423"/>
  <c r="P27" i="423"/>
  <c r="AD27" i="423" s="1"/>
  <c r="AK26" i="423"/>
  <c r="AI26" i="423"/>
  <c r="AG26" i="423"/>
  <c r="AE26" i="423"/>
  <c r="X26" i="423"/>
  <c r="AL26" i="423" s="1"/>
  <c r="W26" i="423"/>
  <c r="V26" i="423"/>
  <c r="AJ26" i="423" s="1"/>
  <c r="U26" i="423"/>
  <c r="T26" i="423"/>
  <c r="AH26" i="423" s="1"/>
  <c r="S26" i="423"/>
  <c r="R26" i="423"/>
  <c r="AF26" i="423" s="1"/>
  <c r="Q26" i="423"/>
  <c r="P26" i="423"/>
  <c r="AD26" i="423" s="1"/>
  <c r="AI24" i="423"/>
  <c r="W24" i="423"/>
  <c r="AK24" i="423" s="1"/>
  <c r="U24" i="423"/>
  <c r="S24" i="423"/>
  <c r="AG24" i="423" s="1"/>
  <c r="AB23" i="423"/>
  <c r="Z23" i="423"/>
  <c r="W23" i="423"/>
  <c r="AK23" i="423" s="1"/>
  <c r="U23" i="423"/>
  <c r="AI23" i="423" s="1"/>
  <c r="S23" i="423"/>
  <c r="AG23" i="423" s="1"/>
  <c r="AL21" i="423"/>
  <c r="AJ21" i="423"/>
  <c r="AH21" i="423"/>
  <c r="AF21" i="423"/>
  <c r="AD21" i="423"/>
  <c r="X21" i="423"/>
  <c r="W21" i="423"/>
  <c r="AK21" i="423" s="1"/>
  <c r="V21" i="423"/>
  <c r="U21" i="423"/>
  <c r="AI21" i="423" s="1"/>
  <c r="T21" i="423"/>
  <c r="S21" i="423"/>
  <c r="AG21" i="423" s="1"/>
  <c r="R21" i="423"/>
  <c r="Q21" i="423"/>
  <c r="AE21" i="423" s="1"/>
  <c r="P21" i="423"/>
  <c r="AL20" i="423"/>
  <c r="AJ20" i="423"/>
  <c r="AH20" i="423"/>
  <c r="AF20" i="423"/>
  <c r="AD20" i="423"/>
  <c r="X20" i="423"/>
  <c r="W20" i="423"/>
  <c r="AK20" i="423" s="1"/>
  <c r="V20" i="423"/>
  <c r="U20" i="423"/>
  <c r="AI20" i="423" s="1"/>
  <c r="T20" i="423"/>
  <c r="S20" i="423"/>
  <c r="AG20" i="423" s="1"/>
  <c r="R20" i="423"/>
  <c r="Q20" i="423"/>
  <c r="AE20" i="423" s="1"/>
  <c r="P20" i="423"/>
  <c r="AL19" i="423"/>
  <c r="AJ19" i="423"/>
  <c r="AH19" i="423"/>
  <c r="AF19" i="423"/>
  <c r="AD19" i="423"/>
  <c r="X19" i="423"/>
  <c r="W19" i="423"/>
  <c r="AK19" i="423" s="1"/>
  <c r="V19" i="423"/>
  <c r="U19" i="423"/>
  <c r="AI19" i="423" s="1"/>
  <c r="T19" i="423"/>
  <c r="S19" i="423"/>
  <c r="AG19" i="423" s="1"/>
  <c r="R19" i="423"/>
  <c r="Q19" i="423"/>
  <c r="AE19" i="423" s="1"/>
  <c r="P19" i="423"/>
  <c r="AL18" i="423"/>
  <c r="AJ18" i="423"/>
  <c r="AH18" i="423"/>
  <c r="AF18" i="423"/>
  <c r="AD18" i="423"/>
  <c r="X18" i="423"/>
  <c r="W18" i="423"/>
  <c r="AK18" i="423" s="1"/>
  <c r="V18" i="423"/>
  <c r="U18" i="423"/>
  <c r="AI18" i="423" s="1"/>
  <c r="T18" i="423"/>
  <c r="S18" i="423"/>
  <c r="AG18" i="423" s="1"/>
  <c r="R18" i="423"/>
  <c r="Q18" i="423"/>
  <c r="AE18" i="423" s="1"/>
  <c r="P18" i="423"/>
  <c r="AL17" i="423"/>
  <c r="AJ17" i="423"/>
  <c r="AH17" i="423"/>
  <c r="AF17" i="423"/>
  <c r="AD17" i="423"/>
  <c r="X17" i="423"/>
  <c r="W17" i="423"/>
  <c r="AK17" i="423" s="1"/>
  <c r="V17" i="423"/>
  <c r="U17" i="423"/>
  <c r="AI17" i="423" s="1"/>
  <c r="T17" i="423"/>
  <c r="S17" i="423"/>
  <c r="AG17" i="423" s="1"/>
  <c r="R17" i="423"/>
  <c r="Q17" i="423"/>
  <c r="AE17" i="423" s="1"/>
  <c r="P17" i="423"/>
  <c r="AL16" i="423"/>
  <c r="AJ16" i="423"/>
  <c r="AH16" i="423"/>
  <c r="AF16" i="423"/>
  <c r="AD16" i="423"/>
  <c r="X16" i="423"/>
  <c r="W16" i="423"/>
  <c r="AK16" i="423" s="1"/>
  <c r="V16" i="423"/>
  <c r="U16" i="423"/>
  <c r="AI16" i="423" s="1"/>
  <c r="T16" i="423"/>
  <c r="S16" i="423"/>
  <c r="AG16" i="423" s="1"/>
  <c r="R16" i="423"/>
  <c r="Q16" i="423"/>
  <c r="AE16" i="423" s="1"/>
  <c r="P16" i="423"/>
  <c r="AL15" i="423"/>
  <c r="AJ15" i="423"/>
  <c r="AH15" i="423"/>
  <c r="AF15" i="423"/>
  <c r="AD15" i="423"/>
  <c r="X15" i="423"/>
  <c r="W15" i="423"/>
  <c r="AK15" i="423" s="1"/>
  <c r="V15" i="423"/>
  <c r="U15" i="423"/>
  <c r="AI15" i="423" s="1"/>
  <c r="T15" i="423"/>
  <c r="S15" i="423"/>
  <c r="AG15" i="423" s="1"/>
  <c r="R15" i="423"/>
  <c r="Q15" i="423"/>
  <c r="AE15" i="423" s="1"/>
  <c r="P15" i="423"/>
  <c r="AL14" i="423"/>
  <c r="AJ14" i="423"/>
  <c r="AH14" i="423"/>
  <c r="AF14" i="423"/>
  <c r="AD14" i="423"/>
  <c r="X14" i="423"/>
  <c r="W14" i="423"/>
  <c r="AK14" i="423" s="1"/>
  <c r="V14" i="423"/>
  <c r="U14" i="423"/>
  <c r="AI14" i="423" s="1"/>
  <c r="T14" i="423"/>
  <c r="S14" i="423"/>
  <c r="AG14" i="423" s="1"/>
  <c r="R14" i="423"/>
  <c r="Q14" i="423"/>
  <c r="AE14" i="423" s="1"/>
  <c r="P14" i="423"/>
  <c r="AL13" i="423"/>
  <c r="AJ13" i="423"/>
  <c r="AH13" i="423"/>
  <c r="AF13" i="423"/>
  <c r="AD13" i="423"/>
  <c r="X13" i="423"/>
  <c r="W13" i="423"/>
  <c r="AK13" i="423" s="1"/>
  <c r="V13" i="423"/>
  <c r="U13" i="423"/>
  <c r="AI13" i="423" s="1"/>
  <c r="T13" i="423"/>
  <c r="S13" i="423"/>
  <c r="AG13" i="423" s="1"/>
  <c r="R13" i="423"/>
  <c r="Q13" i="423"/>
  <c r="AE13" i="423" s="1"/>
  <c r="P13" i="423"/>
  <c r="AL12" i="423"/>
  <c r="AJ12" i="423"/>
  <c r="AH12" i="423"/>
  <c r="AF12" i="423"/>
  <c r="AD12" i="423"/>
  <c r="X12" i="423"/>
  <c r="W12" i="423"/>
  <c r="AK12" i="423" s="1"/>
  <c r="V12" i="423"/>
  <c r="U12" i="423"/>
  <c r="AI12" i="423" s="1"/>
  <c r="T12" i="423"/>
  <c r="S12" i="423"/>
  <c r="AG12" i="423" s="1"/>
  <c r="R12" i="423"/>
  <c r="Q12" i="423"/>
  <c r="AE12" i="423" s="1"/>
  <c r="P12" i="423"/>
  <c r="AK10" i="423"/>
  <c r="AG10" i="423"/>
  <c r="W10" i="423"/>
  <c r="U10" i="423"/>
  <c r="AI10" i="423" s="1"/>
  <c r="S10" i="423"/>
  <c r="AA9" i="423"/>
  <c r="W9" i="423"/>
  <c r="AB9" i="423" s="1"/>
  <c r="U9" i="423"/>
  <c r="AI9" i="423" s="1"/>
  <c r="S9" i="423"/>
  <c r="Z9" i="423" s="1"/>
  <c r="AG9" i="423" l="1"/>
  <c r="AA23" i="423"/>
  <c r="AK9" i="423"/>
  <c r="Z29" i="419" l="1"/>
  <c r="X29" i="419"/>
  <c r="W29" i="419"/>
  <c r="V29" i="419"/>
  <c r="U29" i="419"/>
  <c r="S29" i="419"/>
  <c r="AF29" i="419" s="1"/>
  <c r="R29" i="419"/>
  <c r="AE29" i="419" s="1"/>
  <c r="Q29" i="419"/>
  <c r="AD29" i="419" s="1"/>
  <c r="P29" i="419"/>
  <c r="AC29" i="419" s="1"/>
  <c r="O29" i="419"/>
  <c r="AB29" i="419" s="1"/>
  <c r="N29" i="419"/>
  <c r="AA29" i="419" s="1"/>
  <c r="M29" i="419"/>
  <c r="AE28" i="419"/>
  <c r="AB28" i="419"/>
  <c r="AA28" i="419"/>
  <c r="X28" i="419"/>
  <c r="W28" i="419"/>
  <c r="V28" i="419"/>
  <c r="U28" i="419"/>
  <c r="S28" i="419"/>
  <c r="AF28" i="419" s="1"/>
  <c r="R28" i="419"/>
  <c r="Q28" i="419"/>
  <c r="AD28" i="419" s="1"/>
  <c r="P28" i="419"/>
  <c r="AC28" i="419" s="1"/>
  <c r="O28" i="419"/>
  <c r="N28" i="419"/>
  <c r="M28" i="419"/>
  <c r="Z28" i="419" s="1"/>
  <c r="AC27" i="419"/>
  <c r="X27" i="419"/>
  <c r="W27" i="419"/>
  <c r="V27" i="419"/>
  <c r="AD27" i="419" s="1"/>
  <c r="U27" i="419"/>
  <c r="S27" i="419"/>
  <c r="AF27" i="419" s="1"/>
  <c r="R27" i="419"/>
  <c r="AE27" i="419" s="1"/>
  <c r="Q27" i="419"/>
  <c r="P27" i="419"/>
  <c r="O27" i="419"/>
  <c r="AB27" i="419" s="1"/>
  <c r="N27" i="419"/>
  <c r="AA27" i="419" s="1"/>
  <c r="M27" i="419"/>
  <c r="Z27" i="419" s="1"/>
  <c r="AE26" i="419"/>
  <c r="AA26" i="419"/>
  <c r="X26" i="419"/>
  <c r="AF26" i="419" s="1"/>
  <c r="W26" i="419"/>
  <c r="V26" i="419"/>
  <c r="U26" i="419"/>
  <c r="S26" i="419"/>
  <c r="R26" i="419"/>
  <c r="Q26" i="419"/>
  <c r="AD26" i="419" s="1"/>
  <c r="P26" i="419"/>
  <c r="AC26" i="419" s="1"/>
  <c r="O26" i="419"/>
  <c r="AB26" i="419" s="1"/>
  <c r="N26" i="419"/>
  <c r="M26" i="419"/>
  <c r="Z26" i="419" s="1"/>
  <c r="AC25" i="419"/>
  <c r="Z25" i="419"/>
  <c r="X25" i="419"/>
  <c r="W25" i="419"/>
  <c r="V25" i="419"/>
  <c r="U25" i="419"/>
  <c r="S25" i="419"/>
  <c r="AF25" i="419" s="1"/>
  <c r="R25" i="419"/>
  <c r="AE25" i="419" s="1"/>
  <c r="Q25" i="419"/>
  <c r="AD25" i="419" s="1"/>
  <c r="P25" i="419"/>
  <c r="O25" i="419"/>
  <c r="AB25" i="419" s="1"/>
  <c r="N25" i="419"/>
  <c r="AA25" i="419" s="1"/>
  <c r="M25" i="419"/>
  <c r="AE24" i="419"/>
  <c r="AB24" i="419"/>
  <c r="AA24" i="419"/>
  <c r="X24" i="419"/>
  <c r="W24" i="419"/>
  <c r="V24" i="419"/>
  <c r="U24" i="419"/>
  <c r="S24" i="419"/>
  <c r="AF24" i="419" s="1"/>
  <c r="R24" i="419"/>
  <c r="Q24" i="419"/>
  <c r="AD24" i="419" s="1"/>
  <c r="P24" i="419"/>
  <c r="AC24" i="419" s="1"/>
  <c r="O24" i="419"/>
  <c r="N24" i="419"/>
  <c r="M24" i="419"/>
  <c r="Z24" i="419" s="1"/>
  <c r="AC23" i="419"/>
  <c r="X23" i="419"/>
  <c r="W23" i="419"/>
  <c r="V23" i="419"/>
  <c r="AD23" i="419" s="1"/>
  <c r="U23" i="419"/>
  <c r="S23" i="419"/>
  <c r="AF23" i="419" s="1"/>
  <c r="R23" i="419"/>
  <c r="AE23" i="419" s="1"/>
  <c r="Q23" i="419"/>
  <c r="P23" i="419"/>
  <c r="O23" i="419"/>
  <c r="AB23" i="419" s="1"/>
  <c r="N23" i="419"/>
  <c r="AA23" i="419" s="1"/>
  <c r="M23" i="419"/>
  <c r="Z23" i="419" s="1"/>
  <c r="AE22" i="419"/>
  <c r="AA22" i="419"/>
  <c r="X22" i="419"/>
  <c r="AF22" i="419" s="1"/>
  <c r="W22" i="419"/>
  <c r="V22" i="419"/>
  <c r="U22" i="419"/>
  <c r="S22" i="419"/>
  <c r="R22" i="419"/>
  <c r="Q22" i="419"/>
  <c r="AD22" i="419" s="1"/>
  <c r="P22" i="419"/>
  <c r="AC22" i="419" s="1"/>
  <c r="O22" i="419"/>
  <c r="AB22" i="419" s="1"/>
  <c r="N22" i="419"/>
  <c r="M22" i="419"/>
  <c r="Z22" i="419" s="1"/>
  <c r="W21" i="419"/>
  <c r="AE21" i="419" s="1"/>
  <c r="V21" i="419"/>
  <c r="AD21" i="419" s="1"/>
  <c r="U21" i="419"/>
  <c r="AC21" i="419" s="1"/>
  <c r="S21" i="419"/>
  <c r="X21" i="419" s="1"/>
  <c r="AF21" i="419" s="1"/>
  <c r="R21" i="419"/>
  <c r="Q21" i="419"/>
  <c r="P21" i="419"/>
  <c r="X20" i="419"/>
  <c r="AF20" i="419" s="1"/>
  <c r="S20" i="419"/>
  <c r="R20" i="419"/>
  <c r="W20" i="419" s="1"/>
  <c r="AE20" i="419" s="1"/>
  <c r="Q20" i="419"/>
  <c r="V20" i="419" s="1"/>
  <c r="AD20" i="419" s="1"/>
  <c r="P20" i="419"/>
  <c r="U20" i="419" s="1"/>
  <c r="AC20" i="419" s="1"/>
  <c r="AC18" i="419"/>
  <c r="Z18" i="419"/>
  <c r="X18" i="419"/>
  <c r="W18" i="419"/>
  <c r="V18" i="419"/>
  <c r="U18" i="419"/>
  <c r="S18" i="419"/>
  <c r="AF18" i="419" s="1"/>
  <c r="R18" i="419"/>
  <c r="AE18" i="419" s="1"/>
  <c r="Q18" i="419"/>
  <c r="AD18" i="419" s="1"/>
  <c r="P18" i="419"/>
  <c r="O18" i="419"/>
  <c r="AB18" i="419" s="1"/>
  <c r="N18" i="419"/>
  <c r="AA18" i="419" s="1"/>
  <c r="M18" i="419"/>
  <c r="AE17" i="419"/>
  <c r="AB17" i="419"/>
  <c r="AA17" i="419"/>
  <c r="X17" i="419"/>
  <c r="W17" i="419"/>
  <c r="V17" i="419"/>
  <c r="U17" i="419"/>
  <c r="S17" i="419"/>
  <c r="AF17" i="419" s="1"/>
  <c r="R17" i="419"/>
  <c r="Q17" i="419"/>
  <c r="AD17" i="419" s="1"/>
  <c r="P17" i="419"/>
  <c r="AC17" i="419" s="1"/>
  <c r="O17" i="419"/>
  <c r="N17" i="419"/>
  <c r="M17" i="419"/>
  <c r="Z17" i="419" s="1"/>
  <c r="AC16" i="419"/>
  <c r="X16" i="419"/>
  <c r="W16" i="419"/>
  <c r="V16" i="419"/>
  <c r="AD16" i="419" s="1"/>
  <c r="U16" i="419"/>
  <c r="S16" i="419"/>
  <c r="AF16" i="419" s="1"/>
  <c r="R16" i="419"/>
  <c r="AE16" i="419" s="1"/>
  <c r="Q16" i="419"/>
  <c r="P16" i="419"/>
  <c r="O16" i="419"/>
  <c r="AB16" i="419" s="1"/>
  <c r="N16" i="419"/>
  <c r="AA16" i="419" s="1"/>
  <c r="M16" i="419"/>
  <c r="Z16" i="419" s="1"/>
  <c r="AE15" i="419"/>
  <c r="AA15" i="419"/>
  <c r="X15" i="419"/>
  <c r="AF15" i="419" s="1"/>
  <c r="W15" i="419"/>
  <c r="V15" i="419"/>
  <c r="U15" i="419"/>
  <c r="S15" i="419"/>
  <c r="R15" i="419"/>
  <c r="Q15" i="419"/>
  <c r="AD15" i="419" s="1"/>
  <c r="P15" i="419"/>
  <c r="AC15" i="419" s="1"/>
  <c r="O15" i="419"/>
  <c r="AB15" i="419" s="1"/>
  <c r="N15" i="419"/>
  <c r="M15" i="419"/>
  <c r="Z15" i="419" s="1"/>
  <c r="AC14" i="419"/>
  <c r="AA14" i="419"/>
  <c r="Z14" i="419"/>
  <c r="X14" i="419"/>
  <c r="W14" i="419"/>
  <c r="V14" i="419"/>
  <c r="U14" i="419"/>
  <c r="S14" i="419"/>
  <c r="AF14" i="419" s="1"/>
  <c r="R14" i="419"/>
  <c r="AE14" i="419" s="1"/>
  <c r="Q14" i="419"/>
  <c r="AD14" i="419" s="1"/>
  <c r="P14" i="419"/>
  <c r="O14" i="419"/>
  <c r="AB14" i="419" s="1"/>
  <c r="N14" i="419"/>
  <c r="M14" i="419"/>
  <c r="AE13" i="419"/>
  <c r="AB13" i="419"/>
  <c r="AA13" i="419"/>
  <c r="X13" i="419"/>
  <c r="W13" i="419"/>
  <c r="V13" i="419"/>
  <c r="U13" i="419"/>
  <c r="S13" i="419"/>
  <c r="AF13" i="419" s="1"/>
  <c r="R13" i="419"/>
  <c r="Q13" i="419"/>
  <c r="AD13" i="419" s="1"/>
  <c r="P13" i="419"/>
  <c r="AC13" i="419" s="1"/>
  <c r="O13" i="419"/>
  <c r="N13" i="419"/>
  <c r="M13" i="419"/>
  <c r="Z13" i="419" s="1"/>
  <c r="AC12" i="419"/>
  <c r="X12" i="419"/>
  <c r="W12" i="419"/>
  <c r="V12" i="419"/>
  <c r="AD12" i="419" s="1"/>
  <c r="U12" i="419"/>
  <c r="S12" i="419"/>
  <c r="AF12" i="419" s="1"/>
  <c r="R12" i="419"/>
  <c r="AE12" i="419" s="1"/>
  <c r="Q12" i="419"/>
  <c r="P12" i="419"/>
  <c r="O12" i="419"/>
  <c r="AB12" i="419" s="1"/>
  <c r="N12" i="419"/>
  <c r="AA12" i="419" s="1"/>
  <c r="M12" i="419"/>
  <c r="Z12" i="419" s="1"/>
  <c r="AE11" i="419"/>
  <c r="AA11" i="419"/>
  <c r="X11" i="419"/>
  <c r="AF11" i="419" s="1"/>
  <c r="W11" i="419"/>
  <c r="V11" i="419"/>
  <c r="U11" i="419"/>
  <c r="S11" i="419"/>
  <c r="R11" i="419"/>
  <c r="Q11" i="419"/>
  <c r="AD11" i="419" s="1"/>
  <c r="P11" i="419"/>
  <c r="AC11" i="419" s="1"/>
  <c r="O11" i="419"/>
  <c r="AB11" i="419" s="1"/>
  <c r="N11" i="419"/>
  <c r="M11" i="419"/>
  <c r="Z11" i="419" s="1"/>
  <c r="W10" i="419"/>
  <c r="AE10" i="419" s="1"/>
  <c r="V10" i="419"/>
  <c r="AD10" i="419" s="1"/>
  <c r="U10" i="419"/>
  <c r="AC10" i="419" s="1"/>
  <c r="S10" i="419"/>
  <c r="X10" i="419" s="1"/>
  <c r="AF10" i="419" s="1"/>
  <c r="R10" i="419"/>
  <c r="Q10" i="419"/>
  <c r="P10" i="419"/>
  <c r="X9" i="419"/>
  <c r="AF9" i="419" s="1"/>
  <c r="S9" i="419"/>
  <c r="R9" i="419"/>
  <c r="W9" i="419" s="1"/>
  <c r="AE9" i="419" s="1"/>
  <c r="Q9" i="419"/>
  <c r="V9" i="419" s="1"/>
  <c r="AD9" i="419" s="1"/>
  <c r="P9" i="419"/>
  <c r="U9" i="419" s="1"/>
  <c r="AC9" i="419" s="1"/>
  <c r="AM33" i="415" l="1"/>
  <c r="BD33" i="415" s="1"/>
  <c r="AL33" i="415"/>
  <c r="BC33" i="415" s="1"/>
  <c r="AK33" i="415"/>
  <c r="BB33" i="415" s="1"/>
  <c r="AE33" i="415"/>
  <c r="AV33" i="415" s="1"/>
  <c r="W33" i="415"/>
  <c r="AO33" i="415" s="1"/>
  <c r="BF33" i="415" s="1"/>
  <c r="V33" i="415"/>
  <c r="AN33" i="415" s="1"/>
  <c r="BE33" i="415" s="1"/>
  <c r="U33" i="415"/>
  <c r="T33" i="415"/>
  <c r="S33" i="415"/>
  <c r="R33" i="415"/>
  <c r="AJ33" i="415" s="1"/>
  <c r="BA33" i="415" s="1"/>
  <c r="Q33" i="415"/>
  <c r="AI33" i="415" s="1"/>
  <c r="AZ33" i="415" s="1"/>
  <c r="P33" i="415"/>
  <c r="AH33" i="415" s="1"/>
  <c r="AY33" i="415" s="1"/>
  <c r="O33" i="415"/>
  <c r="AG33" i="415" s="1"/>
  <c r="AX33" i="415" s="1"/>
  <c r="N33" i="415"/>
  <c r="AF33" i="415" s="1"/>
  <c r="AW33" i="415" s="1"/>
  <c r="M33" i="415"/>
  <c r="AN32" i="415"/>
  <c r="BE32" i="415" s="1"/>
  <c r="AM32" i="415"/>
  <c r="BD32" i="415" s="1"/>
  <c r="AL32" i="415"/>
  <c r="BC32" i="415" s="1"/>
  <c r="AF32" i="415"/>
  <c r="AW32" i="415" s="1"/>
  <c r="AE32" i="415"/>
  <c r="AV32" i="415" s="1"/>
  <c r="W32" i="415"/>
  <c r="AO32" i="415" s="1"/>
  <c r="BF32" i="415" s="1"/>
  <c r="V32" i="415"/>
  <c r="U32" i="415"/>
  <c r="T32" i="415"/>
  <c r="S32" i="415"/>
  <c r="AK32" i="415" s="1"/>
  <c r="BB32" i="415" s="1"/>
  <c r="R32" i="415"/>
  <c r="AJ32" i="415" s="1"/>
  <c r="BA32" i="415" s="1"/>
  <c r="Q32" i="415"/>
  <c r="AI32" i="415" s="1"/>
  <c r="AZ32" i="415" s="1"/>
  <c r="P32" i="415"/>
  <c r="AH32" i="415" s="1"/>
  <c r="AY32" i="415" s="1"/>
  <c r="O32" i="415"/>
  <c r="AG32" i="415" s="1"/>
  <c r="AX32" i="415" s="1"/>
  <c r="N32" i="415"/>
  <c r="M32" i="415"/>
  <c r="AO31" i="415"/>
  <c r="BF31" i="415" s="1"/>
  <c r="AN31" i="415"/>
  <c r="BE31" i="415" s="1"/>
  <c r="AM31" i="415"/>
  <c r="BD31" i="415" s="1"/>
  <c r="AG31" i="415"/>
  <c r="AX31" i="415" s="1"/>
  <c r="AF31" i="415"/>
  <c r="AW31" i="415" s="1"/>
  <c r="AE31" i="415"/>
  <c r="AV31" i="415" s="1"/>
  <c r="W31" i="415"/>
  <c r="V31" i="415"/>
  <c r="U31" i="415"/>
  <c r="T31" i="415"/>
  <c r="AL31" i="415" s="1"/>
  <c r="BC31" i="415" s="1"/>
  <c r="S31" i="415"/>
  <c r="AK31" i="415" s="1"/>
  <c r="BB31" i="415" s="1"/>
  <c r="R31" i="415"/>
  <c r="AJ31" i="415" s="1"/>
  <c r="BA31" i="415" s="1"/>
  <c r="Q31" i="415"/>
  <c r="AI31" i="415" s="1"/>
  <c r="AZ31" i="415" s="1"/>
  <c r="P31" i="415"/>
  <c r="AH31" i="415" s="1"/>
  <c r="AY31" i="415" s="1"/>
  <c r="O31" i="415"/>
  <c r="N31" i="415"/>
  <c r="M31" i="415"/>
  <c r="AZ30" i="415"/>
  <c r="AM30" i="415"/>
  <c r="BD30" i="415" s="1"/>
  <c r="AI30" i="415"/>
  <c r="U30" i="415"/>
  <c r="Q30" i="415"/>
  <c r="AN29" i="415"/>
  <c r="BE29" i="415" s="1"/>
  <c r="AM29" i="415"/>
  <c r="BD29" i="415" s="1"/>
  <c r="AL29" i="415"/>
  <c r="BC29" i="415" s="1"/>
  <c r="AF29" i="415"/>
  <c r="AW29" i="415" s="1"/>
  <c r="AE29" i="415"/>
  <c r="AV29" i="415" s="1"/>
  <c r="W29" i="415"/>
  <c r="AO29" i="415" s="1"/>
  <c r="BF29" i="415" s="1"/>
  <c r="V29" i="415"/>
  <c r="U29" i="415"/>
  <c r="T29" i="415"/>
  <c r="S29" i="415"/>
  <c r="AK29" i="415" s="1"/>
  <c r="BB29" i="415" s="1"/>
  <c r="R29" i="415"/>
  <c r="AJ29" i="415" s="1"/>
  <c r="BA29" i="415" s="1"/>
  <c r="Q29" i="415"/>
  <c r="AI29" i="415" s="1"/>
  <c r="AZ29" i="415" s="1"/>
  <c r="P29" i="415"/>
  <c r="AH29" i="415" s="1"/>
  <c r="AY29" i="415" s="1"/>
  <c r="O29" i="415"/>
  <c r="AG29" i="415" s="1"/>
  <c r="AX29" i="415" s="1"/>
  <c r="N29" i="415"/>
  <c r="M29" i="415"/>
  <c r="AO28" i="415"/>
  <c r="BF28" i="415" s="1"/>
  <c r="AN28" i="415"/>
  <c r="BE28" i="415" s="1"/>
  <c r="AM28" i="415"/>
  <c r="BD28" i="415" s="1"/>
  <c r="AG28" i="415"/>
  <c r="AX28" i="415" s="1"/>
  <c r="AF28" i="415"/>
  <c r="AW28" i="415" s="1"/>
  <c r="AE28" i="415"/>
  <c r="AV28" i="415" s="1"/>
  <c r="W28" i="415"/>
  <c r="V28" i="415"/>
  <c r="U28" i="415"/>
  <c r="T28" i="415"/>
  <c r="AL28" i="415" s="1"/>
  <c r="BC28" i="415" s="1"/>
  <c r="S28" i="415"/>
  <c r="AK28" i="415" s="1"/>
  <c r="BB28" i="415" s="1"/>
  <c r="R28" i="415"/>
  <c r="AJ28" i="415" s="1"/>
  <c r="BA28" i="415" s="1"/>
  <c r="Q28" i="415"/>
  <c r="AI28" i="415" s="1"/>
  <c r="AZ28" i="415" s="1"/>
  <c r="P28" i="415"/>
  <c r="AH28" i="415" s="1"/>
  <c r="AY28" i="415" s="1"/>
  <c r="O28" i="415"/>
  <c r="N28" i="415"/>
  <c r="M28" i="415"/>
  <c r="AO27" i="415"/>
  <c r="BF27" i="415" s="1"/>
  <c r="AN27" i="415"/>
  <c r="BE27" i="415" s="1"/>
  <c r="AH27" i="415"/>
  <c r="AY27" i="415" s="1"/>
  <c r="AG27" i="415"/>
  <c r="AX27" i="415" s="1"/>
  <c r="AF27" i="415"/>
  <c r="AW27" i="415" s="1"/>
  <c r="W27" i="415"/>
  <c r="V27" i="415"/>
  <c r="U27" i="415"/>
  <c r="AM27" i="415" s="1"/>
  <c r="BD27" i="415" s="1"/>
  <c r="T27" i="415"/>
  <c r="AL27" i="415" s="1"/>
  <c r="BC27" i="415" s="1"/>
  <c r="S27" i="415"/>
  <c r="AK27" i="415" s="1"/>
  <c r="BB27" i="415" s="1"/>
  <c r="R27" i="415"/>
  <c r="AJ27" i="415" s="1"/>
  <c r="BA27" i="415" s="1"/>
  <c r="Q27" i="415"/>
  <c r="AI27" i="415" s="1"/>
  <c r="AZ27" i="415" s="1"/>
  <c r="P27" i="415"/>
  <c r="O27" i="415"/>
  <c r="N27" i="415"/>
  <c r="M27" i="415"/>
  <c r="AE27" i="415" s="1"/>
  <c r="AV27" i="415" s="1"/>
  <c r="AO26" i="415"/>
  <c r="BF26" i="415" s="1"/>
  <c r="AI26" i="415"/>
  <c r="AZ26" i="415" s="1"/>
  <c r="AH26" i="415"/>
  <c r="AY26" i="415" s="1"/>
  <c r="AG26" i="415"/>
  <c r="AX26" i="415" s="1"/>
  <c r="W26" i="415"/>
  <c r="V26" i="415"/>
  <c r="AN26" i="415" s="1"/>
  <c r="BE26" i="415" s="1"/>
  <c r="U26" i="415"/>
  <c r="AM26" i="415" s="1"/>
  <c r="BD26" i="415" s="1"/>
  <c r="T26" i="415"/>
  <c r="AL26" i="415" s="1"/>
  <c r="BC26" i="415" s="1"/>
  <c r="S26" i="415"/>
  <c r="AK26" i="415" s="1"/>
  <c r="BB26" i="415" s="1"/>
  <c r="R26" i="415"/>
  <c r="AJ26" i="415" s="1"/>
  <c r="BA26" i="415" s="1"/>
  <c r="Q26" i="415"/>
  <c r="P26" i="415"/>
  <c r="O26" i="415"/>
  <c r="N26" i="415"/>
  <c r="AF26" i="415" s="1"/>
  <c r="AW26" i="415" s="1"/>
  <c r="M26" i="415"/>
  <c r="AE26" i="415" s="1"/>
  <c r="AV26" i="415" s="1"/>
  <c r="AJ25" i="415"/>
  <c r="BA25" i="415" s="1"/>
  <c r="AI25" i="415"/>
  <c r="AZ25" i="415" s="1"/>
  <c r="AH25" i="415"/>
  <c r="AY25" i="415" s="1"/>
  <c r="W25" i="415"/>
  <c r="AO25" i="415" s="1"/>
  <c r="BF25" i="415" s="1"/>
  <c r="V25" i="415"/>
  <c r="AN25" i="415" s="1"/>
  <c r="BE25" i="415" s="1"/>
  <c r="U25" i="415"/>
  <c r="AM25" i="415" s="1"/>
  <c r="BD25" i="415" s="1"/>
  <c r="T25" i="415"/>
  <c r="AL25" i="415" s="1"/>
  <c r="BC25" i="415" s="1"/>
  <c r="S25" i="415"/>
  <c r="AK25" i="415" s="1"/>
  <c r="BB25" i="415" s="1"/>
  <c r="R25" i="415"/>
  <c r="Q25" i="415"/>
  <c r="P25" i="415"/>
  <c r="O25" i="415"/>
  <c r="AG25" i="415" s="1"/>
  <c r="AX25" i="415" s="1"/>
  <c r="N25" i="415"/>
  <c r="AF25" i="415" s="1"/>
  <c r="AW25" i="415" s="1"/>
  <c r="M25" i="415"/>
  <c r="AE25" i="415" s="1"/>
  <c r="AV25" i="415" s="1"/>
  <c r="T23" i="415"/>
  <c r="AL23" i="415" s="1"/>
  <c r="BC23" i="415" s="1"/>
  <c r="P23" i="415"/>
  <c r="AH23" i="415" s="1"/>
  <c r="AY23" i="415" s="1"/>
  <c r="BC22" i="415"/>
  <c r="AY22" i="415"/>
  <c r="AL22" i="415"/>
  <c r="AH22" i="415"/>
  <c r="T22" i="415"/>
  <c r="P22" i="415"/>
  <c r="AO20" i="415"/>
  <c r="BF20" i="415" s="1"/>
  <c r="AN20" i="415"/>
  <c r="BE20" i="415" s="1"/>
  <c r="AM20" i="415"/>
  <c r="BD20" i="415" s="1"/>
  <c r="AG20" i="415"/>
  <c r="AX20" i="415" s="1"/>
  <c r="AF20" i="415"/>
  <c r="AW20" i="415" s="1"/>
  <c r="AE20" i="415"/>
  <c r="AV20" i="415" s="1"/>
  <c r="W20" i="415"/>
  <c r="V20" i="415"/>
  <c r="U20" i="415"/>
  <c r="T20" i="415"/>
  <c r="AL20" i="415" s="1"/>
  <c r="BC20" i="415" s="1"/>
  <c r="S20" i="415"/>
  <c r="AK20" i="415" s="1"/>
  <c r="BB20" i="415" s="1"/>
  <c r="R20" i="415"/>
  <c r="AJ20" i="415" s="1"/>
  <c r="BA20" i="415" s="1"/>
  <c r="Q20" i="415"/>
  <c r="AI20" i="415" s="1"/>
  <c r="AZ20" i="415" s="1"/>
  <c r="P20" i="415"/>
  <c r="AH20" i="415" s="1"/>
  <c r="AY20" i="415" s="1"/>
  <c r="O20" i="415"/>
  <c r="N20" i="415"/>
  <c r="M20" i="415"/>
  <c r="AO19" i="415"/>
  <c r="BF19" i="415" s="1"/>
  <c r="AN19" i="415"/>
  <c r="BE19" i="415" s="1"/>
  <c r="AH19" i="415"/>
  <c r="AY19" i="415" s="1"/>
  <c r="AG19" i="415"/>
  <c r="AX19" i="415" s="1"/>
  <c r="AF19" i="415"/>
  <c r="AW19" i="415" s="1"/>
  <c r="W19" i="415"/>
  <c r="V19" i="415"/>
  <c r="U19" i="415"/>
  <c r="AM19" i="415" s="1"/>
  <c r="BD19" i="415" s="1"/>
  <c r="T19" i="415"/>
  <c r="AL19" i="415" s="1"/>
  <c r="BC19" i="415" s="1"/>
  <c r="S19" i="415"/>
  <c r="AK19" i="415" s="1"/>
  <c r="BB19" i="415" s="1"/>
  <c r="R19" i="415"/>
  <c r="AJ19" i="415" s="1"/>
  <c r="BA19" i="415" s="1"/>
  <c r="Q19" i="415"/>
  <c r="AI19" i="415" s="1"/>
  <c r="AZ19" i="415" s="1"/>
  <c r="P19" i="415"/>
  <c r="O19" i="415"/>
  <c r="N19" i="415"/>
  <c r="M19" i="415"/>
  <c r="AE19" i="415" s="1"/>
  <c r="AV19" i="415" s="1"/>
  <c r="AO18" i="415"/>
  <c r="BF18" i="415" s="1"/>
  <c r="AI18" i="415"/>
  <c r="AZ18" i="415" s="1"/>
  <c r="AH18" i="415"/>
  <c r="AY18" i="415" s="1"/>
  <c r="AG18" i="415"/>
  <c r="AX18" i="415" s="1"/>
  <c r="W18" i="415"/>
  <c r="V18" i="415"/>
  <c r="AN18" i="415" s="1"/>
  <c r="BE18" i="415" s="1"/>
  <c r="U18" i="415"/>
  <c r="AM18" i="415" s="1"/>
  <c r="BD18" i="415" s="1"/>
  <c r="T18" i="415"/>
  <c r="AL18" i="415" s="1"/>
  <c r="BC18" i="415" s="1"/>
  <c r="S18" i="415"/>
  <c r="AK18" i="415" s="1"/>
  <c r="BB18" i="415" s="1"/>
  <c r="R18" i="415"/>
  <c r="AJ18" i="415" s="1"/>
  <c r="BA18" i="415" s="1"/>
  <c r="Q18" i="415"/>
  <c r="P18" i="415"/>
  <c r="O18" i="415"/>
  <c r="N18" i="415"/>
  <c r="AF18" i="415" s="1"/>
  <c r="AW18" i="415" s="1"/>
  <c r="M18" i="415"/>
  <c r="AE18" i="415" s="1"/>
  <c r="AV18" i="415" s="1"/>
  <c r="BD17" i="415"/>
  <c r="AM17" i="415"/>
  <c r="U17" i="415"/>
  <c r="Q17" i="415"/>
  <c r="AI17" i="415" s="1"/>
  <c r="AZ17" i="415" s="1"/>
  <c r="AO16" i="415"/>
  <c r="BF16" i="415" s="1"/>
  <c r="AN16" i="415"/>
  <c r="BE16" i="415" s="1"/>
  <c r="AH16" i="415"/>
  <c r="AY16" i="415" s="1"/>
  <c r="AG16" i="415"/>
  <c r="AX16" i="415" s="1"/>
  <c r="AF16" i="415"/>
  <c r="AW16" i="415" s="1"/>
  <c r="W16" i="415"/>
  <c r="V16" i="415"/>
  <c r="U16" i="415"/>
  <c r="AM16" i="415" s="1"/>
  <c r="BD16" i="415" s="1"/>
  <c r="T16" i="415"/>
  <c r="AL16" i="415" s="1"/>
  <c r="BC16" i="415" s="1"/>
  <c r="S16" i="415"/>
  <c r="AK16" i="415" s="1"/>
  <c r="BB16" i="415" s="1"/>
  <c r="R16" i="415"/>
  <c r="AJ16" i="415" s="1"/>
  <c r="BA16" i="415" s="1"/>
  <c r="Q16" i="415"/>
  <c r="AI16" i="415" s="1"/>
  <c r="AZ16" i="415" s="1"/>
  <c r="P16" i="415"/>
  <c r="O16" i="415"/>
  <c r="N16" i="415"/>
  <c r="M16" i="415"/>
  <c r="AE16" i="415" s="1"/>
  <c r="AV16" i="415" s="1"/>
  <c r="AO15" i="415"/>
  <c r="BF15" i="415" s="1"/>
  <c r="AI15" i="415"/>
  <c r="AZ15" i="415" s="1"/>
  <c r="AH15" i="415"/>
  <c r="AY15" i="415" s="1"/>
  <c r="AG15" i="415"/>
  <c r="AX15" i="415" s="1"/>
  <c r="W15" i="415"/>
  <c r="V15" i="415"/>
  <c r="AN15" i="415" s="1"/>
  <c r="BE15" i="415" s="1"/>
  <c r="U15" i="415"/>
  <c r="AM15" i="415" s="1"/>
  <c r="BD15" i="415" s="1"/>
  <c r="T15" i="415"/>
  <c r="AL15" i="415" s="1"/>
  <c r="BC15" i="415" s="1"/>
  <c r="S15" i="415"/>
  <c r="AK15" i="415" s="1"/>
  <c r="BB15" i="415" s="1"/>
  <c r="R15" i="415"/>
  <c r="AJ15" i="415" s="1"/>
  <c r="BA15" i="415" s="1"/>
  <c r="Q15" i="415"/>
  <c r="P15" i="415"/>
  <c r="O15" i="415"/>
  <c r="N15" i="415"/>
  <c r="AF15" i="415" s="1"/>
  <c r="AW15" i="415" s="1"/>
  <c r="M15" i="415"/>
  <c r="AE15" i="415" s="1"/>
  <c r="AV15" i="415" s="1"/>
  <c r="AJ14" i="415"/>
  <c r="BA14" i="415" s="1"/>
  <c r="AI14" i="415"/>
  <c r="AZ14" i="415" s="1"/>
  <c r="AH14" i="415"/>
  <c r="AY14" i="415" s="1"/>
  <c r="W14" i="415"/>
  <c r="AO14" i="415" s="1"/>
  <c r="BF14" i="415" s="1"/>
  <c r="V14" i="415"/>
  <c r="AN14" i="415" s="1"/>
  <c r="BE14" i="415" s="1"/>
  <c r="U14" i="415"/>
  <c r="AM14" i="415" s="1"/>
  <c r="BD14" i="415" s="1"/>
  <c r="T14" i="415"/>
  <c r="AL14" i="415" s="1"/>
  <c r="BC14" i="415" s="1"/>
  <c r="S14" i="415"/>
  <c r="AK14" i="415" s="1"/>
  <c r="BB14" i="415" s="1"/>
  <c r="R14" i="415"/>
  <c r="Q14" i="415"/>
  <c r="P14" i="415"/>
  <c r="O14" i="415"/>
  <c r="AG14" i="415" s="1"/>
  <c r="AX14" i="415" s="1"/>
  <c r="N14" i="415"/>
  <c r="AF14" i="415" s="1"/>
  <c r="AW14" i="415" s="1"/>
  <c r="M14" i="415"/>
  <c r="AE14" i="415" s="1"/>
  <c r="AV14" i="415" s="1"/>
  <c r="AK13" i="415"/>
  <c r="BB13" i="415" s="1"/>
  <c r="AJ13" i="415"/>
  <c r="BA13" i="415" s="1"/>
  <c r="AI13" i="415"/>
  <c r="AZ13" i="415" s="1"/>
  <c r="W13" i="415"/>
  <c r="AO13" i="415" s="1"/>
  <c r="BF13" i="415" s="1"/>
  <c r="V13" i="415"/>
  <c r="AN13" i="415" s="1"/>
  <c r="BE13" i="415" s="1"/>
  <c r="U13" i="415"/>
  <c r="AM13" i="415" s="1"/>
  <c r="BD13" i="415" s="1"/>
  <c r="T13" i="415"/>
  <c r="AL13" i="415" s="1"/>
  <c r="BC13" i="415" s="1"/>
  <c r="S13" i="415"/>
  <c r="R13" i="415"/>
  <c r="Q13" i="415"/>
  <c r="P13" i="415"/>
  <c r="AH13" i="415" s="1"/>
  <c r="AY13" i="415" s="1"/>
  <c r="O13" i="415"/>
  <c r="AG13" i="415" s="1"/>
  <c r="AX13" i="415" s="1"/>
  <c r="N13" i="415"/>
  <c r="AF13" i="415" s="1"/>
  <c r="AW13" i="415" s="1"/>
  <c r="M13" i="415"/>
  <c r="AE13" i="415" s="1"/>
  <c r="AV13" i="415" s="1"/>
  <c r="AL12" i="415"/>
  <c r="BC12" i="415" s="1"/>
  <c r="AK12" i="415"/>
  <c r="BB12" i="415" s="1"/>
  <c r="AJ12" i="415"/>
  <c r="BA12" i="415" s="1"/>
  <c r="W12" i="415"/>
  <c r="AO12" i="415" s="1"/>
  <c r="BF12" i="415" s="1"/>
  <c r="V12" i="415"/>
  <c r="AN12" i="415" s="1"/>
  <c r="BE12" i="415" s="1"/>
  <c r="U12" i="415"/>
  <c r="AM12" i="415" s="1"/>
  <c r="BD12" i="415" s="1"/>
  <c r="T12" i="415"/>
  <c r="S12" i="415"/>
  <c r="R12" i="415"/>
  <c r="Q12" i="415"/>
  <c r="AI12" i="415" s="1"/>
  <c r="AZ12" i="415" s="1"/>
  <c r="P12" i="415"/>
  <c r="AH12" i="415" s="1"/>
  <c r="AY12" i="415" s="1"/>
  <c r="O12" i="415"/>
  <c r="AG12" i="415" s="1"/>
  <c r="AX12" i="415" s="1"/>
  <c r="N12" i="415"/>
  <c r="AF12" i="415" s="1"/>
  <c r="AW12" i="415" s="1"/>
  <c r="M12" i="415"/>
  <c r="AE12" i="415" s="1"/>
  <c r="AV12" i="415" s="1"/>
  <c r="T10" i="415"/>
  <c r="AL10" i="415" s="1"/>
  <c r="BC10" i="415" s="1"/>
  <c r="P10" i="415"/>
  <c r="AH10" i="415" s="1"/>
  <c r="AY10" i="415" s="1"/>
  <c r="T9" i="415"/>
  <c r="AL9" i="415" s="1"/>
  <c r="BC9" i="415" s="1"/>
  <c r="P9" i="415"/>
  <c r="AH9" i="415" s="1"/>
  <c r="AY9" i="415" s="1"/>
  <c r="AE33" i="411" l="1"/>
  <c r="AC33" i="411"/>
  <c r="S33" i="411"/>
  <c r="AF33" i="411" s="1"/>
  <c r="R33" i="411"/>
  <c r="Q33" i="411"/>
  <c r="AD33" i="411" s="1"/>
  <c r="P33" i="411"/>
  <c r="O33" i="411"/>
  <c r="AB33" i="411" s="1"/>
  <c r="N33" i="411"/>
  <c r="AA33" i="411" s="1"/>
  <c r="M33" i="411"/>
  <c r="Z33" i="411" s="1"/>
  <c r="AE32" i="411"/>
  <c r="AC32" i="411"/>
  <c r="AA32" i="411"/>
  <c r="S32" i="411"/>
  <c r="AF32" i="411" s="1"/>
  <c r="R32" i="411"/>
  <c r="Q32" i="411"/>
  <c r="AD32" i="411" s="1"/>
  <c r="P32" i="411"/>
  <c r="O32" i="411"/>
  <c r="AB32" i="411" s="1"/>
  <c r="N32" i="411"/>
  <c r="M32" i="411"/>
  <c r="Z32" i="411" s="1"/>
  <c r="AE31" i="411"/>
  <c r="AC31" i="411"/>
  <c r="AA31" i="411"/>
  <c r="S31" i="411"/>
  <c r="AF31" i="411" s="1"/>
  <c r="R31" i="411"/>
  <c r="Q31" i="411"/>
  <c r="AD31" i="411" s="1"/>
  <c r="P31" i="411"/>
  <c r="O31" i="411"/>
  <c r="AB31" i="411" s="1"/>
  <c r="N31" i="411"/>
  <c r="M31" i="411"/>
  <c r="Z31" i="411" s="1"/>
  <c r="AE30" i="411"/>
  <c r="AC30" i="411"/>
  <c r="AA30" i="411"/>
  <c r="S30" i="411"/>
  <c r="AF30" i="411" s="1"/>
  <c r="R30" i="411"/>
  <c r="Q30" i="411"/>
  <c r="AD30" i="411" s="1"/>
  <c r="P30" i="411"/>
  <c r="O30" i="411"/>
  <c r="AB30" i="411" s="1"/>
  <c r="N30" i="411"/>
  <c r="M30" i="411"/>
  <c r="Z30" i="411" s="1"/>
  <c r="AE29" i="411"/>
  <c r="AC29" i="411"/>
  <c r="AA29" i="411"/>
  <c r="S29" i="411"/>
  <c r="AF29" i="411" s="1"/>
  <c r="R29" i="411"/>
  <c r="Q29" i="411"/>
  <c r="AD29" i="411" s="1"/>
  <c r="P29" i="411"/>
  <c r="O29" i="411"/>
  <c r="AB29" i="411" s="1"/>
  <c r="N29" i="411"/>
  <c r="M29" i="411"/>
  <c r="Z29" i="411" s="1"/>
  <c r="AE28" i="411"/>
  <c r="AC28" i="411"/>
  <c r="AA28" i="411"/>
  <c r="S28" i="411"/>
  <c r="AF28" i="411" s="1"/>
  <c r="R28" i="411"/>
  <c r="Q28" i="411"/>
  <c r="AD28" i="411" s="1"/>
  <c r="P28" i="411"/>
  <c r="O28" i="411"/>
  <c r="AB28" i="411" s="1"/>
  <c r="N28" i="411"/>
  <c r="M28" i="411"/>
  <c r="Z28" i="411" s="1"/>
  <c r="AE27" i="411"/>
  <c r="AC27" i="411"/>
  <c r="AA27" i="411"/>
  <c r="S27" i="411"/>
  <c r="AF27" i="411" s="1"/>
  <c r="R27" i="411"/>
  <c r="Q27" i="411"/>
  <c r="AD27" i="411" s="1"/>
  <c r="P27" i="411"/>
  <c r="O27" i="411"/>
  <c r="AB27" i="411" s="1"/>
  <c r="N27" i="411"/>
  <c r="M27" i="411"/>
  <c r="Z27" i="411" s="1"/>
  <c r="AE26" i="411"/>
  <c r="AC26" i="411"/>
  <c r="AA26" i="411"/>
  <c r="S26" i="411"/>
  <c r="AF26" i="411" s="1"/>
  <c r="R26" i="411"/>
  <c r="Q26" i="411"/>
  <c r="AD26" i="411" s="1"/>
  <c r="P26" i="411"/>
  <c r="O26" i="411"/>
  <c r="AB26" i="411" s="1"/>
  <c r="N26" i="411"/>
  <c r="M26" i="411"/>
  <c r="Z26" i="411" s="1"/>
  <c r="AE25" i="411"/>
  <c r="AC25" i="411"/>
  <c r="AA25" i="411"/>
  <c r="S25" i="411"/>
  <c r="AF25" i="411" s="1"/>
  <c r="R25" i="411"/>
  <c r="Q25" i="411"/>
  <c r="AD25" i="411" s="1"/>
  <c r="P25" i="411"/>
  <c r="O25" i="411"/>
  <c r="AB25" i="411" s="1"/>
  <c r="N25" i="411"/>
  <c r="M25" i="411"/>
  <c r="Z25" i="411" s="1"/>
  <c r="AE24" i="411"/>
  <c r="AC24" i="411"/>
  <c r="AA24" i="411"/>
  <c r="S24" i="411"/>
  <c r="AF24" i="411" s="1"/>
  <c r="R24" i="411"/>
  <c r="Q24" i="411"/>
  <c r="AD24" i="411" s="1"/>
  <c r="P24" i="411"/>
  <c r="O24" i="411"/>
  <c r="AB24" i="411" s="1"/>
  <c r="N24" i="411"/>
  <c r="M24" i="411"/>
  <c r="Z24" i="411" s="1"/>
  <c r="S23" i="411"/>
  <c r="X23" i="411" s="1"/>
  <c r="AF23" i="411" s="1"/>
  <c r="R23" i="411"/>
  <c r="W23" i="411" s="1"/>
  <c r="AE23" i="411" s="1"/>
  <c r="Q23" i="411"/>
  <c r="V23" i="411" s="1"/>
  <c r="AD23" i="411" s="1"/>
  <c r="P23" i="411"/>
  <c r="U23" i="411" s="1"/>
  <c r="AC23" i="411" s="1"/>
  <c r="X22" i="411"/>
  <c r="AF22" i="411" s="1"/>
  <c r="W22" i="411"/>
  <c r="AE22" i="411" s="1"/>
  <c r="V22" i="411"/>
  <c r="AD22" i="411" s="1"/>
  <c r="U22" i="411"/>
  <c r="AC22" i="411" s="1"/>
  <c r="S22" i="411"/>
  <c r="R22" i="411"/>
  <c r="Q22" i="411"/>
  <c r="P22" i="411"/>
  <c r="AE20" i="411"/>
  <c r="AC20" i="411"/>
  <c r="AA20" i="411"/>
  <c r="S20" i="411"/>
  <c r="AF20" i="411" s="1"/>
  <c r="R20" i="411"/>
  <c r="Q20" i="411"/>
  <c r="AD20" i="411" s="1"/>
  <c r="P20" i="411"/>
  <c r="O20" i="411"/>
  <c r="AB20" i="411" s="1"/>
  <c r="N20" i="411"/>
  <c r="M20" i="411"/>
  <c r="Z20" i="411" s="1"/>
  <c r="AE19" i="411"/>
  <c r="AC19" i="411"/>
  <c r="AA19" i="411"/>
  <c r="S19" i="411"/>
  <c r="AF19" i="411" s="1"/>
  <c r="R19" i="411"/>
  <c r="Q19" i="411"/>
  <c r="AD19" i="411" s="1"/>
  <c r="P19" i="411"/>
  <c r="O19" i="411"/>
  <c r="AB19" i="411" s="1"/>
  <c r="N19" i="411"/>
  <c r="M19" i="411"/>
  <c r="Z19" i="411" s="1"/>
  <c r="AE18" i="411"/>
  <c r="AC18" i="411"/>
  <c r="AA18" i="411"/>
  <c r="S18" i="411"/>
  <c r="AF18" i="411" s="1"/>
  <c r="R18" i="411"/>
  <c r="Q18" i="411"/>
  <c r="AD18" i="411" s="1"/>
  <c r="P18" i="411"/>
  <c r="O18" i="411"/>
  <c r="AB18" i="411" s="1"/>
  <c r="N18" i="411"/>
  <c r="M18" i="411"/>
  <c r="Z18" i="411" s="1"/>
  <c r="AE17" i="411"/>
  <c r="AC17" i="411"/>
  <c r="AA17" i="411"/>
  <c r="S17" i="411"/>
  <c r="AF17" i="411" s="1"/>
  <c r="R17" i="411"/>
  <c r="Q17" i="411"/>
  <c r="AD17" i="411" s="1"/>
  <c r="P17" i="411"/>
  <c r="O17" i="411"/>
  <c r="AB17" i="411" s="1"/>
  <c r="N17" i="411"/>
  <c r="M17" i="411"/>
  <c r="Z17" i="411" s="1"/>
  <c r="AE16" i="411"/>
  <c r="AC16" i="411"/>
  <c r="AA16" i="411"/>
  <c r="S16" i="411"/>
  <c r="AF16" i="411" s="1"/>
  <c r="R16" i="411"/>
  <c r="Q16" i="411"/>
  <c r="AD16" i="411" s="1"/>
  <c r="P16" i="411"/>
  <c r="O16" i="411"/>
  <c r="AB16" i="411" s="1"/>
  <c r="N16" i="411"/>
  <c r="M16" i="411"/>
  <c r="Z16" i="411" s="1"/>
  <c r="AE15" i="411"/>
  <c r="AC15" i="411"/>
  <c r="AA15" i="411"/>
  <c r="S15" i="411"/>
  <c r="AF15" i="411" s="1"/>
  <c r="R15" i="411"/>
  <c r="Q15" i="411"/>
  <c r="AD15" i="411" s="1"/>
  <c r="P15" i="411"/>
  <c r="O15" i="411"/>
  <c r="AB15" i="411" s="1"/>
  <c r="N15" i="411"/>
  <c r="M15" i="411"/>
  <c r="Z15" i="411" s="1"/>
  <c r="AE14" i="411"/>
  <c r="AC14" i="411"/>
  <c r="AA14" i="411"/>
  <c r="S14" i="411"/>
  <c r="AF14" i="411" s="1"/>
  <c r="R14" i="411"/>
  <c r="Q14" i="411"/>
  <c r="AD14" i="411" s="1"/>
  <c r="P14" i="411"/>
  <c r="O14" i="411"/>
  <c r="AB14" i="411" s="1"/>
  <c r="N14" i="411"/>
  <c r="M14" i="411"/>
  <c r="Z14" i="411" s="1"/>
  <c r="AE13" i="411"/>
  <c r="AC13" i="411"/>
  <c r="AA13" i="411"/>
  <c r="S13" i="411"/>
  <c r="AF13" i="411" s="1"/>
  <c r="R13" i="411"/>
  <c r="Q13" i="411"/>
  <c r="AD13" i="411" s="1"/>
  <c r="P13" i="411"/>
  <c r="O13" i="411"/>
  <c r="AB13" i="411" s="1"/>
  <c r="N13" i="411"/>
  <c r="M13" i="411"/>
  <c r="Z13" i="411" s="1"/>
  <c r="AE12" i="411"/>
  <c r="AC12" i="411"/>
  <c r="AA12" i="411"/>
  <c r="S12" i="411"/>
  <c r="AF12" i="411" s="1"/>
  <c r="R12" i="411"/>
  <c r="Q12" i="411"/>
  <c r="AD12" i="411" s="1"/>
  <c r="P12" i="411"/>
  <c r="O12" i="411"/>
  <c r="AB12" i="411" s="1"/>
  <c r="N12" i="411"/>
  <c r="M12" i="411"/>
  <c r="Z12" i="411" s="1"/>
  <c r="AE11" i="411"/>
  <c r="AC11" i="411"/>
  <c r="AA11" i="411"/>
  <c r="S11" i="411"/>
  <c r="AF11" i="411" s="1"/>
  <c r="R11" i="411"/>
  <c r="Q11" i="411"/>
  <c r="AD11" i="411" s="1"/>
  <c r="P11" i="411"/>
  <c r="O11" i="411"/>
  <c r="AB11" i="411" s="1"/>
  <c r="N11" i="411"/>
  <c r="M11" i="411"/>
  <c r="Z11" i="411" s="1"/>
  <c r="W10" i="411"/>
  <c r="AE10" i="411" s="1"/>
  <c r="U10" i="411"/>
  <c r="AC10" i="411" s="1"/>
  <c r="S10" i="411"/>
  <c r="X10" i="411" s="1"/>
  <c r="AF10" i="411" s="1"/>
  <c r="R10" i="411"/>
  <c r="Q10" i="411"/>
  <c r="V10" i="411" s="1"/>
  <c r="AD10" i="411" s="1"/>
  <c r="P10" i="411"/>
  <c r="X9" i="411"/>
  <c r="AF9" i="411" s="1"/>
  <c r="S9" i="411"/>
  <c r="R9" i="411"/>
  <c r="W9" i="411" s="1"/>
  <c r="AE9" i="411" s="1"/>
  <c r="Q9" i="411"/>
  <c r="V9" i="411" s="1"/>
  <c r="AD9" i="411" s="1"/>
  <c r="P9" i="411"/>
  <c r="U9" i="411" s="1"/>
  <c r="AC9" i="411" s="1"/>
  <c r="AA21" i="407" l="1"/>
  <c r="S21" i="407"/>
  <c r="AF21" i="407" s="1"/>
  <c r="R21" i="407"/>
  <c r="AE21" i="407" s="1"/>
  <c r="Q21" i="407"/>
  <c r="AD21" i="407" s="1"/>
  <c r="P21" i="407"/>
  <c r="AC21" i="407" s="1"/>
  <c r="O21" i="407"/>
  <c r="AB21" i="407" s="1"/>
  <c r="N21" i="407"/>
  <c r="M21" i="407"/>
  <c r="Z21" i="407" s="1"/>
  <c r="AE20" i="407"/>
  <c r="AA20" i="407"/>
  <c r="S20" i="407"/>
  <c r="AF20" i="407" s="1"/>
  <c r="R20" i="407"/>
  <c r="Q20" i="407"/>
  <c r="AD20" i="407" s="1"/>
  <c r="P20" i="407"/>
  <c r="AC20" i="407" s="1"/>
  <c r="O20" i="407"/>
  <c r="AB20" i="407" s="1"/>
  <c r="N20" i="407"/>
  <c r="M20" i="407"/>
  <c r="Z20" i="407" s="1"/>
  <c r="AE19" i="407"/>
  <c r="AC19" i="407"/>
  <c r="AA19" i="407"/>
  <c r="S19" i="407"/>
  <c r="AF19" i="407" s="1"/>
  <c r="R19" i="407"/>
  <c r="Q19" i="407"/>
  <c r="AD19" i="407" s="1"/>
  <c r="P19" i="407"/>
  <c r="O19" i="407"/>
  <c r="AB19" i="407" s="1"/>
  <c r="N19" i="407"/>
  <c r="M19" i="407"/>
  <c r="Z19" i="407" s="1"/>
  <c r="AE18" i="407"/>
  <c r="AC18" i="407"/>
  <c r="AA18" i="407"/>
  <c r="S18" i="407"/>
  <c r="AF18" i="407" s="1"/>
  <c r="R18" i="407"/>
  <c r="Q18" i="407"/>
  <c r="AD18" i="407" s="1"/>
  <c r="P18" i="407"/>
  <c r="O18" i="407"/>
  <c r="AB18" i="407" s="1"/>
  <c r="N18" i="407"/>
  <c r="M18" i="407"/>
  <c r="Z18" i="407" s="1"/>
  <c r="AE17" i="407"/>
  <c r="AC17" i="407"/>
  <c r="AA17" i="407"/>
  <c r="S17" i="407"/>
  <c r="AF17" i="407" s="1"/>
  <c r="R17" i="407"/>
  <c r="Q17" i="407"/>
  <c r="AD17" i="407" s="1"/>
  <c r="P17" i="407"/>
  <c r="O17" i="407"/>
  <c r="AB17" i="407" s="1"/>
  <c r="N17" i="407"/>
  <c r="M17" i="407"/>
  <c r="Z17" i="407" s="1"/>
  <c r="AE16" i="407"/>
  <c r="AC16" i="407"/>
  <c r="AA16" i="407"/>
  <c r="S16" i="407"/>
  <c r="AF16" i="407" s="1"/>
  <c r="R16" i="407"/>
  <c r="Q16" i="407"/>
  <c r="AD16" i="407" s="1"/>
  <c r="P16" i="407"/>
  <c r="O16" i="407"/>
  <c r="AB16" i="407" s="1"/>
  <c r="N16" i="407"/>
  <c r="M16" i="407"/>
  <c r="Z16" i="407" s="1"/>
  <c r="AE15" i="407"/>
  <c r="AC15" i="407"/>
  <c r="AA15" i="407"/>
  <c r="S15" i="407"/>
  <c r="AF15" i="407" s="1"/>
  <c r="R15" i="407"/>
  <c r="Q15" i="407"/>
  <c r="AD15" i="407" s="1"/>
  <c r="P15" i="407"/>
  <c r="O15" i="407"/>
  <c r="AB15" i="407" s="1"/>
  <c r="N15" i="407"/>
  <c r="M15" i="407"/>
  <c r="Z15" i="407" s="1"/>
  <c r="AE14" i="407"/>
  <c r="AC14" i="407"/>
  <c r="AA14" i="407"/>
  <c r="S14" i="407"/>
  <c r="AF14" i="407" s="1"/>
  <c r="R14" i="407"/>
  <c r="Q14" i="407"/>
  <c r="AD14" i="407" s="1"/>
  <c r="P14" i="407"/>
  <c r="O14" i="407"/>
  <c r="AB14" i="407" s="1"/>
  <c r="N14" i="407"/>
  <c r="M14" i="407"/>
  <c r="Z14" i="407" s="1"/>
  <c r="AE13" i="407"/>
  <c r="AC13" i="407"/>
  <c r="AA13" i="407"/>
  <c r="S13" i="407"/>
  <c r="AF13" i="407" s="1"/>
  <c r="R13" i="407"/>
  <c r="Q13" i="407"/>
  <c r="AD13" i="407" s="1"/>
  <c r="P13" i="407"/>
  <c r="O13" i="407"/>
  <c r="AB13" i="407" s="1"/>
  <c r="N13" i="407"/>
  <c r="M13" i="407"/>
  <c r="Z13" i="407" s="1"/>
  <c r="AE12" i="407"/>
  <c r="AC12" i="407"/>
  <c r="AA12" i="407"/>
  <c r="S12" i="407"/>
  <c r="AF12" i="407" s="1"/>
  <c r="R12" i="407"/>
  <c r="Q12" i="407"/>
  <c r="AD12" i="407" s="1"/>
  <c r="P12" i="407"/>
  <c r="O12" i="407"/>
  <c r="AB12" i="407" s="1"/>
  <c r="N12" i="407"/>
  <c r="M12" i="407"/>
  <c r="Z12" i="407" s="1"/>
  <c r="AE11" i="407"/>
  <c r="AC11" i="407"/>
  <c r="AA11" i="407"/>
  <c r="S11" i="407"/>
  <c r="AF11" i="407" s="1"/>
  <c r="R11" i="407"/>
  <c r="Q11" i="407"/>
  <c r="AD11" i="407" s="1"/>
  <c r="P11" i="407"/>
  <c r="O11" i="407"/>
  <c r="AB11" i="407" s="1"/>
  <c r="N11" i="407"/>
  <c r="M11" i="407"/>
  <c r="Z11" i="407" s="1"/>
  <c r="X10" i="407"/>
  <c r="AF10" i="407" s="1"/>
  <c r="W10" i="407"/>
  <c r="AE10" i="407" s="1"/>
  <c r="S10" i="407"/>
  <c r="R10" i="407"/>
  <c r="Q10" i="407"/>
  <c r="V10" i="407" s="1"/>
  <c r="AD10" i="407" s="1"/>
  <c r="P10" i="407"/>
  <c r="U10" i="407" s="1"/>
  <c r="AC10" i="407" s="1"/>
  <c r="V9" i="407"/>
  <c r="AD9" i="407" s="1"/>
  <c r="U9" i="407"/>
  <c r="AC9" i="407" s="1"/>
  <c r="S9" i="407"/>
  <c r="X9" i="407" s="1"/>
  <c r="AF9" i="407" s="1"/>
  <c r="R9" i="407"/>
  <c r="W9" i="407" s="1"/>
  <c r="AE9" i="407" s="1"/>
  <c r="Q9" i="407"/>
  <c r="P9" i="407"/>
  <c r="AE27" i="403" l="1"/>
  <c r="AD27" i="403"/>
  <c r="AA27" i="403"/>
  <c r="S27" i="403"/>
  <c r="AF27" i="403" s="1"/>
  <c r="R27" i="403"/>
  <c r="Q27" i="403"/>
  <c r="P27" i="403"/>
  <c r="AC27" i="403" s="1"/>
  <c r="O27" i="403"/>
  <c r="AB27" i="403" s="1"/>
  <c r="N27" i="403"/>
  <c r="M27" i="403"/>
  <c r="Z27" i="403" s="1"/>
  <c r="AE26" i="403"/>
  <c r="AC26" i="403"/>
  <c r="AB26" i="403"/>
  <c r="S26" i="403"/>
  <c r="AF26" i="403" s="1"/>
  <c r="R26" i="403"/>
  <c r="Q26" i="403"/>
  <c r="AD26" i="403" s="1"/>
  <c r="P26" i="403"/>
  <c r="O26" i="403"/>
  <c r="N26" i="403"/>
  <c r="AA26" i="403" s="1"/>
  <c r="M26" i="403"/>
  <c r="Z26" i="403" s="1"/>
  <c r="AE25" i="403"/>
  <c r="AC25" i="403"/>
  <c r="AA25" i="403"/>
  <c r="Z25" i="403"/>
  <c r="S25" i="403"/>
  <c r="AF25" i="403" s="1"/>
  <c r="R25" i="403"/>
  <c r="Q25" i="403"/>
  <c r="AD25" i="403" s="1"/>
  <c r="P25" i="403"/>
  <c r="O25" i="403"/>
  <c r="AB25" i="403" s="1"/>
  <c r="N25" i="403"/>
  <c r="M25" i="403"/>
  <c r="AF24" i="403"/>
  <c r="AC24" i="403"/>
  <c r="AA24" i="403"/>
  <c r="S24" i="403"/>
  <c r="R24" i="403"/>
  <c r="AE24" i="403" s="1"/>
  <c r="Q24" i="403"/>
  <c r="AD24" i="403" s="1"/>
  <c r="P24" i="403"/>
  <c r="O24" i="403"/>
  <c r="AB24" i="403" s="1"/>
  <c r="N24" i="403"/>
  <c r="M24" i="403"/>
  <c r="Z24" i="403" s="1"/>
  <c r="AE23" i="403"/>
  <c r="AD23" i="403"/>
  <c r="AA23" i="403"/>
  <c r="S23" i="403"/>
  <c r="AF23" i="403" s="1"/>
  <c r="R23" i="403"/>
  <c r="Q23" i="403"/>
  <c r="P23" i="403"/>
  <c r="AC23" i="403" s="1"/>
  <c r="O23" i="403"/>
  <c r="AB23" i="403" s="1"/>
  <c r="N23" i="403"/>
  <c r="M23" i="403"/>
  <c r="Z23" i="403" s="1"/>
  <c r="AE22" i="403"/>
  <c r="AC22" i="403"/>
  <c r="AB22" i="403"/>
  <c r="S22" i="403"/>
  <c r="AF22" i="403" s="1"/>
  <c r="R22" i="403"/>
  <c r="Q22" i="403"/>
  <c r="AD22" i="403" s="1"/>
  <c r="P22" i="403"/>
  <c r="O22" i="403"/>
  <c r="N22" i="403"/>
  <c r="AA22" i="403" s="1"/>
  <c r="M22" i="403"/>
  <c r="Z22" i="403" s="1"/>
  <c r="AE21" i="403"/>
  <c r="AC21" i="403"/>
  <c r="AA21" i="403"/>
  <c r="Z21" i="403"/>
  <c r="S21" i="403"/>
  <c r="AF21" i="403" s="1"/>
  <c r="R21" i="403"/>
  <c r="Q21" i="403"/>
  <c r="AD21" i="403" s="1"/>
  <c r="P21" i="403"/>
  <c r="O21" i="403"/>
  <c r="AB21" i="403" s="1"/>
  <c r="N21" i="403"/>
  <c r="M21" i="403"/>
  <c r="S20" i="403"/>
  <c r="X20" i="403" s="1"/>
  <c r="AF20" i="403" s="1"/>
  <c r="R20" i="403"/>
  <c r="W20" i="403" s="1"/>
  <c r="AE20" i="403" s="1"/>
  <c r="Q20" i="403"/>
  <c r="V20" i="403" s="1"/>
  <c r="AD20" i="403" s="1"/>
  <c r="P20" i="403"/>
  <c r="U20" i="403" s="1"/>
  <c r="AC20" i="403" s="1"/>
  <c r="X19" i="403"/>
  <c r="AF19" i="403" s="1"/>
  <c r="W19" i="403"/>
  <c r="AE19" i="403" s="1"/>
  <c r="V19" i="403"/>
  <c r="AD19" i="403" s="1"/>
  <c r="U19" i="403"/>
  <c r="AC19" i="403" s="1"/>
  <c r="S19" i="403"/>
  <c r="R19" i="403"/>
  <c r="Q19" i="403"/>
  <c r="P19" i="403"/>
  <c r="AF17" i="403"/>
  <c r="AC17" i="403"/>
  <c r="AA17" i="403"/>
  <c r="S17" i="403"/>
  <c r="R17" i="403"/>
  <c r="AE17" i="403" s="1"/>
  <c r="Q17" i="403"/>
  <c r="AD17" i="403" s="1"/>
  <c r="P17" i="403"/>
  <c r="O17" i="403"/>
  <c r="AB17" i="403" s="1"/>
  <c r="N17" i="403"/>
  <c r="M17" i="403"/>
  <c r="Z17" i="403" s="1"/>
  <c r="AE16" i="403"/>
  <c r="AD16" i="403"/>
  <c r="AA16" i="403"/>
  <c r="S16" i="403"/>
  <c r="AF16" i="403" s="1"/>
  <c r="R16" i="403"/>
  <c r="Q16" i="403"/>
  <c r="P16" i="403"/>
  <c r="AC16" i="403" s="1"/>
  <c r="O16" i="403"/>
  <c r="AB16" i="403" s="1"/>
  <c r="N16" i="403"/>
  <c r="M16" i="403"/>
  <c r="Z16" i="403" s="1"/>
  <c r="AE15" i="403"/>
  <c r="AC15" i="403"/>
  <c r="AB15" i="403"/>
  <c r="AA15" i="403"/>
  <c r="S15" i="403"/>
  <c r="AF15" i="403" s="1"/>
  <c r="R15" i="403"/>
  <c r="Q15" i="403"/>
  <c r="AD15" i="403" s="1"/>
  <c r="P15" i="403"/>
  <c r="O15" i="403"/>
  <c r="N15" i="403"/>
  <c r="M15" i="403"/>
  <c r="Z15" i="403" s="1"/>
  <c r="AE14" i="403"/>
  <c r="AC14" i="403"/>
  <c r="AA14" i="403"/>
  <c r="Z14" i="403"/>
  <c r="S14" i="403"/>
  <c r="AF14" i="403" s="1"/>
  <c r="R14" i="403"/>
  <c r="Q14" i="403"/>
  <c r="AD14" i="403" s="1"/>
  <c r="P14" i="403"/>
  <c r="O14" i="403"/>
  <c r="AB14" i="403" s="1"/>
  <c r="N14" i="403"/>
  <c r="M14" i="403"/>
  <c r="AF13" i="403"/>
  <c r="AE13" i="403"/>
  <c r="AC13" i="403"/>
  <c r="AA13" i="403"/>
  <c r="S13" i="403"/>
  <c r="R13" i="403"/>
  <c r="Q13" i="403"/>
  <c r="AD13" i="403" s="1"/>
  <c r="P13" i="403"/>
  <c r="O13" i="403"/>
  <c r="AB13" i="403" s="1"/>
  <c r="N13" i="403"/>
  <c r="M13" i="403"/>
  <c r="Z13" i="403" s="1"/>
  <c r="AE12" i="403"/>
  <c r="AD12" i="403"/>
  <c r="AC12" i="403"/>
  <c r="AA12" i="403"/>
  <c r="S12" i="403"/>
  <c r="AF12" i="403" s="1"/>
  <c r="R12" i="403"/>
  <c r="Q12" i="403"/>
  <c r="P12" i="403"/>
  <c r="O12" i="403"/>
  <c r="AB12" i="403" s="1"/>
  <c r="N12" i="403"/>
  <c r="M12" i="403"/>
  <c r="Z12" i="403" s="1"/>
  <c r="AE11" i="403"/>
  <c r="AC11" i="403"/>
  <c r="AB11" i="403"/>
  <c r="AA11" i="403"/>
  <c r="S11" i="403"/>
  <c r="AF11" i="403" s="1"/>
  <c r="R11" i="403"/>
  <c r="Q11" i="403"/>
  <c r="AD11" i="403" s="1"/>
  <c r="P11" i="403"/>
  <c r="O11" i="403"/>
  <c r="N11" i="403"/>
  <c r="M11" i="403"/>
  <c r="Z11" i="403" s="1"/>
  <c r="V10" i="403"/>
  <c r="AD10" i="403" s="1"/>
  <c r="U10" i="403"/>
  <c r="AC10" i="403" s="1"/>
  <c r="S10" i="403"/>
  <c r="X10" i="403" s="1"/>
  <c r="AF10" i="403" s="1"/>
  <c r="R10" i="403"/>
  <c r="W10" i="403" s="1"/>
  <c r="AE10" i="403" s="1"/>
  <c r="Q10" i="403"/>
  <c r="P10" i="403"/>
  <c r="W9" i="403"/>
  <c r="AE9" i="403" s="1"/>
  <c r="S9" i="403"/>
  <c r="X9" i="403" s="1"/>
  <c r="AF9" i="403" s="1"/>
  <c r="R9" i="403"/>
  <c r="Q9" i="403"/>
  <c r="V9" i="403" s="1"/>
  <c r="AD9" i="403" s="1"/>
  <c r="P9" i="403"/>
  <c r="U9" i="403" s="1"/>
  <c r="AC9" i="403" s="1"/>
  <c r="AS55" i="399" l="1"/>
  <c r="AR55" i="399"/>
  <c r="AP55" i="399"/>
  <c r="AK55" i="399"/>
  <c r="AJ55" i="399"/>
  <c r="AC55" i="399"/>
  <c r="AT55" i="399" s="1"/>
  <c r="AB55" i="399"/>
  <c r="AA55" i="399"/>
  <c r="Z55" i="399"/>
  <c r="AQ55" i="399" s="1"/>
  <c r="Y55" i="399"/>
  <c r="X55" i="399"/>
  <c r="AO55" i="399" s="1"/>
  <c r="W55" i="399"/>
  <c r="AN55" i="399" s="1"/>
  <c r="V55" i="399"/>
  <c r="AM55" i="399" s="1"/>
  <c r="U55" i="399"/>
  <c r="AL55" i="399" s="1"/>
  <c r="T55" i="399"/>
  <c r="S55" i="399"/>
  <c r="AC54" i="399"/>
  <c r="AA54" i="399"/>
  <c r="AR54" i="399" s="1"/>
  <c r="W54" i="399"/>
  <c r="AN54" i="399" s="1"/>
  <c r="AT53" i="399"/>
  <c r="AS53" i="399"/>
  <c r="AN53" i="399"/>
  <c r="AM53" i="399"/>
  <c r="AL53" i="399"/>
  <c r="AK53" i="399"/>
  <c r="AC53" i="399"/>
  <c r="AB53" i="399"/>
  <c r="AA53" i="399"/>
  <c r="AR53" i="399" s="1"/>
  <c r="Z53" i="399"/>
  <c r="AQ53" i="399" s="1"/>
  <c r="Y53" i="399"/>
  <c r="AP53" i="399" s="1"/>
  <c r="X53" i="399"/>
  <c r="AO53" i="399" s="1"/>
  <c r="W53" i="399"/>
  <c r="V53" i="399"/>
  <c r="U53" i="399"/>
  <c r="T53" i="399"/>
  <c r="S53" i="399"/>
  <c r="AJ53" i="399" s="1"/>
  <c r="AT52" i="399"/>
  <c r="AS52" i="399"/>
  <c r="AR52" i="399"/>
  <c r="AQ52" i="399"/>
  <c r="AL52" i="399"/>
  <c r="AK52" i="399"/>
  <c r="AJ52" i="399"/>
  <c r="AC52" i="399"/>
  <c r="AB52" i="399"/>
  <c r="AA52" i="399"/>
  <c r="Z52" i="399"/>
  <c r="Y52" i="399"/>
  <c r="AP52" i="399" s="1"/>
  <c r="X52" i="399"/>
  <c r="AO52" i="399" s="1"/>
  <c r="W52" i="399"/>
  <c r="AN52" i="399" s="1"/>
  <c r="V52" i="399"/>
  <c r="AM52" i="399" s="1"/>
  <c r="U52" i="399"/>
  <c r="T52" i="399"/>
  <c r="S52" i="399"/>
  <c r="AR51" i="399"/>
  <c r="AQ51" i="399"/>
  <c r="AP51" i="399"/>
  <c r="AO51" i="399"/>
  <c r="AJ51" i="399"/>
  <c r="AC51" i="399"/>
  <c r="AT51" i="399" s="1"/>
  <c r="AB51" i="399"/>
  <c r="AS51" i="399" s="1"/>
  <c r="AA51" i="399"/>
  <c r="Z51" i="399"/>
  <c r="Y51" i="399"/>
  <c r="X51" i="399"/>
  <c r="W51" i="399"/>
  <c r="AN51" i="399" s="1"/>
  <c r="V51" i="399"/>
  <c r="AM51" i="399" s="1"/>
  <c r="U51" i="399"/>
  <c r="AL51" i="399" s="1"/>
  <c r="T51" i="399"/>
  <c r="AK51" i="399" s="1"/>
  <c r="S51" i="399"/>
  <c r="AP50" i="399"/>
  <c r="AO50" i="399"/>
  <c r="AN50" i="399"/>
  <c r="AM50" i="399"/>
  <c r="AC50" i="399"/>
  <c r="AT50" i="399" s="1"/>
  <c r="AB50" i="399"/>
  <c r="AS50" i="399" s="1"/>
  <c r="AA50" i="399"/>
  <c r="AR50" i="399" s="1"/>
  <c r="Z50" i="399"/>
  <c r="AQ50" i="399" s="1"/>
  <c r="Y50" i="399"/>
  <c r="X50" i="399"/>
  <c r="W50" i="399"/>
  <c r="V50" i="399"/>
  <c r="U50" i="399"/>
  <c r="AL50" i="399" s="1"/>
  <c r="T50" i="399"/>
  <c r="AK50" i="399" s="1"/>
  <c r="S50" i="399"/>
  <c r="AJ50" i="399" s="1"/>
  <c r="AT49" i="399"/>
  <c r="AS49" i="399"/>
  <c r="AN49" i="399"/>
  <c r="AM49" i="399"/>
  <c r="AL49" i="399"/>
  <c r="AK49" i="399"/>
  <c r="AC49" i="399"/>
  <c r="AB49" i="399"/>
  <c r="AA49" i="399"/>
  <c r="AR49" i="399" s="1"/>
  <c r="Z49" i="399"/>
  <c r="AQ49" i="399" s="1"/>
  <c r="Y49" i="399"/>
  <c r="AP49" i="399" s="1"/>
  <c r="X49" i="399"/>
  <c r="AO49" i="399" s="1"/>
  <c r="W49" i="399"/>
  <c r="V49" i="399"/>
  <c r="U49" i="399"/>
  <c r="T49" i="399"/>
  <c r="S49" i="399"/>
  <c r="AJ49" i="399" s="1"/>
  <c r="AT48" i="399"/>
  <c r="AS48" i="399"/>
  <c r="AR48" i="399"/>
  <c r="AQ48" i="399"/>
  <c r="AL48" i="399"/>
  <c r="AK48" i="399"/>
  <c r="AJ48" i="399"/>
  <c r="AC48" i="399"/>
  <c r="AB48" i="399"/>
  <c r="AA48" i="399"/>
  <c r="Z48" i="399"/>
  <c r="Y48" i="399"/>
  <c r="AP48" i="399" s="1"/>
  <c r="X48" i="399"/>
  <c r="AO48" i="399" s="1"/>
  <c r="W48" i="399"/>
  <c r="AN48" i="399" s="1"/>
  <c r="V48" i="399"/>
  <c r="AM48" i="399" s="1"/>
  <c r="U48" i="399"/>
  <c r="T48" i="399"/>
  <c r="S48" i="399"/>
  <c r="Z46" i="399"/>
  <c r="AQ46" i="399" s="1"/>
  <c r="V46" i="399"/>
  <c r="AM46" i="399" s="1"/>
  <c r="AQ45" i="399"/>
  <c r="Z45" i="399"/>
  <c r="V45" i="399"/>
  <c r="AM45" i="399" s="1"/>
  <c r="AR43" i="399"/>
  <c r="AQ43" i="399"/>
  <c r="AP43" i="399"/>
  <c r="AO43" i="399"/>
  <c r="AJ43" i="399"/>
  <c r="AC43" i="399"/>
  <c r="AT43" i="399" s="1"/>
  <c r="AB43" i="399"/>
  <c r="AS43" i="399" s="1"/>
  <c r="AA43" i="399"/>
  <c r="Z43" i="399"/>
  <c r="Y43" i="399"/>
  <c r="X43" i="399"/>
  <c r="W43" i="399"/>
  <c r="AN43" i="399" s="1"/>
  <c r="V43" i="399"/>
  <c r="AM43" i="399" s="1"/>
  <c r="U43" i="399"/>
  <c r="AL43" i="399" s="1"/>
  <c r="T43" i="399"/>
  <c r="AK43" i="399" s="1"/>
  <c r="S43" i="399"/>
  <c r="AC42" i="399"/>
  <c r="AA42" i="399"/>
  <c r="AR42" i="399" s="1"/>
  <c r="W42" i="399"/>
  <c r="AN42" i="399" s="1"/>
  <c r="AT41" i="399"/>
  <c r="AS41" i="399"/>
  <c r="AR41" i="399"/>
  <c r="AM41" i="399"/>
  <c r="AL41" i="399"/>
  <c r="AK41" i="399"/>
  <c r="AJ41" i="399"/>
  <c r="AC41" i="399"/>
  <c r="AB41" i="399"/>
  <c r="AA41" i="399"/>
  <c r="Z41" i="399"/>
  <c r="AQ41" i="399" s="1"/>
  <c r="Y41" i="399"/>
  <c r="AP41" i="399" s="1"/>
  <c r="X41" i="399"/>
  <c r="AO41" i="399" s="1"/>
  <c r="W41" i="399"/>
  <c r="AN41" i="399" s="1"/>
  <c r="V41" i="399"/>
  <c r="U41" i="399"/>
  <c r="T41" i="399"/>
  <c r="S41" i="399"/>
  <c r="AS40" i="399"/>
  <c r="AR40" i="399"/>
  <c r="AQ40" i="399"/>
  <c r="AP40" i="399"/>
  <c r="AK40" i="399"/>
  <c r="AJ40" i="399"/>
  <c r="AC40" i="399"/>
  <c r="AT40" i="399" s="1"/>
  <c r="AB40" i="399"/>
  <c r="AA40" i="399"/>
  <c r="Z40" i="399"/>
  <c r="Y40" i="399"/>
  <c r="X40" i="399"/>
  <c r="AO40" i="399" s="1"/>
  <c r="W40" i="399"/>
  <c r="AN40" i="399" s="1"/>
  <c r="V40" i="399"/>
  <c r="AM40" i="399" s="1"/>
  <c r="U40" i="399"/>
  <c r="AL40" i="399" s="1"/>
  <c r="T40" i="399"/>
  <c r="S40" i="399"/>
  <c r="AQ39" i="399"/>
  <c r="AP39" i="399"/>
  <c r="AO39" i="399"/>
  <c r="AN39" i="399"/>
  <c r="AC39" i="399"/>
  <c r="AT39" i="399" s="1"/>
  <c r="AB39" i="399"/>
  <c r="AS39" i="399" s="1"/>
  <c r="AA39" i="399"/>
  <c r="AR39" i="399" s="1"/>
  <c r="Z39" i="399"/>
  <c r="Y39" i="399"/>
  <c r="X39" i="399"/>
  <c r="W39" i="399"/>
  <c r="V39" i="399"/>
  <c r="AM39" i="399" s="1"/>
  <c r="U39" i="399"/>
  <c r="AL39" i="399" s="1"/>
  <c r="T39" i="399"/>
  <c r="AK39" i="399" s="1"/>
  <c r="S39" i="399"/>
  <c r="AJ39" i="399" s="1"/>
  <c r="AT38" i="399"/>
  <c r="AO38" i="399"/>
  <c r="AN38" i="399"/>
  <c r="AM38" i="399"/>
  <c r="AL38" i="399"/>
  <c r="AC38" i="399"/>
  <c r="AB38" i="399"/>
  <c r="AS38" i="399" s="1"/>
  <c r="AA38" i="399"/>
  <c r="AR38" i="399" s="1"/>
  <c r="Z38" i="399"/>
  <c r="AQ38" i="399" s="1"/>
  <c r="Y38" i="399"/>
  <c r="AP38" i="399" s="1"/>
  <c r="X38" i="399"/>
  <c r="W38" i="399"/>
  <c r="V38" i="399"/>
  <c r="U38" i="399"/>
  <c r="T38" i="399"/>
  <c r="AK38" i="399" s="1"/>
  <c r="S38" i="399"/>
  <c r="AJ38" i="399" s="1"/>
  <c r="AT37" i="399"/>
  <c r="AS37" i="399"/>
  <c r="AR37" i="399"/>
  <c r="AM37" i="399"/>
  <c r="AL37" i="399"/>
  <c r="AK37" i="399"/>
  <c r="AJ37" i="399"/>
  <c r="AC37" i="399"/>
  <c r="AB37" i="399"/>
  <c r="AA37" i="399"/>
  <c r="Z37" i="399"/>
  <c r="AQ37" i="399" s="1"/>
  <c r="Y37" i="399"/>
  <c r="AP37" i="399" s="1"/>
  <c r="X37" i="399"/>
  <c r="AO37" i="399" s="1"/>
  <c r="W37" i="399"/>
  <c r="AN37" i="399" s="1"/>
  <c r="V37" i="399"/>
  <c r="U37" i="399"/>
  <c r="T37" i="399"/>
  <c r="S37" i="399"/>
  <c r="AS36" i="399"/>
  <c r="AR36" i="399"/>
  <c r="AQ36" i="399"/>
  <c r="AP36" i="399"/>
  <c r="AK36" i="399"/>
  <c r="AJ36" i="399"/>
  <c r="AC36" i="399"/>
  <c r="AT36" i="399" s="1"/>
  <c r="AB36" i="399"/>
  <c r="AA36" i="399"/>
  <c r="Z36" i="399"/>
  <c r="Y36" i="399"/>
  <c r="X36" i="399"/>
  <c r="AO36" i="399" s="1"/>
  <c r="W36" i="399"/>
  <c r="AN36" i="399" s="1"/>
  <c r="V36" i="399"/>
  <c r="AM36" i="399" s="1"/>
  <c r="U36" i="399"/>
  <c r="AL36" i="399" s="1"/>
  <c r="T36" i="399"/>
  <c r="S36" i="399"/>
  <c r="AQ34" i="399"/>
  <c r="Z34" i="399"/>
  <c r="V34" i="399"/>
  <c r="AM34" i="399" s="1"/>
  <c r="AQ33" i="399"/>
  <c r="AM33" i="399"/>
  <c r="Z33" i="399"/>
  <c r="V33" i="399"/>
  <c r="AQ31" i="399"/>
  <c r="AP31" i="399"/>
  <c r="AO31" i="399"/>
  <c r="AN31" i="399"/>
  <c r="AC31" i="399"/>
  <c r="AT31" i="399" s="1"/>
  <c r="AB31" i="399"/>
  <c r="AS31" i="399" s="1"/>
  <c r="AA31" i="399"/>
  <c r="AR31" i="399" s="1"/>
  <c r="Z31" i="399"/>
  <c r="Y31" i="399"/>
  <c r="X31" i="399"/>
  <c r="W31" i="399"/>
  <c r="V31" i="399"/>
  <c r="AM31" i="399" s="1"/>
  <c r="U31" i="399"/>
  <c r="AL31" i="399" s="1"/>
  <c r="T31" i="399"/>
  <c r="AK31" i="399" s="1"/>
  <c r="S31" i="399"/>
  <c r="AJ31" i="399" s="1"/>
  <c r="AR30" i="399"/>
  <c r="AC30" i="399"/>
  <c r="AA30" i="399"/>
  <c r="W30" i="399"/>
  <c r="AN30" i="399" s="1"/>
  <c r="AT29" i="399"/>
  <c r="AS29" i="399"/>
  <c r="AR29" i="399"/>
  <c r="AQ29" i="399"/>
  <c r="AL29" i="399"/>
  <c r="AK29" i="399"/>
  <c r="AJ29" i="399"/>
  <c r="AC29" i="399"/>
  <c r="AB29" i="399"/>
  <c r="AA29" i="399"/>
  <c r="Z29" i="399"/>
  <c r="Y29" i="399"/>
  <c r="AP29" i="399" s="1"/>
  <c r="X29" i="399"/>
  <c r="AO29" i="399" s="1"/>
  <c r="W29" i="399"/>
  <c r="AN29" i="399" s="1"/>
  <c r="V29" i="399"/>
  <c r="AM29" i="399" s="1"/>
  <c r="U29" i="399"/>
  <c r="T29" i="399"/>
  <c r="S29" i="399"/>
  <c r="AR28" i="399"/>
  <c r="AQ28" i="399"/>
  <c r="AP28" i="399"/>
  <c r="AO28" i="399"/>
  <c r="AJ28" i="399"/>
  <c r="AC28" i="399"/>
  <c r="AT28" i="399" s="1"/>
  <c r="AB28" i="399"/>
  <c r="AS28" i="399" s="1"/>
  <c r="AA28" i="399"/>
  <c r="Z28" i="399"/>
  <c r="Y28" i="399"/>
  <c r="X28" i="399"/>
  <c r="W28" i="399"/>
  <c r="AN28" i="399" s="1"/>
  <c r="V28" i="399"/>
  <c r="AM28" i="399" s="1"/>
  <c r="U28" i="399"/>
  <c r="AL28" i="399" s="1"/>
  <c r="T28" i="399"/>
  <c r="AK28" i="399" s="1"/>
  <c r="S28" i="399"/>
  <c r="AP27" i="399"/>
  <c r="AO27" i="399"/>
  <c r="AN27" i="399"/>
  <c r="AM27" i="399"/>
  <c r="AC27" i="399"/>
  <c r="AT27" i="399" s="1"/>
  <c r="AB27" i="399"/>
  <c r="AS27" i="399" s="1"/>
  <c r="AA27" i="399"/>
  <c r="AR27" i="399" s="1"/>
  <c r="Z27" i="399"/>
  <c r="AQ27" i="399" s="1"/>
  <c r="Y27" i="399"/>
  <c r="X27" i="399"/>
  <c r="W27" i="399"/>
  <c r="V27" i="399"/>
  <c r="U27" i="399"/>
  <c r="AL27" i="399" s="1"/>
  <c r="T27" i="399"/>
  <c r="AK27" i="399" s="1"/>
  <c r="S27" i="399"/>
  <c r="AJ27" i="399" s="1"/>
  <c r="AT26" i="399"/>
  <c r="AS26" i="399"/>
  <c r="AN26" i="399"/>
  <c r="AM26" i="399"/>
  <c r="AL26" i="399"/>
  <c r="AK26" i="399"/>
  <c r="AC26" i="399"/>
  <c r="AB26" i="399"/>
  <c r="AA26" i="399"/>
  <c r="AR26" i="399" s="1"/>
  <c r="Z26" i="399"/>
  <c r="AQ26" i="399" s="1"/>
  <c r="Y26" i="399"/>
  <c r="AP26" i="399" s="1"/>
  <c r="X26" i="399"/>
  <c r="AO26" i="399" s="1"/>
  <c r="W26" i="399"/>
  <c r="V26" i="399"/>
  <c r="U26" i="399"/>
  <c r="T26" i="399"/>
  <c r="S26" i="399"/>
  <c r="AJ26" i="399" s="1"/>
  <c r="AT25" i="399"/>
  <c r="AS25" i="399"/>
  <c r="AR25" i="399"/>
  <c r="AQ25" i="399"/>
  <c r="AL25" i="399"/>
  <c r="AK25" i="399"/>
  <c r="AJ25" i="399"/>
  <c r="AC25" i="399"/>
  <c r="AB25" i="399"/>
  <c r="AA25" i="399"/>
  <c r="Z25" i="399"/>
  <c r="Y25" i="399"/>
  <c r="AP25" i="399" s="1"/>
  <c r="X25" i="399"/>
  <c r="AO25" i="399" s="1"/>
  <c r="W25" i="399"/>
  <c r="AN25" i="399" s="1"/>
  <c r="V25" i="399"/>
  <c r="AM25" i="399" s="1"/>
  <c r="U25" i="399"/>
  <c r="T25" i="399"/>
  <c r="S25" i="399"/>
  <c r="AR24" i="399"/>
  <c r="AQ24" i="399"/>
  <c r="AP24" i="399"/>
  <c r="AO24" i="399"/>
  <c r="AJ24" i="399"/>
  <c r="AC24" i="399"/>
  <c r="AT24" i="399" s="1"/>
  <c r="AB24" i="399"/>
  <c r="AS24" i="399" s="1"/>
  <c r="AA24" i="399"/>
  <c r="Z24" i="399"/>
  <c r="Y24" i="399"/>
  <c r="X24" i="399"/>
  <c r="W24" i="399"/>
  <c r="AN24" i="399" s="1"/>
  <c r="V24" i="399"/>
  <c r="AM24" i="399" s="1"/>
  <c r="U24" i="399"/>
  <c r="AL24" i="399" s="1"/>
  <c r="T24" i="399"/>
  <c r="AK24" i="399" s="1"/>
  <c r="S24" i="399"/>
  <c r="AM22" i="399"/>
  <c r="Z22" i="399"/>
  <c r="AQ22" i="399" s="1"/>
  <c r="V22" i="399"/>
  <c r="AM21" i="399"/>
  <c r="Z21" i="399"/>
  <c r="AQ21" i="399" s="1"/>
  <c r="V21" i="399"/>
  <c r="AP19" i="399"/>
  <c r="AO19" i="399"/>
  <c r="AN19" i="399"/>
  <c r="AM19" i="399"/>
  <c r="AC19" i="399"/>
  <c r="AT19" i="399" s="1"/>
  <c r="AB19" i="399"/>
  <c r="AS19" i="399" s="1"/>
  <c r="AA19" i="399"/>
  <c r="AR19" i="399" s="1"/>
  <c r="Z19" i="399"/>
  <c r="AQ19" i="399" s="1"/>
  <c r="Y19" i="399"/>
  <c r="X19" i="399"/>
  <c r="W19" i="399"/>
  <c r="V19" i="399"/>
  <c r="U19" i="399"/>
  <c r="AL19" i="399" s="1"/>
  <c r="T19" i="399"/>
  <c r="AK19" i="399" s="1"/>
  <c r="S19" i="399"/>
  <c r="AJ19" i="399" s="1"/>
  <c r="AR18" i="399"/>
  <c r="AN18" i="399"/>
  <c r="AC18" i="399"/>
  <c r="AA18" i="399"/>
  <c r="W18" i="399"/>
  <c r="AS17" i="399"/>
  <c r="AR17" i="399"/>
  <c r="AQ17" i="399"/>
  <c r="AP17" i="399"/>
  <c r="AK17" i="399"/>
  <c r="AJ17" i="399"/>
  <c r="AC17" i="399"/>
  <c r="AT17" i="399" s="1"/>
  <c r="AB17" i="399"/>
  <c r="AA17" i="399"/>
  <c r="Z17" i="399"/>
  <c r="Y17" i="399"/>
  <c r="X17" i="399"/>
  <c r="AO17" i="399" s="1"/>
  <c r="W17" i="399"/>
  <c r="AN17" i="399" s="1"/>
  <c r="V17" i="399"/>
  <c r="AM17" i="399" s="1"/>
  <c r="U17" i="399"/>
  <c r="AL17" i="399" s="1"/>
  <c r="T17" i="399"/>
  <c r="S17" i="399"/>
  <c r="AQ16" i="399"/>
  <c r="AP16" i="399"/>
  <c r="AO16" i="399"/>
  <c r="AN16" i="399"/>
  <c r="AC16" i="399"/>
  <c r="AT16" i="399" s="1"/>
  <c r="AB16" i="399"/>
  <c r="AS16" i="399" s="1"/>
  <c r="AA16" i="399"/>
  <c r="AR16" i="399" s="1"/>
  <c r="Z16" i="399"/>
  <c r="Y16" i="399"/>
  <c r="X16" i="399"/>
  <c r="W16" i="399"/>
  <c r="V16" i="399"/>
  <c r="AM16" i="399" s="1"/>
  <c r="U16" i="399"/>
  <c r="AL16" i="399" s="1"/>
  <c r="T16" i="399"/>
  <c r="AK16" i="399" s="1"/>
  <c r="S16" i="399"/>
  <c r="AJ16" i="399" s="1"/>
  <c r="AT15" i="399"/>
  <c r="AO15" i="399"/>
  <c r="AN15" i="399"/>
  <c r="AM15" i="399"/>
  <c r="AL15" i="399"/>
  <c r="AC15" i="399"/>
  <c r="AB15" i="399"/>
  <c r="AS15" i="399" s="1"/>
  <c r="AA15" i="399"/>
  <c r="AR15" i="399" s="1"/>
  <c r="Z15" i="399"/>
  <c r="AQ15" i="399" s="1"/>
  <c r="Y15" i="399"/>
  <c r="AP15" i="399" s="1"/>
  <c r="X15" i="399"/>
  <c r="W15" i="399"/>
  <c r="V15" i="399"/>
  <c r="U15" i="399"/>
  <c r="T15" i="399"/>
  <c r="AK15" i="399" s="1"/>
  <c r="S15" i="399"/>
  <c r="AJ15" i="399" s="1"/>
  <c r="AT14" i="399"/>
  <c r="AS14" i="399"/>
  <c r="AR14" i="399"/>
  <c r="AM14" i="399"/>
  <c r="AL14" i="399"/>
  <c r="AK14" i="399"/>
  <c r="AJ14" i="399"/>
  <c r="AC14" i="399"/>
  <c r="AB14" i="399"/>
  <c r="AA14" i="399"/>
  <c r="Z14" i="399"/>
  <c r="AQ14" i="399" s="1"/>
  <c r="Y14" i="399"/>
  <c r="AP14" i="399" s="1"/>
  <c r="X14" i="399"/>
  <c r="AO14" i="399" s="1"/>
  <c r="W14" i="399"/>
  <c r="AN14" i="399" s="1"/>
  <c r="V14" i="399"/>
  <c r="U14" i="399"/>
  <c r="T14" i="399"/>
  <c r="S14" i="399"/>
  <c r="AS13" i="399"/>
  <c r="AR13" i="399"/>
  <c r="AQ13" i="399"/>
  <c r="AP13" i="399"/>
  <c r="AJ13" i="399"/>
  <c r="AC13" i="399"/>
  <c r="AT13" i="399" s="1"/>
  <c r="AB13" i="399"/>
  <c r="AA13" i="399"/>
  <c r="Z13" i="399"/>
  <c r="Y13" i="399"/>
  <c r="X13" i="399"/>
  <c r="AO13" i="399" s="1"/>
  <c r="W13" i="399"/>
  <c r="AN13" i="399" s="1"/>
  <c r="V13" i="399"/>
  <c r="AM13" i="399" s="1"/>
  <c r="U13" i="399"/>
  <c r="AL13" i="399" s="1"/>
  <c r="T13" i="399"/>
  <c r="AK13" i="399" s="1"/>
  <c r="S13" i="399"/>
  <c r="AP12" i="399"/>
  <c r="AO12" i="399"/>
  <c r="AN12" i="399"/>
  <c r="AC12" i="399"/>
  <c r="AT12" i="399" s="1"/>
  <c r="AB12" i="399"/>
  <c r="AS12" i="399" s="1"/>
  <c r="AA12" i="399"/>
  <c r="AR12" i="399" s="1"/>
  <c r="Z12" i="399"/>
  <c r="AQ12" i="399" s="1"/>
  <c r="Y12" i="399"/>
  <c r="X12" i="399"/>
  <c r="W12" i="399"/>
  <c r="V12" i="399"/>
  <c r="AM12" i="399" s="1"/>
  <c r="U12" i="399"/>
  <c r="AL12" i="399" s="1"/>
  <c r="T12" i="399"/>
  <c r="AK12" i="399" s="1"/>
  <c r="S12" i="399"/>
  <c r="AJ12" i="399" s="1"/>
  <c r="AQ10" i="399"/>
  <c r="AM10" i="399"/>
  <c r="Z10" i="399"/>
  <c r="V10" i="399"/>
  <c r="Z9" i="399"/>
  <c r="AQ9" i="399" s="1"/>
  <c r="V9" i="399"/>
  <c r="AM9" i="399" s="1"/>
  <c r="AF31" i="395" l="1"/>
  <c r="AE31" i="395"/>
  <c r="AB31" i="395"/>
  <c r="Z31" i="395"/>
  <c r="S31" i="395"/>
  <c r="R31" i="395"/>
  <c r="Q31" i="395"/>
  <c r="AD31" i="395" s="1"/>
  <c r="P31" i="395"/>
  <c r="AC31" i="395" s="1"/>
  <c r="O31" i="395"/>
  <c r="N31" i="395"/>
  <c r="AA31" i="395" s="1"/>
  <c r="M31" i="395"/>
  <c r="AF30" i="395"/>
  <c r="AD30" i="395"/>
  <c r="AC30" i="395"/>
  <c r="AA30" i="395"/>
  <c r="Z30" i="395"/>
  <c r="S30" i="395"/>
  <c r="R30" i="395"/>
  <c r="AE30" i="395" s="1"/>
  <c r="Q30" i="395"/>
  <c r="P30" i="395"/>
  <c r="O30" i="395"/>
  <c r="AB30" i="395" s="1"/>
  <c r="N30" i="395"/>
  <c r="M30" i="395"/>
  <c r="AF29" i="395"/>
  <c r="AD29" i="395"/>
  <c r="AB29" i="395"/>
  <c r="AA29" i="395"/>
  <c r="S29" i="395"/>
  <c r="R29" i="395"/>
  <c r="AE29" i="395" s="1"/>
  <c r="Q29" i="395"/>
  <c r="P29" i="395"/>
  <c r="AC29" i="395" s="1"/>
  <c r="O29" i="395"/>
  <c r="N29" i="395"/>
  <c r="M29" i="395"/>
  <c r="Z29" i="395" s="1"/>
  <c r="AE28" i="395"/>
  <c r="AD28" i="395"/>
  <c r="AB28" i="395"/>
  <c r="Z28" i="395"/>
  <c r="S28" i="395"/>
  <c r="AF28" i="395" s="1"/>
  <c r="R28" i="395"/>
  <c r="Q28" i="395"/>
  <c r="P28" i="395"/>
  <c r="AC28" i="395" s="1"/>
  <c r="O28" i="395"/>
  <c r="N28" i="395"/>
  <c r="AA28" i="395" s="1"/>
  <c r="M28" i="395"/>
  <c r="AF27" i="395"/>
  <c r="AE27" i="395"/>
  <c r="AC27" i="395"/>
  <c r="AB27" i="395"/>
  <c r="Z27" i="395"/>
  <c r="S27" i="395"/>
  <c r="R27" i="395"/>
  <c r="Q27" i="395"/>
  <c r="AD27" i="395" s="1"/>
  <c r="P27" i="395"/>
  <c r="O27" i="395"/>
  <c r="N27" i="395"/>
  <c r="AA27" i="395" s="1"/>
  <c r="M27" i="395"/>
  <c r="AF26" i="395"/>
  <c r="AD26" i="395"/>
  <c r="AC26" i="395"/>
  <c r="AA26" i="395"/>
  <c r="Z26" i="395"/>
  <c r="S26" i="395"/>
  <c r="R26" i="395"/>
  <c r="AE26" i="395" s="1"/>
  <c r="Q26" i="395"/>
  <c r="P26" i="395"/>
  <c r="O26" i="395"/>
  <c r="AB26" i="395" s="1"/>
  <c r="N26" i="395"/>
  <c r="M26" i="395"/>
  <c r="AF25" i="395"/>
  <c r="AD25" i="395"/>
  <c r="AB25" i="395"/>
  <c r="AA25" i="395"/>
  <c r="S25" i="395"/>
  <c r="R25" i="395"/>
  <c r="AE25" i="395" s="1"/>
  <c r="Q25" i="395"/>
  <c r="P25" i="395"/>
  <c r="AC25" i="395" s="1"/>
  <c r="O25" i="395"/>
  <c r="N25" i="395"/>
  <c r="M25" i="395"/>
  <c r="Z25" i="395" s="1"/>
  <c r="AE24" i="395"/>
  <c r="AD24" i="395"/>
  <c r="AB24" i="395"/>
  <c r="Z24" i="395"/>
  <c r="S24" i="395"/>
  <c r="AF24" i="395" s="1"/>
  <c r="R24" i="395"/>
  <c r="Q24" i="395"/>
  <c r="P24" i="395"/>
  <c r="AC24" i="395" s="1"/>
  <c r="O24" i="395"/>
  <c r="N24" i="395"/>
  <c r="AA24" i="395" s="1"/>
  <c r="M24" i="395"/>
  <c r="AF23" i="395"/>
  <c r="AE23" i="395"/>
  <c r="AC23" i="395"/>
  <c r="AB23" i="395"/>
  <c r="Z23" i="395"/>
  <c r="S23" i="395"/>
  <c r="R23" i="395"/>
  <c r="Q23" i="395"/>
  <c r="AD23" i="395" s="1"/>
  <c r="P23" i="395"/>
  <c r="O23" i="395"/>
  <c r="N23" i="395"/>
  <c r="AA23" i="395" s="1"/>
  <c r="M23" i="395"/>
  <c r="X22" i="395"/>
  <c r="AF22" i="395" s="1"/>
  <c r="W22" i="395"/>
  <c r="AE22" i="395" s="1"/>
  <c r="V22" i="395"/>
  <c r="AD22" i="395" s="1"/>
  <c r="S22" i="395"/>
  <c r="R22" i="395"/>
  <c r="Q22" i="395"/>
  <c r="P22" i="395"/>
  <c r="U22" i="395" s="1"/>
  <c r="AC22" i="395" s="1"/>
  <c r="U21" i="395"/>
  <c r="AC21" i="395" s="1"/>
  <c r="S21" i="395"/>
  <c r="X21" i="395" s="1"/>
  <c r="AF21" i="395" s="1"/>
  <c r="R21" i="395"/>
  <c r="W21" i="395" s="1"/>
  <c r="AE21" i="395" s="1"/>
  <c r="Q21" i="395"/>
  <c r="V21" i="395" s="1"/>
  <c r="AD21" i="395" s="1"/>
  <c r="P21" i="395"/>
  <c r="AF19" i="395"/>
  <c r="AD19" i="395"/>
  <c r="AC19" i="395"/>
  <c r="AA19" i="395"/>
  <c r="Z19" i="395"/>
  <c r="S19" i="395"/>
  <c r="R19" i="395"/>
  <c r="AE19" i="395" s="1"/>
  <c r="Q19" i="395"/>
  <c r="P19" i="395"/>
  <c r="O19" i="395"/>
  <c r="AB19" i="395" s="1"/>
  <c r="N19" i="395"/>
  <c r="M19" i="395"/>
  <c r="AF18" i="395"/>
  <c r="AD18" i="395"/>
  <c r="AB18" i="395"/>
  <c r="AA18" i="395"/>
  <c r="Z18" i="395"/>
  <c r="S18" i="395"/>
  <c r="R18" i="395"/>
  <c r="AE18" i="395" s="1"/>
  <c r="Q18" i="395"/>
  <c r="P18" i="395"/>
  <c r="AC18" i="395" s="1"/>
  <c r="O18" i="395"/>
  <c r="N18" i="395"/>
  <c r="M18" i="395"/>
  <c r="AF17" i="395"/>
  <c r="AE17" i="395"/>
  <c r="AD17" i="395"/>
  <c r="AB17" i="395"/>
  <c r="Z17" i="395"/>
  <c r="S17" i="395"/>
  <c r="R17" i="395"/>
  <c r="Q17" i="395"/>
  <c r="P17" i="395"/>
  <c r="AC17" i="395" s="1"/>
  <c r="O17" i="395"/>
  <c r="N17" i="395"/>
  <c r="AA17" i="395" s="1"/>
  <c r="M17" i="395"/>
  <c r="AF16" i="395"/>
  <c r="AE16" i="395"/>
  <c r="AD16" i="395"/>
  <c r="AC16" i="395"/>
  <c r="AB16" i="395"/>
  <c r="Z16" i="395"/>
  <c r="S16" i="395"/>
  <c r="R16" i="395"/>
  <c r="Q16" i="395"/>
  <c r="P16" i="395"/>
  <c r="O16" i="395"/>
  <c r="N16" i="395"/>
  <c r="AA16" i="395" s="1"/>
  <c r="M16" i="395"/>
  <c r="AF15" i="395"/>
  <c r="AD15" i="395"/>
  <c r="AC15" i="395"/>
  <c r="AB15" i="395"/>
  <c r="AA15" i="395"/>
  <c r="Z15" i="395"/>
  <c r="S15" i="395"/>
  <c r="R15" i="395"/>
  <c r="AE15" i="395" s="1"/>
  <c r="Q15" i="395"/>
  <c r="P15" i="395"/>
  <c r="O15" i="395"/>
  <c r="N15" i="395"/>
  <c r="M15" i="395"/>
  <c r="AF14" i="395"/>
  <c r="AD14" i="395"/>
  <c r="AB14" i="395"/>
  <c r="AA14" i="395"/>
  <c r="Z14" i="395"/>
  <c r="S14" i="395"/>
  <c r="R14" i="395"/>
  <c r="AE14" i="395" s="1"/>
  <c r="Q14" i="395"/>
  <c r="P14" i="395"/>
  <c r="AC14" i="395" s="1"/>
  <c r="O14" i="395"/>
  <c r="N14" i="395"/>
  <c r="M14" i="395"/>
  <c r="AF13" i="395"/>
  <c r="AE13" i="395"/>
  <c r="AD13" i="395"/>
  <c r="AB13" i="395"/>
  <c r="Z13" i="395"/>
  <c r="S13" i="395"/>
  <c r="R13" i="395"/>
  <c r="Q13" i="395"/>
  <c r="P13" i="395"/>
  <c r="AC13" i="395" s="1"/>
  <c r="O13" i="395"/>
  <c r="N13" i="395"/>
  <c r="AA13" i="395" s="1"/>
  <c r="M13" i="395"/>
  <c r="AF12" i="395"/>
  <c r="AE12" i="395"/>
  <c r="AD12" i="395"/>
  <c r="AC12" i="395"/>
  <c r="AB12" i="395"/>
  <c r="Z12" i="395"/>
  <c r="S12" i="395"/>
  <c r="R12" i="395"/>
  <c r="Q12" i="395"/>
  <c r="P12" i="395"/>
  <c r="O12" i="395"/>
  <c r="N12" i="395"/>
  <c r="AA12" i="395" s="1"/>
  <c r="M12" i="395"/>
  <c r="AF11" i="395"/>
  <c r="AD11" i="395"/>
  <c r="AC11" i="395"/>
  <c r="AB11" i="395"/>
  <c r="AA11" i="395"/>
  <c r="Z11" i="395"/>
  <c r="S11" i="395"/>
  <c r="R11" i="395"/>
  <c r="AE11" i="395" s="1"/>
  <c r="Q11" i="395"/>
  <c r="P11" i="395"/>
  <c r="O11" i="395"/>
  <c r="N11" i="395"/>
  <c r="M11" i="395"/>
  <c r="W10" i="395"/>
  <c r="AE10" i="395" s="1"/>
  <c r="V10" i="395"/>
  <c r="AD10" i="395" s="1"/>
  <c r="U10" i="395"/>
  <c r="AC10" i="395" s="1"/>
  <c r="S10" i="395"/>
  <c r="X10" i="395" s="1"/>
  <c r="AF10" i="395" s="1"/>
  <c r="R10" i="395"/>
  <c r="Q10" i="395"/>
  <c r="P10" i="395"/>
  <c r="X9" i="395"/>
  <c r="AF9" i="395" s="1"/>
  <c r="S9" i="395"/>
  <c r="R9" i="395"/>
  <c r="W9" i="395" s="1"/>
  <c r="AE9" i="395" s="1"/>
  <c r="Q9" i="395"/>
  <c r="V9" i="395" s="1"/>
  <c r="AD9" i="395" s="1"/>
  <c r="P9" i="395"/>
  <c r="U9" i="395" s="1"/>
  <c r="AC9" i="395" s="1"/>
  <c r="AF20" i="391" l="1"/>
  <c r="AE20" i="391"/>
  <c r="Z20" i="391"/>
  <c r="S20" i="391"/>
  <c r="R20" i="391"/>
  <c r="Q20" i="391"/>
  <c r="AD20" i="391" s="1"/>
  <c r="P20" i="391"/>
  <c r="AC20" i="391" s="1"/>
  <c r="O20" i="391"/>
  <c r="AB20" i="391" s="1"/>
  <c r="N20" i="391"/>
  <c r="AA20" i="391" s="1"/>
  <c r="M20" i="391"/>
  <c r="AF19" i="391"/>
  <c r="AD19" i="391"/>
  <c r="AC19" i="391"/>
  <c r="AB19" i="391"/>
  <c r="AA19" i="391"/>
  <c r="S19" i="391"/>
  <c r="R19" i="391"/>
  <c r="AE19" i="391" s="1"/>
  <c r="Q19" i="391"/>
  <c r="P19" i="391"/>
  <c r="O19" i="391"/>
  <c r="N19" i="391"/>
  <c r="M19" i="391"/>
  <c r="Z19" i="391" s="1"/>
  <c r="AD18" i="391"/>
  <c r="AB18" i="391"/>
  <c r="AA18" i="391"/>
  <c r="Z18" i="391"/>
  <c r="S18" i="391"/>
  <c r="AF18" i="391" s="1"/>
  <c r="R18" i="391"/>
  <c r="AE18" i="391" s="1"/>
  <c r="Q18" i="391"/>
  <c r="P18" i="391"/>
  <c r="AC18" i="391" s="1"/>
  <c r="O18" i="391"/>
  <c r="N18" i="391"/>
  <c r="M18" i="391"/>
  <c r="AF17" i="391"/>
  <c r="AE17" i="391"/>
  <c r="AB17" i="391"/>
  <c r="Z17" i="391"/>
  <c r="S17" i="391"/>
  <c r="R17" i="391"/>
  <c r="Q17" i="391"/>
  <c r="AD17" i="391" s="1"/>
  <c r="P17" i="391"/>
  <c r="AC17" i="391" s="1"/>
  <c r="O17" i="391"/>
  <c r="N17" i="391"/>
  <c r="AA17" i="391" s="1"/>
  <c r="M17" i="391"/>
  <c r="AF16" i="391"/>
  <c r="AE16" i="391"/>
  <c r="AD16" i="391"/>
  <c r="AC16" i="391"/>
  <c r="Z16" i="391"/>
  <c r="S16" i="391"/>
  <c r="R16" i="391"/>
  <c r="Q16" i="391"/>
  <c r="P16" i="391"/>
  <c r="O16" i="391"/>
  <c r="AB16" i="391" s="1"/>
  <c r="N16" i="391"/>
  <c r="AA16" i="391" s="1"/>
  <c r="M16" i="391"/>
  <c r="AF15" i="391"/>
  <c r="AD15" i="391"/>
  <c r="AC15" i="391"/>
  <c r="AB15" i="391"/>
  <c r="AA15" i="391"/>
  <c r="S15" i="391"/>
  <c r="R15" i="391"/>
  <c r="AE15" i="391" s="1"/>
  <c r="Q15" i="391"/>
  <c r="P15" i="391"/>
  <c r="O15" i="391"/>
  <c r="N15" i="391"/>
  <c r="M15" i="391"/>
  <c r="Z15" i="391" s="1"/>
  <c r="AD14" i="391"/>
  <c r="AB14" i="391"/>
  <c r="AA14" i="391"/>
  <c r="Z14" i="391"/>
  <c r="S14" i="391"/>
  <c r="AF14" i="391" s="1"/>
  <c r="R14" i="391"/>
  <c r="AE14" i="391" s="1"/>
  <c r="Q14" i="391"/>
  <c r="P14" i="391"/>
  <c r="AC14" i="391" s="1"/>
  <c r="O14" i="391"/>
  <c r="N14" i="391"/>
  <c r="M14" i="391"/>
  <c r="AF13" i="391"/>
  <c r="AE13" i="391"/>
  <c r="AB13" i="391"/>
  <c r="Z13" i="391"/>
  <c r="S13" i="391"/>
  <c r="R13" i="391"/>
  <c r="Q13" i="391"/>
  <c r="AD13" i="391" s="1"/>
  <c r="P13" i="391"/>
  <c r="AC13" i="391" s="1"/>
  <c r="O13" i="391"/>
  <c r="N13" i="391"/>
  <c r="AA13" i="391" s="1"/>
  <c r="M13" i="391"/>
  <c r="AF12" i="391"/>
  <c r="AE12" i="391"/>
  <c r="AD12" i="391"/>
  <c r="AC12" i="391"/>
  <c r="Z12" i="391"/>
  <c r="S12" i="391"/>
  <c r="R12" i="391"/>
  <c r="Q12" i="391"/>
  <c r="P12" i="391"/>
  <c r="O12" i="391"/>
  <c r="AB12" i="391" s="1"/>
  <c r="N12" i="391"/>
  <c r="AA12" i="391" s="1"/>
  <c r="M12" i="391"/>
  <c r="P11" i="391"/>
  <c r="U11" i="391" s="1"/>
  <c r="AC11" i="391" s="1"/>
  <c r="S10" i="391"/>
  <c r="X10" i="391" s="1"/>
  <c r="AF10" i="391" s="1"/>
  <c r="R10" i="391"/>
  <c r="W10" i="391" s="1"/>
  <c r="AE10" i="391" s="1"/>
  <c r="Q10" i="391"/>
  <c r="V10" i="391" s="1"/>
  <c r="AD10" i="391" s="1"/>
  <c r="P10" i="391"/>
  <c r="U10" i="391" s="1"/>
  <c r="AC10" i="391" s="1"/>
  <c r="X9" i="391"/>
  <c r="AF9" i="391" s="1"/>
  <c r="W9" i="391"/>
  <c r="AE9" i="391" s="1"/>
  <c r="V9" i="391"/>
  <c r="AD9" i="391" s="1"/>
  <c r="U9" i="391"/>
  <c r="AC9" i="391" s="1"/>
  <c r="S9" i="391"/>
  <c r="R9" i="391"/>
  <c r="Q9" i="391"/>
  <c r="P9" i="391"/>
  <c r="AE33" i="387" l="1"/>
  <c r="AA33" i="387"/>
  <c r="X33" i="387"/>
  <c r="W33" i="387"/>
  <c r="V33" i="387"/>
  <c r="U33" i="387"/>
  <c r="S33" i="387"/>
  <c r="AF33" i="387" s="1"/>
  <c r="R33" i="387"/>
  <c r="Q33" i="387"/>
  <c r="AD33" i="387" s="1"/>
  <c r="P33" i="387"/>
  <c r="AC33" i="387" s="1"/>
  <c r="O33" i="387"/>
  <c r="AB33" i="387" s="1"/>
  <c r="N33" i="387"/>
  <c r="M33" i="387"/>
  <c r="Z33" i="387" s="1"/>
  <c r="AC32" i="387"/>
  <c r="AA32" i="387"/>
  <c r="X32" i="387"/>
  <c r="W32" i="387"/>
  <c r="V32" i="387"/>
  <c r="U32" i="387"/>
  <c r="S32" i="387"/>
  <c r="AF32" i="387" s="1"/>
  <c r="R32" i="387"/>
  <c r="AE32" i="387" s="1"/>
  <c r="Q32" i="387"/>
  <c r="AD32" i="387" s="1"/>
  <c r="P32" i="387"/>
  <c r="O32" i="387"/>
  <c r="AB32" i="387" s="1"/>
  <c r="N32" i="387"/>
  <c r="M32" i="387"/>
  <c r="Z32" i="387" s="1"/>
  <c r="AE31" i="387"/>
  <c r="AA31" i="387"/>
  <c r="Z31" i="387"/>
  <c r="X31" i="387"/>
  <c r="W31" i="387"/>
  <c r="V31" i="387"/>
  <c r="AD31" i="387" s="1"/>
  <c r="S31" i="387"/>
  <c r="AF31" i="387" s="1"/>
  <c r="R31" i="387"/>
  <c r="Q31" i="387"/>
  <c r="P31" i="387"/>
  <c r="AC31" i="387" s="1"/>
  <c r="O31" i="387"/>
  <c r="AB31" i="387" s="1"/>
  <c r="N31" i="387"/>
  <c r="M31" i="387"/>
  <c r="AF30" i="387"/>
  <c r="AB30" i="387"/>
  <c r="AA30" i="387"/>
  <c r="X30" i="387"/>
  <c r="W30" i="387"/>
  <c r="AE30" i="387" s="1"/>
  <c r="V30" i="387"/>
  <c r="S30" i="387"/>
  <c r="R30" i="387"/>
  <c r="Q30" i="387"/>
  <c r="AD30" i="387" s="1"/>
  <c r="P30" i="387"/>
  <c r="AC30" i="387" s="1"/>
  <c r="O30" i="387"/>
  <c r="N30" i="387"/>
  <c r="M30" i="387"/>
  <c r="Z30" i="387" s="1"/>
  <c r="AC29" i="387"/>
  <c r="AB29" i="387"/>
  <c r="X29" i="387"/>
  <c r="AF29" i="387" s="1"/>
  <c r="W29" i="387"/>
  <c r="V29" i="387"/>
  <c r="S29" i="387"/>
  <c r="R29" i="387"/>
  <c r="AE29" i="387" s="1"/>
  <c r="Q29" i="387"/>
  <c r="AD29" i="387" s="1"/>
  <c r="P29" i="387"/>
  <c r="O29" i="387"/>
  <c r="N29" i="387"/>
  <c r="AA29" i="387" s="1"/>
  <c r="M29" i="387"/>
  <c r="Z29" i="387" s="1"/>
  <c r="AD28" i="387"/>
  <c r="AC28" i="387"/>
  <c r="Z28" i="387"/>
  <c r="X28" i="387"/>
  <c r="W28" i="387"/>
  <c r="V28" i="387"/>
  <c r="S28" i="387"/>
  <c r="AF28" i="387" s="1"/>
  <c r="R28" i="387"/>
  <c r="AE28" i="387" s="1"/>
  <c r="Q28" i="387"/>
  <c r="P28" i="387"/>
  <c r="O28" i="387"/>
  <c r="AB28" i="387" s="1"/>
  <c r="N28" i="387"/>
  <c r="AA28" i="387" s="1"/>
  <c r="M28" i="387"/>
  <c r="AE27" i="387"/>
  <c r="AA27" i="387"/>
  <c r="Z27" i="387"/>
  <c r="X27" i="387"/>
  <c r="W27" i="387"/>
  <c r="V27" i="387"/>
  <c r="AD27" i="387" s="1"/>
  <c r="S27" i="387"/>
  <c r="AF27" i="387" s="1"/>
  <c r="R27" i="387"/>
  <c r="Q27" i="387"/>
  <c r="P27" i="387"/>
  <c r="AC27" i="387" s="1"/>
  <c r="O27" i="387"/>
  <c r="AB27" i="387" s="1"/>
  <c r="N27" i="387"/>
  <c r="M27" i="387"/>
  <c r="AF26" i="387"/>
  <c r="AB26" i="387"/>
  <c r="AA26" i="387"/>
  <c r="X26" i="387"/>
  <c r="W26" i="387"/>
  <c r="AE26" i="387" s="1"/>
  <c r="V26" i="387"/>
  <c r="S26" i="387"/>
  <c r="R26" i="387"/>
  <c r="Q26" i="387"/>
  <c r="AD26" i="387" s="1"/>
  <c r="P26" i="387"/>
  <c r="AC26" i="387" s="1"/>
  <c r="O26" i="387"/>
  <c r="N26" i="387"/>
  <c r="M26" i="387"/>
  <c r="Z26" i="387" s="1"/>
  <c r="AC25" i="387"/>
  <c r="AB25" i="387"/>
  <c r="X25" i="387"/>
  <c r="AF25" i="387" s="1"/>
  <c r="W25" i="387"/>
  <c r="V25" i="387"/>
  <c r="S25" i="387"/>
  <c r="R25" i="387"/>
  <c r="AE25" i="387" s="1"/>
  <c r="Q25" i="387"/>
  <c r="AD25" i="387" s="1"/>
  <c r="P25" i="387"/>
  <c r="O25" i="387"/>
  <c r="N25" i="387"/>
  <c r="AA25" i="387" s="1"/>
  <c r="M25" i="387"/>
  <c r="Z25" i="387" s="1"/>
  <c r="AD24" i="387"/>
  <c r="AC24" i="387"/>
  <c r="Z24" i="387"/>
  <c r="X24" i="387"/>
  <c r="W24" i="387"/>
  <c r="V24" i="387"/>
  <c r="S24" i="387"/>
  <c r="AF24" i="387" s="1"/>
  <c r="R24" i="387"/>
  <c r="AE24" i="387" s="1"/>
  <c r="Q24" i="387"/>
  <c r="P24" i="387"/>
  <c r="O24" i="387"/>
  <c r="AB24" i="387" s="1"/>
  <c r="N24" i="387"/>
  <c r="AA24" i="387" s="1"/>
  <c r="M24" i="387"/>
  <c r="X23" i="387"/>
  <c r="AF23" i="387" s="1"/>
  <c r="S23" i="387"/>
  <c r="R23" i="387"/>
  <c r="W23" i="387" s="1"/>
  <c r="AE23" i="387" s="1"/>
  <c r="Q23" i="387"/>
  <c r="V23" i="387" s="1"/>
  <c r="AD23" i="387" s="1"/>
  <c r="P23" i="387"/>
  <c r="U23" i="387" s="1"/>
  <c r="AC23" i="387" s="1"/>
  <c r="W22" i="387"/>
  <c r="AE22" i="387" s="1"/>
  <c r="V22" i="387"/>
  <c r="AD22" i="387" s="1"/>
  <c r="U22" i="387"/>
  <c r="AC22" i="387" s="1"/>
  <c r="S22" i="387"/>
  <c r="X22" i="387" s="1"/>
  <c r="AF22" i="387" s="1"/>
  <c r="R22" i="387"/>
  <c r="Q22" i="387"/>
  <c r="P22" i="387"/>
  <c r="AE20" i="387"/>
  <c r="AC20" i="387"/>
  <c r="AA20" i="387"/>
  <c r="X20" i="387"/>
  <c r="W20" i="387"/>
  <c r="V20" i="387"/>
  <c r="U20" i="387"/>
  <c r="S20" i="387"/>
  <c r="AF20" i="387" s="1"/>
  <c r="R20" i="387"/>
  <c r="Q20" i="387"/>
  <c r="AD20" i="387" s="1"/>
  <c r="P20" i="387"/>
  <c r="O20" i="387"/>
  <c r="AB20" i="387" s="1"/>
  <c r="N20" i="387"/>
  <c r="M20" i="387"/>
  <c r="Z20" i="387" s="1"/>
  <c r="AE19" i="387"/>
  <c r="AC19" i="387"/>
  <c r="X19" i="387"/>
  <c r="W19" i="387"/>
  <c r="V19" i="387"/>
  <c r="U19" i="387"/>
  <c r="S19" i="387"/>
  <c r="AF19" i="387" s="1"/>
  <c r="R19" i="387"/>
  <c r="Q19" i="387"/>
  <c r="AD19" i="387" s="1"/>
  <c r="P19" i="387"/>
  <c r="O19" i="387"/>
  <c r="AB19" i="387" s="1"/>
  <c r="N19" i="387"/>
  <c r="AA19" i="387" s="1"/>
  <c r="M19" i="387"/>
  <c r="Z19" i="387" s="1"/>
  <c r="AE18" i="387"/>
  <c r="AA18" i="387"/>
  <c r="S18" i="387"/>
  <c r="AF18" i="387" s="1"/>
  <c r="R18" i="387"/>
  <c r="Q18" i="387"/>
  <c r="AD18" i="387" s="1"/>
  <c r="P18" i="387"/>
  <c r="AC18" i="387" s="1"/>
  <c r="O18" i="387"/>
  <c r="AB18" i="387" s="1"/>
  <c r="N18" i="387"/>
  <c r="M18" i="387"/>
  <c r="Z18" i="387" s="1"/>
  <c r="AE17" i="387"/>
  <c r="AC17" i="387"/>
  <c r="S17" i="387"/>
  <c r="AF17" i="387" s="1"/>
  <c r="R17" i="387"/>
  <c r="Q17" i="387"/>
  <c r="AD17" i="387" s="1"/>
  <c r="P17" i="387"/>
  <c r="O17" i="387"/>
  <c r="AB17" i="387" s="1"/>
  <c r="N17" i="387"/>
  <c r="AA17" i="387" s="1"/>
  <c r="M17" i="387"/>
  <c r="Z17" i="387" s="1"/>
  <c r="AE16" i="387"/>
  <c r="AC16" i="387"/>
  <c r="AA16" i="387"/>
  <c r="S16" i="387"/>
  <c r="AF16" i="387" s="1"/>
  <c r="R16" i="387"/>
  <c r="Q16" i="387"/>
  <c r="AD16" i="387" s="1"/>
  <c r="P16" i="387"/>
  <c r="O16" i="387"/>
  <c r="AB16" i="387" s="1"/>
  <c r="N16" i="387"/>
  <c r="M16" i="387"/>
  <c r="Z16" i="387" s="1"/>
  <c r="AE15" i="387"/>
  <c r="AC15" i="387"/>
  <c r="AA15" i="387"/>
  <c r="S15" i="387"/>
  <c r="AF15" i="387" s="1"/>
  <c r="R15" i="387"/>
  <c r="Q15" i="387"/>
  <c r="AD15" i="387" s="1"/>
  <c r="P15" i="387"/>
  <c r="O15" i="387"/>
  <c r="AB15" i="387" s="1"/>
  <c r="N15" i="387"/>
  <c r="M15" i="387"/>
  <c r="Z15" i="387" s="1"/>
  <c r="AE14" i="387"/>
  <c r="AC14" i="387"/>
  <c r="AA14" i="387"/>
  <c r="S14" i="387"/>
  <c r="AF14" i="387" s="1"/>
  <c r="R14" i="387"/>
  <c r="Q14" i="387"/>
  <c r="AD14" i="387" s="1"/>
  <c r="P14" i="387"/>
  <c r="O14" i="387"/>
  <c r="AB14" i="387" s="1"/>
  <c r="N14" i="387"/>
  <c r="M14" i="387"/>
  <c r="Z14" i="387" s="1"/>
  <c r="AE13" i="387"/>
  <c r="AC13" i="387"/>
  <c r="AA13" i="387"/>
  <c r="S13" i="387"/>
  <c r="AF13" i="387" s="1"/>
  <c r="R13" i="387"/>
  <c r="Q13" i="387"/>
  <c r="AD13" i="387" s="1"/>
  <c r="P13" i="387"/>
  <c r="O13" i="387"/>
  <c r="AB13" i="387" s="1"/>
  <c r="N13" i="387"/>
  <c r="M13" i="387"/>
  <c r="Z13" i="387" s="1"/>
  <c r="AE12" i="387"/>
  <c r="AC12" i="387"/>
  <c r="AA12" i="387"/>
  <c r="S12" i="387"/>
  <c r="AF12" i="387" s="1"/>
  <c r="R12" i="387"/>
  <c r="Q12" i="387"/>
  <c r="AD12" i="387" s="1"/>
  <c r="P12" i="387"/>
  <c r="O12" i="387"/>
  <c r="AB12" i="387" s="1"/>
  <c r="N12" i="387"/>
  <c r="M12" i="387"/>
  <c r="Z12" i="387" s="1"/>
  <c r="AE11" i="387"/>
  <c r="AC11" i="387"/>
  <c r="AA11" i="387"/>
  <c r="S11" i="387"/>
  <c r="AF11" i="387" s="1"/>
  <c r="R11" i="387"/>
  <c r="Q11" i="387"/>
  <c r="AD11" i="387" s="1"/>
  <c r="P11" i="387"/>
  <c r="O11" i="387"/>
  <c r="AB11" i="387" s="1"/>
  <c r="N11" i="387"/>
  <c r="M11" i="387"/>
  <c r="Z11" i="387" s="1"/>
  <c r="W10" i="387"/>
  <c r="AE10" i="387" s="1"/>
  <c r="U10" i="387"/>
  <c r="AC10" i="387" s="1"/>
  <c r="S10" i="387"/>
  <c r="X10" i="387" s="1"/>
  <c r="AF10" i="387" s="1"/>
  <c r="R10" i="387"/>
  <c r="Q10" i="387"/>
  <c r="V10" i="387" s="1"/>
  <c r="AD10" i="387" s="1"/>
  <c r="P10" i="387"/>
  <c r="S9" i="387"/>
  <c r="X9" i="387" s="1"/>
  <c r="AF9" i="387" s="1"/>
  <c r="R9" i="387"/>
  <c r="W9" i="387" s="1"/>
  <c r="AE9" i="387" s="1"/>
  <c r="Q9" i="387"/>
  <c r="V9" i="387" s="1"/>
  <c r="AD9" i="387" s="1"/>
  <c r="P9" i="387"/>
  <c r="U9" i="387" s="1"/>
  <c r="AC9" i="387" s="1"/>
  <c r="AI27" i="383" l="1"/>
  <c r="AG27" i="383"/>
  <c r="X27" i="383"/>
  <c r="AM27" i="383" s="1"/>
  <c r="V27" i="383"/>
  <c r="AK27" i="383" s="1"/>
  <c r="T27" i="383"/>
  <c r="R27" i="383"/>
  <c r="Q27" i="383"/>
  <c r="AF27" i="383" s="1"/>
  <c r="P27" i="383"/>
  <c r="AE27" i="383" s="1"/>
  <c r="H27" i="383"/>
  <c r="W27" i="383" s="1"/>
  <c r="AL27" i="383" s="1"/>
  <c r="F27" i="383"/>
  <c r="U27" i="383" s="1"/>
  <c r="AJ27" i="383" s="1"/>
  <c r="D27" i="383"/>
  <c r="S27" i="383" s="1"/>
  <c r="AH27" i="383" s="1"/>
  <c r="AG26" i="383"/>
  <c r="AF26" i="383"/>
  <c r="X26" i="383"/>
  <c r="AM26" i="383" s="1"/>
  <c r="V26" i="383"/>
  <c r="AK26" i="383" s="1"/>
  <c r="U26" i="383"/>
  <c r="AJ26" i="383" s="1"/>
  <c r="T26" i="383"/>
  <c r="AI26" i="383" s="1"/>
  <c r="S26" i="383"/>
  <c r="AH26" i="383" s="1"/>
  <c r="R26" i="383"/>
  <c r="Q26" i="383"/>
  <c r="P26" i="383"/>
  <c r="AE26" i="383" s="1"/>
  <c r="H26" i="383"/>
  <c r="W26" i="383" s="1"/>
  <c r="AL26" i="383" s="1"/>
  <c r="F26" i="383"/>
  <c r="D26" i="383"/>
  <c r="AL25" i="383"/>
  <c r="AK25" i="383"/>
  <c r="AI25" i="383"/>
  <c r="X25" i="383"/>
  <c r="AM25" i="383" s="1"/>
  <c r="W25" i="383"/>
  <c r="V25" i="383"/>
  <c r="U25" i="383"/>
  <c r="AJ25" i="383" s="1"/>
  <c r="T25" i="383"/>
  <c r="S25" i="383"/>
  <c r="AH25" i="383" s="1"/>
  <c r="R25" i="383"/>
  <c r="AG25" i="383" s="1"/>
  <c r="Q25" i="383"/>
  <c r="AF25" i="383" s="1"/>
  <c r="P25" i="383"/>
  <c r="AE25" i="383" s="1"/>
  <c r="AM24" i="383"/>
  <c r="AK24" i="383"/>
  <c r="AF24" i="383"/>
  <c r="AE24" i="383"/>
  <c r="X24" i="383"/>
  <c r="V24" i="383"/>
  <c r="U24" i="383"/>
  <c r="AJ24" i="383" s="1"/>
  <c r="T24" i="383"/>
  <c r="AI24" i="383" s="1"/>
  <c r="S24" i="383"/>
  <c r="AH24" i="383" s="1"/>
  <c r="R24" i="383"/>
  <c r="AG24" i="383" s="1"/>
  <c r="Q24" i="383"/>
  <c r="P24" i="383"/>
  <c r="H24" i="383"/>
  <c r="W24" i="383" s="1"/>
  <c r="AL24" i="383" s="1"/>
  <c r="F24" i="383"/>
  <c r="D24" i="383"/>
  <c r="AK23" i="383"/>
  <c r="X23" i="383"/>
  <c r="AM23" i="383" s="1"/>
  <c r="V23" i="383"/>
  <c r="T23" i="383"/>
  <c r="AI23" i="383" s="1"/>
  <c r="R23" i="383"/>
  <c r="AG23" i="383" s="1"/>
  <c r="Q23" i="383"/>
  <c r="AF23" i="383" s="1"/>
  <c r="P23" i="383"/>
  <c r="AE23" i="383" s="1"/>
  <c r="H23" i="383"/>
  <c r="W23" i="383" s="1"/>
  <c r="AL23" i="383" s="1"/>
  <c r="F23" i="383"/>
  <c r="U23" i="383" s="1"/>
  <c r="AJ23" i="383" s="1"/>
  <c r="D23" i="383"/>
  <c r="S23" i="383" s="1"/>
  <c r="AH23" i="383" s="1"/>
  <c r="AM22" i="383"/>
  <c r="AG22" i="383"/>
  <c r="AE22" i="383"/>
  <c r="X22" i="383"/>
  <c r="V22" i="383"/>
  <c r="AK22" i="383" s="1"/>
  <c r="U22" i="383"/>
  <c r="AJ22" i="383" s="1"/>
  <c r="T22" i="383"/>
  <c r="AI22" i="383" s="1"/>
  <c r="R22" i="383"/>
  <c r="Q22" i="383"/>
  <c r="AF22" i="383" s="1"/>
  <c r="P22" i="383"/>
  <c r="H22" i="383"/>
  <c r="W22" i="383" s="1"/>
  <c r="AL22" i="383" s="1"/>
  <c r="F22" i="383"/>
  <c r="D22" i="383"/>
  <c r="S22" i="383" s="1"/>
  <c r="AH22" i="383" s="1"/>
  <c r="W20" i="383"/>
  <c r="AB20" i="383" s="1"/>
  <c r="AL20" i="383" s="1"/>
  <c r="U20" i="383"/>
  <c r="AA20" i="383" s="1"/>
  <c r="AJ20" i="383" s="1"/>
  <c r="S20" i="383"/>
  <c r="Z20" i="383" s="1"/>
  <c r="AH20" i="383" s="1"/>
  <c r="Z19" i="383"/>
  <c r="AH19" i="383" s="1"/>
  <c r="W19" i="383"/>
  <c r="AB19" i="383" s="1"/>
  <c r="AL19" i="383" s="1"/>
  <c r="U19" i="383"/>
  <c r="AA19" i="383" s="1"/>
  <c r="AJ19" i="383" s="1"/>
  <c r="S19" i="383"/>
  <c r="AG17" i="383"/>
  <c r="AF17" i="383"/>
  <c r="X17" i="383"/>
  <c r="AM17" i="383" s="1"/>
  <c r="V17" i="383"/>
  <c r="AK17" i="383" s="1"/>
  <c r="U17" i="383"/>
  <c r="AJ17" i="383" s="1"/>
  <c r="T17" i="383"/>
  <c r="AI17" i="383" s="1"/>
  <c r="S17" i="383"/>
  <c r="AH17" i="383" s="1"/>
  <c r="R17" i="383"/>
  <c r="Q17" i="383"/>
  <c r="P17" i="383"/>
  <c r="AE17" i="383" s="1"/>
  <c r="H17" i="383"/>
  <c r="W17" i="383" s="1"/>
  <c r="AL17" i="383" s="1"/>
  <c r="F17" i="383"/>
  <c r="D17" i="383"/>
  <c r="AK16" i="383"/>
  <c r="AI16" i="383"/>
  <c r="X16" i="383"/>
  <c r="AM16" i="383" s="1"/>
  <c r="V16" i="383"/>
  <c r="U16" i="383"/>
  <c r="AJ16" i="383" s="1"/>
  <c r="T16" i="383"/>
  <c r="R16" i="383"/>
  <c r="AG16" i="383" s="1"/>
  <c r="Q16" i="383"/>
  <c r="AF16" i="383" s="1"/>
  <c r="P16" i="383"/>
  <c r="AE16" i="383" s="1"/>
  <c r="H16" i="383"/>
  <c r="W16" i="383" s="1"/>
  <c r="AL16" i="383" s="1"/>
  <c r="F16" i="383"/>
  <c r="D16" i="383"/>
  <c r="S16" i="383" s="1"/>
  <c r="AH16" i="383" s="1"/>
  <c r="AI15" i="383"/>
  <c r="AH15" i="383"/>
  <c r="AF15" i="383"/>
  <c r="X15" i="383"/>
  <c r="AM15" i="383" s="1"/>
  <c r="W15" i="383"/>
  <c r="AL15" i="383" s="1"/>
  <c r="V15" i="383"/>
  <c r="AK15" i="383" s="1"/>
  <c r="U15" i="383"/>
  <c r="AJ15" i="383" s="1"/>
  <c r="T15" i="383"/>
  <c r="S15" i="383"/>
  <c r="R15" i="383"/>
  <c r="AG15" i="383" s="1"/>
  <c r="Q15" i="383"/>
  <c r="P15" i="383"/>
  <c r="AE15" i="383" s="1"/>
  <c r="AK14" i="383"/>
  <c r="X14" i="383"/>
  <c r="AM14" i="383" s="1"/>
  <c r="W14" i="383"/>
  <c r="AL14" i="383" s="1"/>
  <c r="V14" i="383"/>
  <c r="T14" i="383"/>
  <c r="AI14" i="383" s="1"/>
  <c r="R14" i="383"/>
  <c r="AG14" i="383" s="1"/>
  <c r="Q14" i="383"/>
  <c r="AF14" i="383" s="1"/>
  <c r="P14" i="383"/>
  <c r="AE14" i="383" s="1"/>
  <c r="H14" i="383"/>
  <c r="F14" i="383"/>
  <c r="U14" i="383" s="1"/>
  <c r="AJ14" i="383" s="1"/>
  <c r="D14" i="383"/>
  <c r="S14" i="383" s="1"/>
  <c r="AH14" i="383" s="1"/>
  <c r="AM13" i="383"/>
  <c r="AG13" i="383"/>
  <c r="AE13" i="383"/>
  <c r="X13" i="383"/>
  <c r="V13" i="383"/>
  <c r="AK13" i="383" s="1"/>
  <c r="U13" i="383"/>
  <c r="AJ13" i="383" s="1"/>
  <c r="T13" i="383"/>
  <c r="AI13" i="383" s="1"/>
  <c r="R13" i="383"/>
  <c r="Q13" i="383"/>
  <c r="AF13" i="383" s="1"/>
  <c r="P13" i="383"/>
  <c r="H13" i="383"/>
  <c r="W13" i="383" s="1"/>
  <c r="AL13" i="383" s="1"/>
  <c r="F13" i="383"/>
  <c r="D13" i="383"/>
  <c r="S13" i="383" s="1"/>
  <c r="AH13" i="383" s="1"/>
  <c r="AM12" i="383"/>
  <c r="AE12" i="383"/>
  <c r="X12" i="383"/>
  <c r="V12" i="383"/>
  <c r="AK12" i="383" s="1"/>
  <c r="T12" i="383"/>
  <c r="AI12" i="383" s="1"/>
  <c r="S12" i="383"/>
  <c r="AH12" i="383" s="1"/>
  <c r="R12" i="383"/>
  <c r="AG12" i="383" s="1"/>
  <c r="Q12" i="383"/>
  <c r="AF12" i="383" s="1"/>
  <c r="P12" i="383"/>
  <c r="H12" i="383"/>
  <c r="W12" i="383" s="1"/>
  <c r="AL12" i="383" s="1"/>
  <c r="F12" i="383"/>
  <c r="U12" i="383" s="1"/>
  <c r="AJ12" i="383" s="1"/>
  <c r="D12" i="383"/>
  <c r="AB10" i="383"/>
  <c r="AL10" i="383" s="1"/>
  <c r="AA10" i="383"/>
  <c r="AJ10" i="383" s="1"/>
  <c r="W10" i="383"/>
  <c r="U10" i="383"/>
  <c r="S10" i="383"/>
  <c r="Z10" i="383" s="1"/>
  <c r="AH10" i="383" s="1"/>
  <c r="AB9" i="383"/>
  <c r="AL9" i="383" s="1"/>
  <c r="W9" i="383"/>
  <c r="U9" i="383"/>
  <c r="AA9" i="383" s="1"/>
  <c r="AJ9" i="383" s="1"/>
  <c r="S9" i="383"/>
  <c r="Z9" i="383" s="1"/>
  <c r="AH9" i="383" s="1"/>
  <c r="AE28" i="379" l="1"/>
  <c r="AD28" i="379"/>
  <c r="AA28" i="379"/>
  <c r="Z28" i="379"/>
  <c r="S28" i="379"/>
  <c r="AF28" i="379" s="1"/>
  <c r="R28" i="379"/>
  <c r="Q28" i="379"/>
  <c r="P28" i="379"/>
  <c r="AC28" i="379" s="1"/>
  <c r="O28" i="379"/>
  <c r="AB28" i="379" s="1"/>
  <c r="N28" i="379"/>
  <c r="M28" i="379"/>
  <c r="AF24" i="379"/>
  <c r="AC24" i="379"/>
  <c r="AB24" i="379"/>
  <c r="AA24" i="379"/>
  <c r="S24" i="379"/>
  <c r="R24" i="379"/>
  <c r="AE24" i="379" s="1"/>
  <c r="Q24" i="379"/>
  <c r="AD24" i="379" s="1"/>
  <c r="P24" i="379"/>
  <c r="O24" i="379"/>
  <c r="N24" i="379"/>
  <c r="M24" i="379"/>
  <c r="Z24" i="379" s="1"/>
  <c r="AD23" i="379"/>
  <c r="AA23" i="379"/>
  <c r="Z23" i="379"/>
  <c r="S23" i="379"/>
  <c r="AF23" i="379" s="1"/>
  <c r="R23" i="379"/>
  <c r="AE23" i="379" s="1"/>
  <c r="Q23" i="379"/>
  <c r="P23" i="379"/>
  <c r="AC23" i="379" s="1"/>
  <c r="O23" i="379"/>
  <c r="AB23" i="379" s="1"/>
  <c r="N23" i="379"/>
  <c r="M23" i="379"/>
  <c r="AF22" i="379"/>
  <c r="AE22" i="379"/>
  <c r="AC22" i="379"/>
  <c r="AB22" i="379"/>
  <c r="S22" i="379"/>
  <c r="R22" i="379"/>
  <c r="Q22" i="379"/>
  <c r="AD22" i="379" s="1"/>
  <c r="P22" i="379"/>
  <c r="O22" i="379"/>
  <c r="N22" i="379"/>
  <c r="AA22" i="379" s="1"/>
  <c r="M22" i="379"/>
  <c r="Z22" i="379" s="1"/>
  <c r="AE21" i="379"/>
  <c r="AD21" i="379"/>
  <c r="AC21" i="379"/>
  <c r="AA21" i="379"/>
  <c r="Z21" i="379"/>
  <c r="S21" i="379"/>
  <c r="AF21" i="379" s="1"/>
  <c r="R21" i="379"/>
  <c r="Q21" i="379"/>
  <c r="P21" i="379"/>
  <c r="O21" i="379"/>
  <c r="AB21" i="379" s="1"/>
  <c r="N21" i="379"/>
  <c r="M21" i="379"/>
  <c r="AF20" i="379"/>
  <c r="AC20" i="379"/>
  <c r="AB20" i="379"/>
  <c r="AA20" i="379"/>
  <c r="S20" i="379"/>
  <c r="R20" i="379"/>
  <c r="AE20" i="379" s="1"/>
  <c r="Q20" i="379"/>
  <c r="AD20" i="379" s="1"/>
  <c r="P20" i="379"/>
  <c r="O20" i="379"/>
  <c r="N20" i="379"/>
  <c r="M20" i="379"/>
  <c r="Z20" i="379" s="1"/>
  <c r="AE19" i="379"/>
  <c r="AD19" i="379"/>
  <c r="AA19" i="379"/>
  <c r="Z19" i="379"/>
  <c r="S19" i="379"/>
  <c r="AF19" i="379" s="1"/>
  <c r="R19" i="379"/>
  <c r="Q19" i="379"/>
  <c r="P19" i="379"/>
  <c r="AC19" i="379" s="1"/>
  <c r="O19" i="379"/>
  <c r="AB19" i="379" s="1"/>
  <c r="N19" i="379"/>
  <c r="M19" i="379"/>
  <c r="AF18" i="379"/>
  <c r="AE18" i="379"/>
  <c r="AC18" i="379"/>
  <c r="AB18" i="379"/>
  <c r="S18" i="379"/>
  <c r="R18" i="379"/>
  <c r="Q18" i="379"/>
  <c r="AD18" i="379" s="1"/>
  <c r="P18" i="379"/>
  <c r="O18" i="379"/>
  <c r="N18" i="379"/>
  <c r="AA18" i="379" s="1"/>
  <c r="M18" i="379"/>
  <c r="Z18" i="379" s="1"/>
  <c r="AE17" i="379"/>
  <c r="AD17" i="379"/>
  <c r="AC17" i="379"/>
  <c r="AA17" i="379"/>
  <c r="Z17" i="379"/>
  <c r="S17" i="379"/>
  <c r="AF17" i="379" s="1"/>
  <c r="R17" i="379"/>
  <c r="Q17" i="379"/>
  <c r="P17" i="379"/>
  <c r="O17" i="379"/>
  <c r="AB17" i="379" s="1"/>
  <c r="N17" i="379"/>
  <c r="M17" i="379"/>
  <c r="AD16" i="379"/>
  <c r="V16" i="379"/>
  <c r="Q16" i="379"/>
  <c r="Q15" i="379"/>
  <c r="V15" i="379" s="1"/>
  <c r="AD15" i="379" s="1"/>
  <c r="W14" i="379"/>
  <c r="AE14" i="379" s="1"/>
  <c r="R14" i="379"/>
  <c r="Q14" i="379"/>
  <c r="V14" i="379" s="1"/>
  <c r="AD14" i="379" s="1"/>
  <c r="AD13" i="379"/>
  <c r="V13" i="379"/>
  <c r="R13" i="379"/>
  <c r="W13" i="379" s="1"/>
  <c r="AE13" i="379" s="1"/>
  <c r="Q13" i="379"/>
  <c r="W12" i="379"/>
  <c r="AE12" i="379" s="1"/>
  <c r="V12" i="379"/>
  <c r="AD12" i="379" s="1"/>
  <c r="R12" i="379"/>
  <c r="Q12" i="379"/>
  <c r="AF11" i="379"/>
  <c r="X11" i="379"/>
  <c r="W11" i="379"/>
  <c r="AE11" i="379" s="1"/>
  <c r="V11" i="379"/>
  <c r="AD11" i="379" s="1"/>
  <c r="S11" i="379"/>
  <c r="R11" i="379"/>
  <c r="Q11" i="379"/>
  <c r="X10" i="379"/>
  <c r="AF10" i="379" s="1"/>
  <c r="W10" i="379"/>
  <c r="AE10" i="379" s="1"/>
  <c r="S10" i="379"/>
  <c r="R10" i="379"/>
  <c r="Q10" i="379"/>
  <c r="V10" i="379" s="1"/>
  <c r="AD10" i="379" s="1"/>
  <c r="P10" i="379"/>
  <c r="U10" i="379" s="1"/>
  <c r="AC10" i="379" s="1"/>
  <c r="V9" i="379"/>
  <c r="AD9" i="379" s="1"/>
  <c r="U9" i="379"/>
  <c r="AC9" i="379" s="1"/>
  <c r="S9" i="379"/>
  <c r="X9" i="379" s="1"/>
  <c r="AF9" i="379" s="1"/>
  <c r="R9" i="379"/>
  <c r="W9" i="379" s="1"/>
  <c r="AE9" i="379" s="1"/>
  <c r="Q9" i="379"/>
  <c r="P9" i="379"/>
  <c r="AE43" i="375" l="1"/>
  <c r="AD43" i="375"/>
  <c r="AA43" i="375"/>
  <c r="Z43" i="375"/>
  <c r="S43" i="375"/>
  <c r="AF43" i="375" s="1"/>
  <c r="R43" i="375"/>
  <c r="Q43" i="375"/>
  <c r="P43" i="375"/>
  <c r="AC43" i="375" s="1"/>
  <c r="O43" i="375"/>
  <c r="AB43" i="375" s="1"/>
  <c r="N43" i="375"/>
  <c r="M43" i="375"/>
  <c r="P42" i="375"/>
  <c r="U42" i="375" s="1"/>
  <c r="AC42" i="375" s="1"/>
  <c r="G42" i="375"/>
  <c r="S42" i="375" s="1"/>
  <c r="X42" i="375" s="1"/>
  <c r="AF42" i="375" s="1"/>
  <c r="F42" i="375"/>
  <c r="R42" i="375" s="1"/>
  <c r="W42" i="375" s="1"/>
  <c r="AE42" i="375" s="1"/>
  <c r="E42" i="375"/>
  <c r="Q42" i="375" s="1"/>
  <c r="V42" i="375" s="1"/>
  <c r="AD42" i="375" s="1"/>
  <c r="D42" i="375"/>
  <c r="AF41" i="375"/>
  <c r="AC41" i="375"/>
  <c r="AB41" i="375"/>
  <c r="S41" i="375"/>
  <c r="R41" i="375"/>
  <c r="AE41" i="375" s="1"/>
  <c r="Q41" i="375"/>
  <c r="AD41" i="375" s="1"/>
  <c r="P41" i="375"/>
  <c r="O41" i="375"/>
  <c r="N41" i="375"/>
  <c r="AA41" i="375" s="1"/>
  <c r="M41" i="375"/>
  <c r="Z41" i="375" s="1"/>
  <c r="AE40" i="375"/>
  <c r="AD40" i="375"/>
  <c r="AA40" i="375"/>
  <c r="Z40" i="375"/>
  <c r="S40" i="375"/>
  <c r="AF40" i="375" s="1"/>
  <c r="R40" i="375"/>
  <c r="Q40" i="375"/>
  <c r="P40" i="375"/>
  <c r="AC40" i="375" s="1"/>
  <c r="O40" i="375"/>
  <c r="AB40" i="375" s="1"/>
  <c r="N40" i="375"/>
  <c r="M40" i="375"/>
  <c r="AF39" i="375"/>
  <c r="AC39" i="375"/>
  <c r="AB39" i="375"/>
  <c r="S39" i="375"/>
  <c r="R39" i="375"/>
  <c r="AE39" i="375" s="1"/>
  <c r="Q39" i="375"/>
  <c r="AD39" i="375" s="1"/>
  <c r="P39" i="375"/>
  <c r="O39" i="375"/>
  <c r="N39" i="375"/>
  <c r="AA39" i="375" s="1"/>
  <c r="M39" i="375"/>
  <c r="Z39" i="375" s="1"/>
  <c r="AE38" i="375"/>
  <c r="AD38" i="375"/>
  <c r="AA38" i="375"/>
  <c r="Z38" i="375"/>
  <c r="S38" i="375"/>
  <c r="AF38" i="375" s="1"/>
  <c r="R38" i="375"/>
  <c r="Q38" i="375"/>
  <c r="P38" i="375"/>
  <c r="AC38" i="375" s="1"/>
  <c r="O38" i="375"/>
  <c r="AB38" i="375" s="1"/>
  <c r="N38" i="375"/>
  <c r="M38" i="375"/>
  <c r="AF37" i="375"/>
  <c r="AC37" i="375"/>
  <c r="AB37" i="375"/>
  <c r="S37" i="375"/>
  <c r="R37" i="375"/>
  <c r="AE37" i="375" s="1"/>
  <c r="Q37" i="375"/>
  <c r="AD37" i="375" s="1"/>
  <c r="P37" i="375"/>
  <c r="O37" i="375"/>
  <c r="N37" i="375"/>
  <c r="AA37" i="375" s="1"/>
  <c r="M37" i="375"/>
  <c r="Z37" i="375" s="1"/>
  <c r="AE36" i="375"/>
  <c r="AD36" i="375"/>
  <c r="AA36" i="375"/>
  <c r="Z36" i="375"/>
  <c r="S36" i="375"/>
  <c r="AF36" i="375" s="1"/>
  <c r="R36" i="375"/>
  <c r="Q36" i="375"/>
  <c r="P36" i="375"/>
  <c r="AC36" i="375" s="1"/>
  <c r="O36" i="375"/>
  <c r="AB36" i="375" s="1"/>
  <c r="N36" i="375"/>
  <c r="M36" i="375"/>
  <c r="AF35" i="375"/>
  <c r="AC35" i="375"/>
  <c r="AB35" i="375"/>
  <c r="S35" i="375"/>
  <c r="R35" i="375"/>
  <c r="AE35" i="375" s="1"/>
  <c r="Q35" i="375"/>
  <c r="AD35" i="375" s="1"/>
  <c r="P35" i="375"/>
  <c r="O35" i="375"/>
  <c r="N35" i="375"/>
  <c r="AA35" i="375" s="1"/>
  <c r="M35" i="375"/>
  <c r="Z35" i="375" s="1"/>
  <c r="AE34" i="375"/>
  <c r="AD34" i="375"/>
  <c r="AA34" i="375"/>
  <c r="Z34" i="375"/>
  <c r="S34" i="375"/>
  <c r="AF34" i="375" s="1"/>
  <c r="R34" i="375"/>
  <c r="Q34" i="375"/>
  <c r="P34" i="375"/>
  <c r="AC34" i="375" s="1"/>
  <c r="O34" i="375"/>
  <c r="AB34" i="375" s="1"/>
  <c r="N34" i="375"/>
  <c r="M34" i="375"/>
  <c r="AF33" i="375"/>
  <c r="AC33" i="375"/>
  <c r="AB33" i="375"/>
  <c r="S33" i="375"/>
  <c r="R33" i="375"/>
  <c r="AE33" i="375" s="1"/>
  <c r="Q33" i="375"/>
  <c r="AD33" i="375" s="1"/>
  <c r="P33" i="375"/>
  <c r="O33" i="375"/>
  <c r="N33" i="375"/>
  <c r="AA33" i="375" s="1"/>
  <c r="M33" i="375"/>
  <c r="Z33" i="375" s="1"/>
  <c r="AE32" i="375"/>
  <c r="AD32" i="375"/>
  <c r="AA32" i="375"/>
  <c r="Z32" i="375"/>
  <c r="S32" i="375"/>
  <c r="AF32" i="375" s="1"/>
  <c r="R32" i="375"/>
  <c r="Q32" i="375"/>
  <c r="P32" i="375"/>
  <c r="AC32" i="375" s="1"/>
  <c r="O32" i="375"/>
  <c r="AB32" i="375" s="1"/>
  <c r="N32" i="375"/>
  <c r="M32" i="375"/>
  <c r="AF31" i="375"/>
  <c r="AC31" i="375"/>
  <c r="AB31" i="375"/>
  <c r="S31" i="375"/>
  <c r="R31" i="375"/>
  <c r="AE31" i="375" s="1"/>
  <c r="Q31" i="375"/>
  <c r="AD31" i="375" s="1"/>
  <c r="P31" i="375"/>
  <c r="O31" i="375"/>
  <c r="N31" i="375"/>
  <c r="AA31" i="375" s="1"/>
  <c r="M31" i="375"/>
  <c r="Z31" i="375" s="1"/>
  <c r="AE30" i="375"/>
  <c r="AD30" i="375"/>
  <c r="AA30" i="375"/>
  <c r="Z30" i="375"/>
  <c r="S30" i="375"/>
  <c r="AF30" i="375" s="1"/>
  <c r="R30" i="375"/>
  <c r="Q30" i="375"/>
  <c r="P30" i="375"/>
  <c r="AC30" i="375" s="1"/>
  <c r="O30" i="375"/>
  <c r="AB30" i="375" s="1"/>
  <c r="N30" i="375"/>
  <c r="M30" i="375"/>
  <c r="AF29" i="375"/>
  <c r="AC29" i="375"/>
  <c r="AB29" i="375"/>
  <c r="S29" i="375"/>
  <c r="R29" i="375"/>
  <c r="AE29" i="375" s="1"/>
  <c r="Q29" i="375"/>
  <c r="AD29" i="375" s="1"/>
  <c r="P29" i="375"/>
  <c r="O29" i="375"/>
  <c r="N29" i="375"/>
  <c r="AA29" i="375" s="1"/>
  <c r="M29" i="375"/>
  <c r="Z29" i="375" s="1"/>
  <c r="AE28" i="375"/>
  <c r="AD28" i="375"/>
  <c r="AA28" i="375"/>
  <c r="Z28" i="375"/>
  <c r="S28" i="375"/>
  <c r="AF28" i="375" s="1"/>
  <c r="R28" i="375"/>
  <c r="Q28" i="375"/>
  <c r="P28" i="375"/>
  <c r="AC28" i="375" s="1"/>
  <c r="O28" i="375"/>
  <c r="AB28" i="375" s="1"/>
  <c r="N28" i="375"/>
  <c r="M28" i="375"/>
  <c r="AF27" i="375"/>
  <c r="AE27" i="375"/>
  <c r="AC27" i="375"/>
  <c r="AB27" i="375"/>
  <c r="S27" i="375"/>
  <c r="R27" i="375"/>
  <c r="Q27" i="375"/>
  <c r="AD27" i="375" s="1"/>
  <c r="P27" i="375"/>
  <c r="O27" i="375"/>
  <c r="N27" i="375"/>
  <c r="AA27" i="375" s="1"/>
  <c r="M27" i="375"/>
  <c r="Z27" i="375" s="1"/>
  <c r="AE26" i="375"/>
  <c r="AD26" i="375"/>
  <c r="AC26" i="375"/>
  <c r="AA26" i="375"/>
  <c r="Z26" i="375"/>
  <c r="S26" i="375"/>
  <c r="AF26" i="375" s="1"/>
  <c r="R26" i="375"/>
  <c r="Q26" i="375"/>
  <c r="P26" i="375"/>
  <c r="O26" i="375"/>
  <c r="AB26" i="375" s="1"/>
  <c r="N26" i="375"/>
  <c r="M26" i="375"/>
  <c r="AF25" i="375"/>
  <c r="AC25" i="375"/>
  <c r="AB25" i="375"/>
  <c r="AA25" i="375"/>
  <c r="S25" i="375"/>
  <c r="R25" i="375"/>
  <c r="AE25" i="375" s="1"/>
  <c r="Q25" i="375"/>
  <c r="AD25" i="375" s="1"/>
  <c r="P25" i="375"/>
  <c r="O25" i="375"/>
  <c r="N25" i="375"/>
  <c r="M25" i="375"/>
  <c r="Z25" i="375" s="1"/>
  <c r="AE24" i="375"/>
  <c r="AD24" i="375"/>
  <c r="AA24" i="375"/>
  <c r="Z24" i="375"/>
  <c r="S24" i="375"/>
  <c r="AF24" i="375" s="1"/>
  <c r="R24" i="375"/>
  <c r="Q24" i="375"/>
  <c r="P24" i="375"/>
  <c r="AC24" i="375" s="1"/>
  <c r="O24" i="375"/>
  <c r="AB24" i="375" s="1"/>
  <c r="N24" i="375"/>
  <c r="M24" i="375"/>
  <c r="AF23" i="375"/>
  <c r="AE23" i="375"/>
  <c r="AC23" i="375"/>
  <c r="AB23" i="375"/>
  <c r="S23" i="375"/>
  <c r="R23" i="375"/>
  <c r="Q23" i="375"/>
  <c r="AD23" i="375" s="1"/>
  <c r="P23" i="375"/>
  <c r="O23" i="375"/>
  <c r="N23" i="375"/>
  <c r="AA23" i="375" s="1"/>
  <c r="M23" i="375"/>
  <c r="Z23" i="375" s="1"/>
  <c r="AE22" i="375"/>
  <c r="AD22" i="375"/>
  <c r="AC22" i="375"/>
  <c r="AA22" i="375"/>
  <c r="Z22" i="375"/>
  <c r="S22" i="375"/>
  <c r="AF22" i="375" s="1"/>
  <c r="R22" i="375"/>
  <c r="Q22" i="375"/>
  <c r="P22" i="375"/>
  <c r="O22" i="375"/>
  <c r="AB22" i="375" s="1"/>
  <c r="N22" i="375"/>
  <c r="M22" i="375"/>
  <c r="AF21" i="375"/>
  <c r="AC21" i="375"/>
  <c r="AB21" i="375"/>
  <c r="AA21" i="375"/>
  <c r="S21" i="375"/>
  <c r="R21" i="375"/>
  <c r="AE21" i="375" s="1"/>
  <c r="Q21" i="375"/>
  <c r="AD21" i="375" s="1"/>
  <c r="P21" i="375"/>
  <c r="O21" i="375"/>
  <c r="N21" i="375"/>
  <c r="M21" i="375"/>
  <c r="Z21" i="375" s="1"/>
  <c r="AE20" i="375"/>
  <c r="AD20" i="375"/>
  <c r="AA20" i="375"/>
  <c r="Z20" i="375"/>
  <c r="S20" i="375"/>
  <c r="AF20" i="375" s="1"/>
  <c r="R20" i="375"/>
  <c r="Q20" i="375"/>
  <c r="P20" i="375"/>
  <c r="AC20" i="375" s="1"/>
  <c r="O20" i="375"/>
  <c r="AB20" i="375" s="1"/>
  <c r="N20" i="375"/>
  <c r="M20" i="375"/>
  <c r="AF19" i="375"/>
  <c r="AE19" i="375"/>
  <c r="AC19" i="375"/>
  <c r="AB19" i="375"/>
  <c r="S19" i="375"/>
  <c r="R19" i="375"/>
  <c r="Q19" i="375"/>
  <c r="AD19" i="375" s="1"/>
  <c r="P19" i="375"/>
  <c r="O19" i="375"/>
  <c r="N19" i="375"/>
  <c r="AA19" i="375" s="1"/>
  <c r="M19" i="375"/>
  <c r="Z19" i="375" s="1"/>
  <c r="AE18" i="375"/>
  <c r="AD18" i="375"/>
  <c r="AC18" i="375"/>
  <c r="AA18" i="375"/>
  <c r="Z18" i="375"/>
  <c r="S18" i="375"/>
  <c r="AF18" i="375" s="1"/>
  <c r="R18" i="375"/>
  <c r="Q18" i="375"/>
  <c r="P18" i="375"/>
  <c r="O18" i="375"/>
  <c r="AB18" i="375" s="1"/>
  <c r="N18" i="375"/>
  <c r="M18" i="375"/>
  <c r="AF17" i="375"/>
  <c r="AC17" i="375"/>
  <c r="AB17" i="375"/>
  <c r="AA17" i="375"/>
  <c r="S17" i="375"/>
  <c r="R17" i="375"/>
  <c r="AE17" i="375" s="1"/>
  <c r="Q17" i="375"/>
  <c r="AD17" i="375" s="1"/>
  <c r="P17" i="375"/>
  <c r="O17" i="375"/>
  <c r="N17" i="375"/>
  <c r="M17" i="375"/>
  <c r="Z17" i="375" s="1"/>
  <c r="AE16" i="375"/>
  <c r="AD16" i="375"/>
  <c r="AA16" i="375"/>
  <c r="Z16" i="375"/>
  <c r="S16" i="375"/>
  <c r="AF16" i="375" s="1"/>
  <c r="R16" i="375"/>
  <c r="Q16" i="375"/>
  <c r="P16" i="375"/>
  <c r="AC16" i="375" s="1"/>
  <c r="O16" i="375"/>
  <c r="AB16" i="375" s="1"/>
  <c r="N16" i="375"/>
  <c r="M16" i="375"/>
  <c r="V15" i="375"/>
  <c r="AD15" i="375" s="1"/>
  <c r="Q15" i="375"/>
  <c r="V14" i="375"/>
  <c r="AD14" i="375" s="1"/>
  <c r="Q14" i="375"/>
  <c r="Q13" i="375"/>
  <c r="V13" i="375" s="1"/>
  <c r="AD13" i="375" s="1"/>
  <c r="V12" i="375"/>
  <c r="AD12" i="375" s="1"/>
  <c r="R12" i="375"/>
  <c r="W12" i="375" s="1"/>
  <c r="AE12" i="375" s="1"/>
  <c r="Q12" i="375"/>
  <c r="AE11" i="375"/>
  <c r="W11" i="375"/>
  <c r="S11" i="375"/>
  <c r="X11" i="375" s="1"/>
  <c r="AF11" i="375" s="1"/>
  <c r="R11" i="375"/>
  <c r="Q11" i="375"/>
  <c r="V11" i="375" s="1"/>
  <c r="AD11" i="375" s="1"/>
  <c r="V10" i="375"/>
  <c r="AD10" i="375" s="1"/>
  <c r="U10" i="375"/>
  <c r="AC10" i="375" s="1"/>
  <c r="S10" i="375"/>
  <c r="X10" i="375" s="1"/>
  <c r="AF10" i="375" s="1"/>
  <c r="R10" i="375"/>
  <c r="W10" i="375" s="1"/>
  <c r="AE10" i="375" s="1"/>
  <c r="Q10" i="375"/>
  <c r="P10" i="375"/>
  <c r="X9" i="375"/>
  <c r="AF9" i="375" s="1"/>
  <c r="W9" i="375"/>
  <c r="AE9" i="375" s="1"/>
  <c r="S9" i="375"/>
  <c r="R9" i="375"/>
  <c r="Q9" i="375"/>
  <c r="V9" i="375" s="1"/>
  <c r="AD9" i="375" s="1"/>
  <c r="P9" i="375"/>
  <c r="U9" i="375" s="1"/>
  <c r="AC9" i="375" s="1"/>
  <c r="AE24" i="371" l="1"/>
  <c r="AD24" i="371"/>
  <c r="AA24" i="371"/>
  <c r="S24" i="371"/>
  <c r="AF24" i="371" s="1"/>
  <c r="R24" i="371"/>
  <c r="Q24" i="371"/>
  <c r="P24" i="371"/>
  <c r="AC24" i="371" s="1"/>
  <c r="O24" i="371"/>
  <c r="AB24" i="371" s="1"/>
  <c r="N24" i="371"/>
  <c r="M24" i="371"/>
  <c r="Z24" i="371" s="1"/>
  <c r="AE23" i="371"/>
  <c r="AC23" i="371"/>
  <c r="AB23" i="371"/>
  <c r="S23" i="371"/>
  <c r="AF23" i="371" s="1"/>
  <c r="R23" i="371"/>
  <c r="Q23" i="371"/>
  <c r="AD23" i="371" s="1"/>
  <c r="P23" i="371"/>
  <c r="O23" i="371"/>
  <c r="N23" i="371"/>
  <c r="AA23" i="371" s="1"/>
  <c r="M23" i="371"/>
  <c r="Z23" i="371" s="1"/>
  <c r="AE22" i="371"/>
  <c r="AC22" i="371"/>
  <c r="AA22" i="371"/>
  <c r="Z22" i="371"/>
  <c r="S22" i="371"/>
  <c r="AF22" i="371" s="1"/>
  <c r="R22" i="371"/>
  <c r="Q22" i="371"/>
  <c r="AD22" i="371" s="1"/>
  <c r="P22" i="371"/>
  <c r="O22" i="371"/>
  <c r="AB22" i="371" s="1"/>
  <c r="N22" i="371"/>
  <c r="M22" i="371"/>
  <c r="AF21" i="371"/>
  <c r="AC21" i="371"/>
  <c r="AA21" i="371"/>
  <c r="S21" i="371"/>
  <c r="R21" i="371"/>
  <c r="AE21" i="371" s="1"/>
  <c r="Q21" i="371"/>
  <c r="AD21" i="371" s="1"/>
  <c r="P21" i="371"/>
  <c r="O21" i="371"/>
  <c r="AB21" i="371" s="1"/>
  <c r="N21" i="371"/>
  <c r="M21" i="371"/>
  <c r="Z21" i="371" s="1"/>
  <c r="AE20" i="371"/>
  <c r="AD20" i="371"/>
  <c r="AA20" i="371"/>
  <c r="S20" i="371"/>
  <c r="AF20" i="371" s="1"/>
  <c r="R20" i="371"/>
  <c r="Q20" i="371"/>
  <c r="P20" i="371"/>
  <c r="AC20" i="371" s="1"/>
  <c r="O20" i="371"/>
  <c r="AB20" i="371" s="1"/>
  <c r="N20" i="371"/>
  <c r="M20" i="371"/>
  <c r="Z20" i="371" s="1"/>
  <c r="AE19" i="371"/>
  <c r="AC19" i="371"/>
  <c r="AB19" i="371"/>
  <c r="S19" i="371"/>
  <c r="AF19" i="371" s="1"/>
  <c r="R19" i="371"/>
  <c r="Q19" i="371"/>
  <c r="AD19" i="371" s="1"/>
  <c r="P19" i="371"/>
  <c r="O19" i="371"/>
  <c r="N19" i="371"/>
  <c r="AA19" i="371" s="1"/>
  <c r="M19" i="371"/>
  <c r="Z19" i="371" s="1"/>
  <c r="AE18" i="371"/>
  <c r="AC18" i="371"/>
  <c r="AA18" i="371"/>
  <c r="Z18" i="371"/>
  <c r="S18" i="371"/>
  <c r="AF18" i="371" s="1"/>
  <c r="R18" i="371"/>
  <c r="Q18" i="371"/>
  <c r="AD18" i="371" s="1"/>
  <c r="P18" i="371"/>
  <c r="O18" i="371"/>
  <c r="AB18" i="371" s="1"/>
  <c r="N18" i="371"/>
  <c r="M18" i="371"/>
  <c r="AF17" i="371"/>
  <c r="AC17" i="371"/>
  <c r="AA17" i="371"/>
  <c r="S17" i="371"/>
  <c r="R17" i="371"/>
  <c r="AE17" i="371" s="1"/>
  <c r="Q17" i="371"/>
  <c r="AD17" i="371" s="1"/>
  <c r="P17" i="371"/>
  <c r="O17" i="371"/>
  <c r="AB17" i="371" s="1"/>
  <c r="N17" i="371"/>
  <c r="M17" i="371"/>
  <c r="Z17" i="371" s="1"/>
  <c r="AE16" i="371"/>
  <c r="AD16" i="371"/>
  <c r="AC16" i="371"/>
  <c r="AA16" i="371"/>
  <c r="S16" i="371"/>
  <c r="AF16" i="371" s="1"/>
  <c r="R16" i="371"/>
  <c r="Q16" i="371"/>
  <c r="P16" i="371"/>
  <c r="O16" i="371"/>
  <c r="AB16" i="371" s="1"/>
  <c r="N16" i="371"/>
  <c r="M16" i="371"/>
  <c r="Z16" i="371" s="1"/>
  <c r="AE15" i="371"/>
  <c r="AC15" i="371"/>
  <c r="AB15" i="371"/>
  <c r="S15" i="371"/>
  <c r="AF15" i="371" s="1"/>
  <c r="R15" i="371"/>
  <c r="Q15" i="371"/>
  <c r="AD15" i="371" s="1"/>
  <c r="P15" i="371"/>
  <c r="O15" i="371"/>
  <c r="N15" i="371"/>
  <c r="AA15" i="371" s="1"/>
  <c r="M15" i="371"/>
  <c r="Z15" i="371" s="1"/>
  <c r="AE14" i="371"/>
  <c r="AC14" i="371"/>
  <c r="AA14" i="371"/>
  <c r="Z14" i="371"/>
  <c r="S14" i="371"/>
  <c r="AF14" i="371" s="1"/>
  <c r="R14" i="371"/>
  <c r="Q14" i="371"/>
  <c r="AD14" i="371" s="1"/>
  <c r="P14" i="371"/>
  <c r="O14" i="371"/>
  <c r="AB14" i="371" s="1"/>
  <c r="N14" i="371"/>
  <c r="M14" i="371"/>
  <c r="AF13" i="371"/>
  <c r="AE13" i="371"/>
  <c r="AC13" i="371"/>
  <c r="AA13" i="371"/>
  <c r="S13" i="371"/>
  <c r="R13" i="371"/>
  <c r="Q13" i="371"/>
  <c r="AD13" i="371" s="1"/>
  <c r="P13" i="371"/>
  <c r="O13" i="371"/>
  <c r="AB13" i="371" s="1"/>
  <c r="N13" i="371"/>
  <c r="M13" i="371"/>
  <c r="Z13" i="371" s="1"/>
  <c r="AE12" i="371"/>
  <c r="AD12" i="371"/>
  <c r="AC12" i="371"/>
  <c r="AA12" i="371"/>
  <c r="S12" i="371"/>
  <c r="AF12" i="371" s="1"/>
  <c r="R12" i="371"/>
  <c r="Q12" i="371"/>
  <c r="P12" i="371"/>
  <c r="O12" i="371"/>
  <c r="AB12" i="371" s="1"/>
  <c r="N12" i="371"/>
  <c r="M12" i="371"/>
  <c r="Z12" i="371" s="1"/>
  <c r="AE11" i="371"/>
  <c r="AC11" i="371"/>
  <c r="AB11" i="371"/>
  <c r="AA11" i="371"/>
  <c r="S11" i="371"/>
  <c r="AF11" i="371" s="1"/>
  <c r="R11" i="371"/>
  <c r="Q11" i="371"/>
  <c r="AD11" i="371" s="1"/>
  <c r="P11" i="371"/>
  <c r="O11" i="371"/>
  <c r="N11" i="371"/>
  <c r="M11" i="371"/>
  <c r="Z11" i="371" s="1"/>
  <c r="V10" i="371"/>
  <c r="AD10" i="371" s="1"/>
  <c r="U10" i="371"/>
  <c r="AC10" i="371" s="1"/>
  <c r="S10" i="371"/>
  <c r="X10" i="371" s="1"/>
  <c r="AF10" i="371" s="1"/>
  <c r="R10" i="371"/>
  <c r="W10" i="371" s="1"/>
  <c r="AE10" i="371" s="1"/>
  <c r="Q10" i="371"/>
  <c r="P10" i="371"/>
  <c r="W9" i="371"/>
  <c r="AE9" i="371" s="1"/>
  <c r="S9" i="371"/>
  <c r="X9" i="371" s="1"/>
  <c r="AF9" i="371" s="1"/>
  <c r="R9" i="371"/>
  <c r="Q9" i="371"/>
  <c r="V9" i="371" s="1"/>
  <c r="AD9" i="371" s="1"/>
  <c r="P9" i="371"/>
  <c r="U9" i="371" s="1"/>
  <c r="AC9" i="371" s="1"/>
  <c r="AF35" i="367" l="1"/>
  <c r="AE35" i="367"/>
  <c r="AC35" i="367"/>
  <c r="Z35" i="367"/>
  <c r="S35" i="367"/>
  <c r="R35" i="367"/>
  <c r="Q35" i="367"/>
  <c r="AD35" i="367" s="1"/>
  <c r="P35" i="367"/>
  <c r="O35" i="367"/>
  <c r="AB35" i="367" s="1"/>
  <c r="N35" i="367"/>
  <c r="AA35" i="367" s="1"/>
  <c r="M35" i="367"/>
  <c r="AF34" i="367"/>
  <c r="AD34" i="367"/>
  <c r="AC34" i="367"/>
  <c r="AA34" i="367"/>
  <c r="S34" i="367"/>
  <c r="R34" i="367"/>
  <c r="AE34" i="367" s="1"/>
  <c r="Q34" i="367"/>
  <c r="P34" i="367"/>
  <c r="O34" i="367"/>
  <c r="AB34" i="367" s="1"/>
  <c r="N34" i="367"/>
  <c r="M34" i="367"/>
  <c r="Z34" i="367" s="1"/>
  <c r="AE33" i="367"/>
  <c r="AD33" i="367"/>
  <c r="AB33" i="367"/>
  <c r="AA33" i="367"/>
  <c r="S33" i="367"/>
  <c r="AF33" i="367" s="1"/>
  <c r="R33" i="367"/>
  <c r="Q33" i="367"/>
  <c r="P33" i="367"/>
  <c r="AC33" i="367" s="1"/>
  <c r="O33" i="367"/>
  <c r="N33" i="367"/>
  <c r="M33" i="367"/>
  <c r="Z33" i="367" s="1"/>
  <c r="AE32" i="367"/>
  <c r="AC32" i="367"/>
  <c r="AB32" i="367"/>
  <c r="Z32" i="367"/>
  <c r="S32" i="367"/>
  <c r="AF32" i="367" s="1"/>
  <c r="R32" i="367"/>
  <c r="Q32" i="367"/>
  <c r="AD32" i="367" s="1"/>
  <c r="P32" i="367"/>
  <c r="O32" i="367"/>
  <c r="N32" i="367"/>
  <c r="AA32" i="367" s="1"/>
  <c r="M32" i="367"/>
  <c r="AF31" i="367"/>
  <c r="AE31" i="367"/>
  <c r="AC31" i="367"/>
  <c r="AA31" i="367"/>
  <c r="Z31" i="367"/>
  <c r="S31" i="367"/>
  <c r="R31" i="367"/>
  <c r="Q31" i="367"/>
  <c r="AD31" i="367" s="1"/>
  <c r="P31" i="367"/>
  <c r="O31" i="367"/>
  <c r="AB31" i="367" s="1"/>
  <c r="N31" i="367"/>
  <c r="M31" i="367"/>
  <c r="AF30" i="367"/>
  <c r="AD30" i="367"/>
  <c r="AC30" i="367"/>
  <c r="AA30" i="367"/>
  <c r="S30" i="367"/>
  <c r="R30" i="367"/>
  <c r="AE30" i="367" s="1"/>
  <c r="Q30" i="367"/>
  <c r="P30" i="367"/>
  <c r="O30" i="367"/>
  <c r="AB30" i="367" s="1"/>
  <c r="N30" i="367"/>
  <c r="M30" i="367"/>
  <c r="Z30" i="367" s="1"/>
  <c r="AE29" i="367"/>
  <c r="AD29" i="367"/>
  <c r="AB29" i="367"/>
  <c r="AA29" i="367"/>
  <c r="S29" i="367"/>
  <c r="AF29" i="367" s="1"/>
  <c r="R29" i="367"/>
  <c r="Q29" i="367"/>
  <c r="P29" i="367"/>
  <c r="AC29" i="367" s="1"/>
  <c r="O29" i="367"/>
  <c r="N29" i="367"/>
  <c r="M29" i="367"/>
  <c r="Z29" i="367" s="1"/>
  <c r="AE28" i="367"/>
  <c r="AC28" i="367"/>
  <c r="AB28" i="367"/>
  <c r="Z28" i="367"/>
  <c r="S28" i="367"/>
  <c r="AF28" i="367" s="1"/>
  <c r="R28" i="367"/>
  <c r="Q28" i="367"/>
  <c r="AD28" i="367" s="1"/>
  <c r="P28" i="367"/>
  <c r="O28" i="367"/>
  <c r="N28" i="367"/>
  <c r="AA28" i="367" s="1"/>
  <c r="M28" i="367"/>
  <c r="AF27" i="367"/>
  <c r="AE27" i="367"/>
  <c r="AC27" i="367"/>
  <c r="AA27" i="367"/>
  <c r="Z27" i="367"/>
  <c r="S27" i="367"/>
  <c r="R27" i="367"/>
  <c r="Q27" i="367"/>
  <c r="AD27" i="367" s="1"/>
  <c r="P27" i="367"/>
  <c r="O27" i="367"/>
  <c r="AB27" i="367" s="1"/>
  <c r="N27" i="367"/>
  <c r="M27" i="367"/>
  <c r="AF26" i="367"/>
  <c r="AD26" i="367"/>
  <c r="AC26" i="367"/>
  <c r="AA26" i="367"/>
  <c r="S26" i="367"/>
  <c r="R26" i="367"/>
  <c r="AE26" i="367" s="1"/>
  <c r="Q26" i="367"/>
  <c r="P26" i="367"/>
  <c r="O26" i="367"/>
  <c r="AB26" i="367" s="1"/>
  <c r="N26" i="367"/>
  <c r="M26" i="367"/>
  <c r="Z26" i="367" s="1"/>
  <c r="AE25" i="367"/>
  <c r="AD25" i="367"/>
  <c r="AB25" i="367"/>
  <c r="AA25" i="367"/>
  <c r="S25" i="367"/>
  <c r="AF25" i="367" s="1"/>
  <c r="R25" i="367"/>
  <c r="Q25" i="367"/>
  <c r="P25" i="367"/>
  <c r="AC25" i="367" s="1"/>
  <c r="O25" i="367"/>
  <c r="N25" i="367"/>
  <c r="M25" i="367"/>
  <c r="Z25" i="367" s="1"/>
  <c r="X24" i="367"/>
  <c r="AF24" i="367" s="1"/>
  <c r="V24" i="367"/>
  <c r="AD24" i="367" s="1"/>
  <c r="U24" i="367"/>
  <c r="AC24" i="367" s="1"/>
  <c r="S24" i="367"/>
  <c r="R24" i="367"/>
  <c r="W24" i="367" s="1"/>
  <c r="AE24" i="367" s="1"/>
  <c r="Q24" i="367"/>
  <c r="P24" i="367"/>
  <c r="W23" i="367"/>
  <c r="AE23" i="367" s="1"/>
  <c r="S23" i="367"/>
  <c r="X23" i="367" s="1"/>
  <c r="AF23" i="367" s="1"/>
  <c r="R23" i="367"/>
  <c r="Q23" i="367"/>
  <c r="V23" i="367" s="1"/>
  <c r="AD23" i="367" s="1"/>
  <c r="P23" i="367"/>
  <c r="U23" i="367" s="1"/>
  <c r="AC23" i="367" s="1"/>
  <c r="AE21" i="367"/>
  <c r="AC21" i="367"/>
  <c r="AB21" i="367"/>
  <c r="Z21" i="367"/>
  <c r="S21" i="367"/>
  <c r="AF21" i="367" s="1"/>
  <c r="R21" i="367"/>
  <c r="Q21" i="367"/>
  <c r="AD21" i="367" s="1"/>
  <c r="P21" i="367"/>
  <c r="O21" i="367"/>
  <c r="N21" i="367"/>
  <c r="AA21" i="367" s="1"/>
  <c r="M21" i="367"/>
  <c r="AF20" i="367"/>
  <c r="AE20" i="367"/>
  <c r="AC20" i="367"/>
  <c r="AA20" i="367"/>
  <c r="Z20" i="367"/>
  <c r="S20" i="367"/>
  <c r="R20" i="367"/>
  <c r="Q20" i="367"/>
  <c r="AD20" i="367" s="1"/>
  <c r="P20" i="367"/>
  <c r="O20" i="367"/>
  <c r="AB20" i="367" s="1"/>
  <c r="N20" i="367"/>
  <c r="M20" i="367"/>
  <c r="AF19" i="367"/>
  <c r="AD19" i="367"/>
  <c r="AC19" i="367"/>
  <c r="AA19" i="367"/>
  <c r="S19" i="367"/>
  <c r="R19" i="367"/>
  <c r="AE19" i="367" s="1"/>
  <c r="Q19" i="367"/>
  <c r="P19" i="367"/>
  <c r="O19" i="367"/>
  <c r="AB19" i="367" s="1"/>
  <c r="N19" i="367"/>
  <c r="M19" i="367"/>
  <c r="Z19" i="367" s="1"/>
  <c r="AE18" i="367"/>
  <c r="AD18" i="367"/>
  <c r="AB18" i="367"/>
  <c r="AA18" i="367"/>
  <c r="S18" i="367"/>
  <c r="AF18" i="367" s="1"/>
  <c r="R18" i="367"/>
  <c r="Q18" i="367"/>
  <c r="P18" i="367"/>
  <c r="AC18" i="367" s="1"/>
  <c r="O18" i="367"/>
  <c r="N18" i="367"/>
  <c r="M18" i="367"/>
  <c r="Z18" i="367" s="1"/>
  <c r="AE17" i="367"/>
  <c r="AC17" i="367"/>
  <c r="AB17" i="367"/>
  <c r="Z17" i="367"/>
  <c r="S17" i="367"/>
  <c r="AF17" i="367" s="1"/>
  <c r="R17" i="367"/>
  <c r="Q17" i="367"/>
  <c r="AD17" i="367" s="1"/>
  <c r="P17" i="367"/>
  <c r="O17" i="367"/>
  <c r="N17" i="367"/>
  <c r="AA17" i="367" s="1"/>
  <c r="M17" i="367"/>
  <c r="AF16" i="367"/>
  <c r="AE16" i="367"/>
  <c r="AC16" i="367"/>
  <c r="AA16" i="367"/>
  <c r="Z16" i="367"/>
  <c r="S16" i="367"/>
  <c r="R16" i="367"/>
  <c r="Q16" i="367"/>
  <c r="AD16" i="367" s="1"/>
  <c r="P16" i="367"/>
  <c r="O16" i="367"/>
  <c r="AB16" i="367" s="1"/>
  <c r="N16" i="367"/>
  <c r="M16" i="367"/>
  <c r="AF15" i="367"/>
  <c r="AD15" i="367"/>
  <c r="AC15" i="367"/>
  <c r="AA15" i="367"/>
  <c r="S15" i="367"/>
  <c r="R15" i="367"/>
  <c r="AE15" i="367" s="1"/>
  <c r="Q15" i="367"/>
  <c r="P15" i="367"/>
  <c r="O15" i="367"/>
  <c r="AB15" i="367" s="1"/>
  <c r="N15" i="367"/>
  <c r="M15" i="367"/>
  <c r="Z15" i="367" s="1"/>
  <c r="AE14" i="367"/>
  <c r="AD14" i="367"/>
  <c r="AB14" i="367"/>
  <c r="AA14" i="367"/>
  <c r="S14" i="367"/>
  <c r="AF14" i="367" s="1"/>
  <c r="R14" i="367"/>
  <c r="Q14" i="367"/>
  <c r="P14" i="367"/>
  <c r="AC14" i="367" s="1"/>
  <c r="O14" i="367"/>
  <c r="N14" i="367"/>
  <c r="M14" i="367"/>
  <c r="Z14" i="367" s="1"/>
  <c r="AE13" i="367"/>
  <c r="AC13" i="367"/>
  <c r="AB13" i="367"/>
  <c r="Z13" i="367"/>
  <c r="S13" i="367"/>
  <c r="AF13" i="367" s="1"/>
  <c r="R13" i="367"/>
  <c r="Q13" i="367"/>
  <c r="AD13" i="367" s="1"/>
  <c r="P13" i="367"/>
  <c r="O13" i="367"/>
  <c r="N13" i="367"/>
  <c r="AA13" i="367" s="1"/>
  <c r="M13" i="367"/>
  <c r="AF12" i="367"/>
  <c r="AE12" i="367"/>
  <c r="AC12" i="367"/>
  <c r="AA12" i="367"/>
  <c r="Z12" i="367"/>
  <c r="S12" i="367"/>
  <c r="R12" i="367"/>
  <c r="Q12" i="367"/>
  <c r="AD12" i="367" s="1"/>
  <c r="P12" i="367"/>
  <c r="O12" i="367"/>
  <c r="AB12" i="367" s="1"/>
  <c r="N12" i="367"/>
  <c r="M12" i="367"/>
  <c r="AF11" i="367"/>
  <c r="AD11" i="367"/>
  <c r="AC11" i="367"/>
  <c r="AA11" i="367"/>
  <c r="S11" i="367"/>
  <c r="R11" i="367"/>
  <c r="AE11" i="367" s="1"/>
  <c r="Q11" i="367"/>
  <c r="P11" i="367"/>
  <c r="O11" i="367"/>
  <c r="AB11" i="367" s="1"/>
  <c r="N11" i="367"/>
  <c r="M11" i="367"/>
  <c r="Z11" i="367" s="1"/>
  <c r="X10" i="367"/>
  <c r="AF10" i="367" s="1"/>
  <c r="W10" i="367"/>
  <c r="AE10" i="367" s="1"/>
  <c r="U10" i="367"/>
  <c r="AC10" i="367" s="1"/>
  <c r="S10" i="367"/>
  <c r="R10" i="367"/>
  <c r="Q10" i="367"/>
  <c r="V10" i="367" s="1"/>
  <c r="AD10" i="367" s="1"/>
  <c r="P10" i="367"/>
  <c r="V9" i="367"/>
  <c r="AD9" i="367" s="1"/>
  <c r="S9" i="367"/>
  <c r="X9" i="367" s="1"/>
  <c r="AF9" i="367" s="1"/>
  <c r="R9" i="367"/>
  <c r="W9" i="367" s="1"/>
  <c r="AE9" i="367" s="1"/>
  <c r="Q9" i="367"/>
  <c r="P9" i="367"/>
  <c r="U9" i="367" s="1"/>
  <c r="AC9" i="367" s="1"/>
  <c r="AF20" i="363" l="1"/>
  <c r="AE20" i="363"/>
  <c r="AD20" i="363"/>
  <c r="AA20" i="363"/>
  <c r="S20" i="363"/>
  <c r="R20" i="363"/>
  <c r="Q20" i="363"/>
  <c r="P20" i="363"/>
  <c r="AC20" i="363" s="1"/>
  <c r="O20" i="363"/>
  <c r="AB20" i="363" s="1"/>
  <c r="N20" i="363"/>
  <c r="M20" i="363"/>
  <c r="Z20" i="363" s="1"/>
  <c r="AE19" i="363"/>
  <c r="AD19" i="363"/>
  <c r="AC19" i="363"/>
  <c r="AB19" i="363"/>
  <c r="S19" i="363"/>
  <c r="AF19" i="363" s="1"/>
  <c r="R19" i="363"/>
  <c r="Q19" i="363"/>
  <c r="P19" i="363"/>
  <c r="O19" i="363"/>
  <c r="N19" i="363"/>
  <c r="AA19" i="363" s="1"/>
  <c r="M19" i="363"/>
  <c r="Z19" i="363" s="1"/>
  <c r="AE18" i="363"/>
  <c r="AC18" i="363"/>
  <c r="AB18" i="363"/>
  <c r="AA18" i="363"/>
  <c r="Z18" i="363"/>
  <c r="S18" i="363"/>
  <c r="AF18" i="363" s="1"/>
  <c r="R18" i="363"/>
  <c r="Q18" i="363"/>
  <c r="AD18" i="363" s="1"/>
  <c r="P18" i="363"/>
  <c r="O18" i="363"/>
  <c r="N18" i="363"/>
  <c r="M18" i="363"/>
  <c r="AF17" i="363"/>
  <c r="AC17" i="363"/>
  <c r="AA17" i="363"/>
  <c r="Z17" i="363"/>
  <c r="S17" i="363"/>
  <c r="R17" i="363"/>
  <c r="AE17" i="363" s="1"/>
  <c r="Q17" i="363"/>
  <c r="AD17" i="363" s="1"/>
  <c r="P17" i="363"/>
  <c r="O17" i="363"/>
  <c r="AB17" i="363" s="1"/>
  <c r="N17" i="363"/>
  <c r="M17" i="363"/>
  <c r="AF16" i="363"/>
  <c r="AE16" i="363"/>
  <c r="AD16" i="363"/>
  <c r="AA16" i="363"/>
  <c r="S16" i="363"/>
  <c r="R16" i="363"/>
  <c r="Q16" i="363"/>
  <c r="P16" i="363"/>
  <c r="AC16" i="363" s="1"/>
  <c r="O16" i="363"/>
  <c r="AB16" i="363" s="1"/>
  <c r="N16" i="363"/>
  <c r="M16" i="363"/>
  <c r="Z16" i="363" s="1"/>
  <c r="AE15" i="363"/>
  <c r="AD15" i="363"/>
  <c r="AC15" i="363"/>
  <c r="AB15" i="363"/>
  <c r="S15" i="363"/>
  <c r="AF15" i="363" s="1"/>
  <c r="R15" i="363"/>
  <c r="Q15" i="363"/>
  <c r="P15" i="363"/>
  <c r="O15" i="363"/>
  <c r="N15" i="363"/>
  <c r="AA15" i="363" s="1"/>
  <c r="M15" i="363"/>
  <c r="Z15" i="363" s="1"/>
  <c r="AE14" i="363"/>
  <c r="AC14" i="363"/>
  <c r="AB14" i="363"/>
  <c r="AA14" i="363"/>
  <c r="Z14" i="363"/>
  <c r="S14" i="363"/>
  <c r="AF14" i="363" s="1"/>
  <c r="R14" i="363"/>
  <c r="Q14" i="363"/>
  <c r="AD14" i="363" s="1"/>
  <c r="P14" i="363"/>
  <c r="O14" i="363"/>
  <c r="N14" i="363"/>
  <c r="M14" i="363"/>
  <c r="AF13" i="363"/>
  <c r="AC13" i="363"/>
  <c r="AA13" i="363"/>
  <c r="Z13" i="363"/>
  <c r="S13" i="363"/>
  <c r="R13" i="363"/>
  <c r="AE13" i="363" s="1"/>
  <c r="Q13" i="363"/>
  <c r="AD13" i="363" s="1"/>
  <c r="P13" i="363"/>
  <c r="O13" i="363"/>
  <c r="AB13" i="363" s="1"/>
  <c r="N13" i="363"/>
  <c r="M13" i="363"/>
  <c r="AF12" i="363"/>
  <c r="AE12" i="363"/>
  <c r="AD12" i="363"/>
  <c r="AA12" i="363"/>
  <c r="S12" i="363"/>
  <c r="R12" i="363"/>
  <c r="Q12" i="363"/>
  <c r="P12" i="363"/>
  <c r="AC12" i="363" s="1"/>
  <c r="O12" i="363"/>
  <c r="AB12" i="363" s="1"/>
  <c r="N12" i="363"/>
  <c r="M12" i="363"/>
  <c r="Z12" i="363" s="1"/>
  <c r="R11" i="363"/>
  <c r="W11" i="363" s="1"/>
  <c r="AE11" i="363" s="1"/>
  <c r="V10" i="363"/>
  <c r="AD10" i="363" s="1"/>
  <c r="U10" i="363"/>
  <c r="AC10" i="363" s="1"/>
  <c r="S10" i="363"/>
  <c r="X10" i="363" s="1"/>
  <c r="AF10" i="363" s="1"/>
  <c r="R10" i="363"/>
  <c r="W10" i="363" s="1"/>
  <c r="AE10" i="363" s="1"/>
  <c r="Q10" i="363"/>
  <c r="P10" i="363"/>
  <c r="X9" i="363"/>
  <c r="AF9" i="363" s="1"/>
  <c r="W9" i="363"/>
  <c r="AE9" i="363" s="1"/>
  <c r="S9" i="363"/>
  <c r="R9" i="363"/>
  <c r="Q9" i="363"/>
  <c r="V9" i="363" s="1"/>
  <c r="AD9" i="363" s="1"/>
  <c r="P9" i="363"/>
  <c r="U9" i="363" s="1"/>
  <c r="AC9" i="363" s="1"/>
  <c r="AE25" i="359" l="1"/>
  <c r="AD25" i="359"/>
  <c r="AC25" i="359"/>
  <c r="AA25" i="359"/>
  <c r="Z25" i="359"/>
  <c r="S25" i="359"/>
  <c r="AF25" i="359" s="1"/>
  <c r="R25" i="359"/>
  <c r="Q25" i="359"/>
  <c r="P25" i="359"/>
  <c r="O25" i="359"/>
  <c r="AB25" i="359" s="1"/>
  <c r="N25" i="359"/>
  <c r="M25" i="359"/>
  <c r="AF24" i="359"/>
  <c r="AC24" i="359"/>
  <c r="AB24" i="359"/>
  <c r="AA24" i="359"/>
  <c r="S24" i="359"/>
  <c r="R24" i="359"/>
  <c r="AE24" i="359" s="1"/>
  <c r="Q24" i="359"/>
  <c r="AD24" i="359" s="1"/>
  <c r="P24" i="359"/>
  <c r="O24" i="359"/>
  <c r="N24" i="359"/>
  <c r="M24" i="359"/>
  <c r="Z24" i="359" s="1"/>
  <c r="AE23" i="359"/>
  <c r="AD23" i="359"/>
  <c r="AA23" i="359"/>
  <c r="Z23" i="359"/>
  <c r="S23" i="359"/>
  <c r="AF23" i="359" s="1"/>
  <c r="R23" i="359"/>
  <c r="Q23" i="359"/>
  <c r="P23" i="359"/>
  <c r="AC23" i="359" s="1"/>
  <c r="O23" i="359"/>
  <c r="AB23" i="359" s="1"/>
  <c r="N23" i="359"/>
  <c r="M23" i="359"/>
  <c r="AF22" i="359"/>
  <c r="AE22" i="359"/>
  <c r="AC22" i="359"/>
  <c r="AB22" i="359"/>
  <c r="S22" i="359"/>
  <c r="R22" i="359"/>
  <c r="Q22" i="359"/>
  <c r="AD22" i="359" s="1"/>
  <c r="P22" i="359"/>
  <c r="O22" i="359"/>
  <c r="N22" i="359"/>
  <c r="AA22" i="359" s="1"/>
  <c r="M22" i="359"/>
  <c r="Z22" i="359" s="1"/>
  <c r="AE21" i="359"/>
  <c r="AD21" i="359"/>
  <c r="AC21" i="359"/>
  <c r="AA21" i="359"/>
  <c r="Z21" i="359"/>
  <c r="S21" i="359"/>
  <c r="AF21" i="359" s="1"/>
  <c r="R21" i="359"/>
  <c r="Q21" i="359"/>
  <c r="P21" i="359"/>
  <c r="O21" i="359"/>
  <c r="AB21" i="359" s="1"/>
  <c r="N21" i="359"/>
  <c r="M21" i="359"/>
  <c r="AF20" i="359"/>
  <c r="AC20" i="359"/>
  <c r="AB20" i="359"/>
  <c r="AA20" i="359"/>
  <c r="S20" i="359"/>
  <c r="R20" i="359"/>
  <c r="AE20" i="359" s="1"/>
  <c r="Q20" i="359"/>
  <c r="AD20" i="359" s="1"/>
  <c r="P20" i="359"/>
  <c r="O20" i="359"/>
  <c r="N20" i="359"/>
  <c r="M20" i="359"/>
  <c r="Z20" i="359" s="1"/>
  <c r="W19" i="359"/>
  <c r="AE19" i="359" s="1"/>
  <c r="V19" i="359"/>
  <c r="AD19" i="359" s="1"/>
  <c r="U19" i="359"/>
  <c r="AC19" i="359" s="1"/>
  <c r="S19" i="359"/>
  <c r="X19" i="359" s="1"/>
  <c r="AF19" i="359" s="1"/>
  <c r="R19" i="359"/>
  <c r="Q19" i="359"/>
  <c r="P19" i="359"/>
  <c r="X18" i="359"/>
  <c r="AF18" i="359" s="1"/>
  <c r="S18" i="359"/>
  <c r="R18" i="359"/>
  <c r="W18" i="359" s="1"/>
  <c r="AE18" i="359" s="1"/>
  <c r="Q18" i="359"/>
  <c r="V18" i="359" s="1"/>
  <c r="AD18" i="359" s="1"/>
  <c r="P18" i="359"/>
  <c r="U18" i="359" s="1"/>
  <c r="AC18" i="359" s="1"/>
  <c r="AE16" i="359"/>
  <c r="AD16" i="359"/>
  <c r="AA16" i="359"/>
  <c r="Z16" i="359"/>
  <c r="S16" i="359"/>
  <c r="AF16" i="359" s="1"/>
  <c r="R16" i="359"/>
  <c r="Q16" i="359"/>
  <c r="P16" i="359"/>
  <c r="AC16" i="359" s="1"/>
  <c r="O16" i="359"/>
  <c r="AB16" i="359" s="1"/>
  <c r="N16" i="359"/>
  <c r="M16" i="359"/>
  <c r="AF15" i="359"/>
  <c r="AE15" i="359"/>
  <c r="AC15" i="359"/>
  <c r="AB15" i="359"/>
  <c r="S15" i="359"/>
  <c r="R15" i="359"/>
  <c r="Q15" i="359"/>
  <c r="AD15" i="359" s="1"/>
  <c r="P15" i="359"/>
  <c r="O15" i="359"/>
  <c r="N15" i="359"/>
  <c r="AA15" i="359" s="1"/>
  <c r="M15" i="359"/>
  <c r="Z15" i="359" s="1"/>
  <c r="AE14" i="359"/>
  <c r="AD14" i="359"/>
  <c r="AC14" i="359"/>
  <c r="AA14" i="359"/>
  <c r="Z14" i="359"/>
  <c r="S14" i="359"/>
  <c r="AF14" i="359" s="1"/>
  <c r="R14" i="359"/>
  <c r="Q14" i="359"/>
  <c r="P14" i="359"/>
  <c r="O14" i="359"/>
  <c r="AB14" i="359" s="1"/>
  <c r="N14" i="359"/>
  <c r="M14" i="359"/>
  <c r="AF13" i="359"/>
  <c r="AC13" i="359"/>
  <c r="AB13" i="359"/>
  <c r="AA13" i="359"/>
  <c r="S13" i="359"/>
  <c r="R13" i="359"/>
  <c r="AE13" i="359" s="1"/>
  <c r="Q13" i="359"/>
  <c r="AD13" i="359" s="1"/>
  <c r="P13" i="359"/>
  <c r="O13" i="359"/>
  <c r="N13" i="359"/>
  <c r="M13" i="359"/>
  <c r="Z13" i="359" s="1"/>
  <c r="AE12" i="359"/>
  <c r="AD12" i="359"/>
  <c r="AA12" i="359"/>
  <c r="Z12" i="359"/>
  <c r="S12" i="359"/>
  <c r="AF12" i="359" s="1"/>
  <c r="R12" i="359"/>
  <c r="Q12" i="359"/>
  <c r="P12" i="359"/>
  <c r="AC12" i="359" s="1"/>
  <c r="O12" i="359"/>
  <c r="AB12" i="359" s="1"/>
  <c r="N12" i="359"/>
  <c r="M12" i="359"/>
  <c r="AF11" i="359"/>
  <c r="AE11" i="359"/>
  <c r="AC11" i="359"/>
  <c r="AB11" i="359"/>
  <c r="S11" i="359"/>
  <c r="R11" i="359"/>
  <c r="Q11" i="359"/>
  <c r="AD11" i="359" s="1"/>
  <c r="P11" i="359"/>
  <c r="O11" i="359"/>
  <c r="N11" i="359"/>
  <c r="AA11" i="359" s="1"/>
  <c r="M11" i="359"/>
  <c r="Z11" i="359" s="1"/>
  <c r="S10" i="359"/>
  <c r="X10" i="359" s="1"/>
  <c r="AF10" i="359" s="1"/>
  <c r="R10" i="359"/>
  <c r="W10" i="359" s="1"/>
  <c r="AE10" i="359" s="1"/>
  <c r="Q10" i="359"/>
  <c r="V10" i="359" s="1"/>
  <c r="AD10" i="359" s="1"/>
  <c r="P10" i="359"/>
  <c r="U10" i="359" s="1"/>
  <c r="AC10" i="359" s="1"/>
  <c r="X9" i="359"/>
  <c r="AF9" i="359" s="1"/>
  <c r="W9" i="359"/>
  <c r="AE9" i="359" s="1"/>
  <c r="V9" i="359"/>
  <c r="AD9" i="359" s="1"/>
  <c r="U9" i="359"/>
  <c r="AC9" i="359" s="1"/>
  <c r="S9" i="359"/>
  <c r="R9" i="359"/>
  <c r="Q9" i="359"/>
  <c r="P9" i="359"/>
  <c r="AR35" i="355" l="1"/>
  <c r="AQ35" i="355"/>
  <c r="AP35" i="355"/>
  <c r="AJ35" i="355"/>
  <c r="AC35" i="355"/>
  <c r="AT35" i="355" s="1"/>
  <c r="AB35" i="355"/>
  <c r="AS35" i="355" s="1"/>
  <c r="AA35" i="355"/>
  <c r="Z35" i="355"/>
  <c r="Y35" i="355"/>
  <c r="X35" i="355"/>
  <c r="AO35" i="355" s="1"/>
  <c r="W35" i="355"/>
  <c r="AN35" i="355" s="1"/>
  <c r="V35" i="355"/>
  <c r="AM35" i="355" s="1"/>
  <c r="U35" i="355"/>
  <c r="AL35" i="355" s="1"/>
  <c r="T35" i="355"/>
  <c r="AK35" i="355" s="1"/>
  <c r="S35" i="355"/>
  <c r="AC34" i="355"/>
  <c r="AA34" i="355"/>
  <c r="AR34" i="355" s="1"/>
  <c r="W34" i="355"/>
  <c r="AN34" i="355" s="1"/>
  <c r="AT33" i="355"/>
  <c r="AS33" i="355"/>
  <c r="AR33" i="355"/>
  <c r="AM33" i="355"/>
  <c r="AL33" i="355"/>
  <c r="AK33" i="355"/>
  <c r="AJ33" i="355"/>
  <c r="AC33" i="355"/>
  <c r="AB33" i="355"/>
  <c r="AA33" i="355"/>
  <c r="Z33" i="355"/>
  <c r="AQ33" i="355" s="1"/>
  <c r="Y33" i="355"/>
  <c r="AP33" i="355" s="1"/>
  <c r="X33" i="355"/>
  <c r="AO33" i="355" s="1"/>
  <c r="W33" i="355"/>
  <c r="AN33" i="355" s="1"/>
  <c r="V33" i="355"/>
  <c r="U33" i="355"/>
  <c r="T33" i="355"/>
  <c r="S33" i="355"/>
  <c r="AM31" i="355"/>
  <c r="Z31" i="355"/>
  <c r="AQ31" i="355" s="1"/>
  <c r="V31" i="355"/>
  <c r="AQ30" i="355"/>
  <c r="Z30" i="355"/>
  <c r="V30" i="355"/>
  <c r="AM30" i="355" s="1"/>
  <c r="AS28" i="355"/>
  <c r="AR28" i="355"/>
  <c r="AQ28" i="355"/>
  <c r="AP28" i="355"/>
  <c r="AK28" i="355"/>
  <c r="AJ28" i="355"/>
  <c r="AC28" i="355"/>
  <c r="AT28" i="355" s="1"/>
  <c r="AB28" i="355"/>
  <c r="AA28" i="355"/>
  <c r="Z28" i="355"/>
  <c r="Y28" i="355"/>
  <c r="X28" i="355"/>
  <c r="AO28" i="355" s="1"/>
  <c r="W28" i="355"/>
  <c r="AN28" i="355" s="1"/>
  <c r="V28" i="355"/>
  <c r="AM28" i="355" s="1"/>
  <c r="U28" i="355"/>
  <c r="AL28" i="355" s="1"/>
  <c r="T28" i="355"/>
  <c r="S28" i="355"/>
  <c r="AC27" i="355"/>
  <c r="AA27" i="355"/>
  <c r="AR27" i="355" s="1"/>
  <c r="W27" i="355"/>
  <c r="AN27" i="355" s="1"/>
  <c r="AT26" i="355"/>
  <c r="AS26" i="355"/>
  <c r="AN26" i="355"/>
  <c r="AM26" i="355"/>
  <c r="AL26" i="355"/>
  <c r="AK26" i="355"/>
  <c r="AC26" i="355"/>
  <c r="AB26" i="355"/>
  <c r="AA26" i="355"/>
  <c r="AR26" i="355" s="1"/>
  <c r="Z26" i="355"/>
  <c r="AQ26" i="355" s="1"/>
  <c r="Y26" i="355"/>
  <c r="AP26" i="355" s="1"/>
  <c r="X26" i="355"/>
  <c r="AO26" i="355" s="1"/>
  <c r="W26" i="355"/>
  <c r="V26" i="355"/>
  <c r="U26" i="355"/>
  <c r="T26" i="355"/>
  <c r="S26" i="355"/>
  <c r="AJ26" i="355" s="1"/>
  <c r="AQ24" i="355"/>
  <c r="AM24" i="355"/>
  <c r="Z24" i="355"/>
  <c r="V24" i="355"/>
  <c r="Z23" i="355"/>
  <c r="AQ23" i="355" s="1"/>
  <c r="V23" i="355"/>
  <c r="AM23" i="355" s="1"/>
  <c r="AT21" i="355"/>
  <c r="AS21" i="355"/>
  <c r="AR21" i="355"/>
  <c r="AQ21" i="355"/>
  <c r="AL21" i="355"/>
  <c r="AK21" i="355"/>
  <c r="AJ21" i="355"/>
  <c r="AC21" i="355"/>
  <c r="AB21" i="355"/>
  <c r="AA21" i="355"/>
  <c r="Z21" i="355"/>
  <c r="Y21" i="355"/>
  <c r="AP21" i="355" s="1"/>
  <c r="X21" i="355"/>
  <c r="AO21" i="355" s="1"/>
  <c r="W21" i="355"/>
  <c r="AN21" i="355" s="1"/>
  <c r="V21" i="355"/>
  <c r="AM21" i="355" s="1"/>
  <c r="U21" i="355"/>
  <c r="T21" i="355"/>
  <c r="S21" i="355"/>
  <c r="AC20" i="355"/>
  <c r="AA20" i="355"/>
  <c r="AR20" i="355" s="1"/>
  <c r="W20" i="355"/>
  <c r="AN20" i="355" s="1"/>
  <c r="AT19" i="355"/>
  <c r="AO19" i="355"/>
  <c r="AN19" i="355"/>
  <c r="AM19" i="355"/>
  <c r="AL19" i="355"/>
  <c r="AC19" i="355"/>
  <c r="AB19" i="355"/>
  <c r="AS19" i="355" s="1"/>
  <c r="AA19" i="355"/>
  <c r="AR19" i="355" s="1"/>
  <c r="Z19" i="355"/>
  <c r="AQ19" i="355" s="1"/>
  <c r="Y19" i="355"/>
  <c r="AP19" i="355" s="1"/>
  <c r="X19" i="355"/>
  <c r="W19" i="355"/>
  <c r="V19" i="355"/>
  <c r="U19" i="355"/>
  <c r="T19" i="355"/>
  <c r="AK19" i="355" s="1"/>
  <c r="S19" i="355"/>
  <c r="AJ19" i="355" s="1"/>
  <c r="AQ17" i="355"/>
  <c r="AM17" i="355"/>
  <c r="Z17" i="355"/>
  <c r="V17" i="355"/>
  <c r="Z16" i="355"/>
  <c r="AQ16" i="355" s="1"/>
  <c r="V16" i="355"/>
  <c r="AM16" i="355" s="1"/>
  <c r="AT14" i="355"/>
  <c r="AS14" i="355"/>
  <c r="AR14" i="355"/>
  <c r="AM14" i="355"/>
  <c r="AL14" i="355"/>
  <c r="AK14" i="355"/>
  <c r="AJ14" i="355"/>
  <c r="AC14" i="355"/>
  <c r="AB14" i="355"/>
  <c r="AA14" i="355"/>
  <c r="Z14" i="355"/>
  <c r="AQ14" i="355" s="1"/>
  <c r="Y14" i="355"/>
  <c r="AP14" i="355" s="1"/>
  <c r="X14" i="355"/>
  <c r="AO14" i="355" s="1"/>
  <c r="W14" i="355"/>
  <c r="AN14" i="355" s="1"/>
  <c r="V14" i="355"/>
  <c r="U14" i="355"/>
  <c r="T14" i="355"/>
  <c r="S14" i="355"/>
  <c r="AN13" i="355"/>
  <c r="AC13" i="355"/>
  <c r="AA13" i="355"/>
  <c r="AR13" i="355" s="1"/>
  <c r="W13" i="355"/>
  <c r="AP12" i="355"/>
  <c r="AO12" i="355"/>
  <c r="AN12" i="355"/>
  <c r="AM12" i="355"/>
  <c r="AC12" i="355"/>
  <c r="AT12" i="355" s="1"/>
  <c r="AB12" i="355"/>
  <c r="AS12" i="355" s="1"/>
  <c r="AA12" i="355"/>
  <c r="AR12" i="355" s="1"/>
  <c r="Z12" i="355"/>
  <c r="AQ12" i="355" s="1"/>
  <c r="Y12" i="355"/>
  <c r="X12" i="355"/>
  <c r="W12" i="355"/>
  <c r="V12" i="355"/>
  <c r="U12" i="355"/>
  <c r="AL12" i="355" s="1"/>
  <c r="T12" i="355"/>
  <c r="AK12" i="355" s="1"/>
  <c r="S12" i="355"/>
  <c r="AJ12" i="355" s="1"/>
  <c r="AQ10" i="355"/>
  <c r="AM10" i="355"/>
  <c r="Z10" i="355"/>
  <c r="V10" i="355"/>
  <c r="Z9" i="355"/>
  <c r="AQ9" i="355" s="1"/>
  <c r="V9" i="355"/>
  <c r="AM9" i="355" s="1"/>
  <c r="AU43" i="351" l="1"/>
  <c r="AG43" i="351"/>
  <c r="AV43" i="351" s="1"/>
  <c r="AF43" i="351"/>
  <c r="AD43" i="351"/>
  <c r="AS43" i="351" s="1"/>
  <c r="S43" i="351"/>
  <c r="AI43" i="351" s="1"/>
  <c r="AX43" i="351" s="1"/>
  <c r="R43" i="351"/>
  <c r="AH43" i="351" s="1"/>
  <c r="AW43" i="351" s="1"/>
  <c r="Q43" i="351"/>
  <c r="P43" i="351"/>
  <c r="O43" i="351"/>
  <c r="AE43" i="351" s="1"/>
  <c r="AT43" i="351" s="1"/>
  <c r="N43" i="351"/>
  <c r="M43" i="351"/>
  <c r="AC43" i="351" s="1"/>
  <c r="AR43" i="351" s="1"/>
  <c r="L43" i="351"/>
  <c r="AB43" i="351" s="1"/>
  <c r="AQ43" i="351" s="1"/>
  <c r="K43" i="351"/>
  <c r="AA43" i="351" s="1"/>
  <c r="AP43" i="351" s="1"/>
  <c r="AX42" i="351"/>
  <c r="AP42" i="351"/>
  <c r="AI42" i="351"/>
  <c r="AG42" i="351"/>
  <c r="AV42" i="351" s="1"/>
  <c r="AB42" i="351"/>
  <c r="AQ42" i="351" s="1"/>
  <c r="AA42" i="351"/>
  <c r="S42" i="351"/>
  <c r="R42" i="351"/>
  <c r="AH42" i="351" s="1"/>
  <c r="AW42" i="351" s="1"/>
  <c r="Q42" i="351"/>
  <c r="P42" i="351"/>
  <c r="AF42" i="351" s="1"/>
  <c r="AU42" i="351" s="1"/>
  <c r="O42" i="351"/>
  <c r="AE42" i="351" s="1"/>
  <c r="AT42" i="351" s="1"/>
  <c r="N42" i="351"/>
  <c r="AD42" i="351" s="1"/>
  <c r="AS42" i="351" s="1"/>
  <c r="M42" i="351"/>
  <c r="AC42" i="351" s="1"/>
  <c r="AR42" i="351" s="1"/>
  <c r="L42" i="351"/>
  <c r="K42" i="351"/>
  <c r="AS41" i="351"/>
  <c r="AE41" i="351"/>
  <c r="AT41" i="351" s="1"/>
  <c r="AD41" i="351"/>
  <c r="AB41" i="351"/>
  <c r="AQ41" i="351" s="1"/>
  <c r="S41" i="351"/>
  <c r="AI41" i="351" s="1"/>
  <c r="AX41" i="351" s="1"/>
  <c r="R41" i="351"/>
  <c r="AH41" i="351" s="1"/>
  <c r="AW41" i="351" s="1"/>
  <c r="Q41" i="351"/>
  <c r="AG41" i="351" s="1"/>
  <c r="AV41" i="351" s="1"/>
  <c r="P41" i="351"/>
  <c r="AF41" i="351" s="1"/>
  <c r="AU41" i="351" s="1"/>
  <c r="O41" i="351"/>
  <c r="N41" i="351"/>
  <c r="M41" i="351"/>
  <c r="AC41" i="351" s="1"/>
  <c r="AR41" i="351" s="1"/>
  <c r="L41" i="351"/>
  <c r="K41" i="351"/>
  <c r="AA41" i="351" s="1"/>
  <c r="AP41" i="351" s="1"/>
  <c r="AV40" i="351"/>
  <c r="AG40" i="351"/>
  <c r="AF40" i="351"/>
  <c r="AU40" i="351" s="1"/>
  <c r="AE40" i="351"/>
  <c r="AT40" i="351" s="1"/>
  <c r="S40" i="351"/>
  <c r="AI40" i="351" s="1"/>
  <c r="AX40" i="351" s="1"/>
  <c r="R40" i="351"/>
  <c r="AH40" i="351" s="1"/>
  <c r="AW40" i="351" s="1"/>
  <c r="Q40" i="351"/>
  <c r="P40" i="351"/>
  <c r="O40" i="351"/>
  <c r="K40" i="351"/>
  <c r="AA40" i="351" s="1"/>
  <c r="AP40" i="351" s="1"/>
  <c r="AX39" i="351"/>
  <c r="AP39" i="351"/>
  <c r="AI39" i="351"/>
  <c r="AB39" i="351"/>
  <c r="AQ39" i="351" s="1"/>
  <c r="AA39" i="351"/>
  <c r="S39" i="351"/>
  <c r="R39" i="351"/>
  <c r="AH39" i="351" s="1"/>
  <c r="AW39" i="351" s="1"/>
  <c r="P39" i="351"/>
  <c r="AF39" i="351" s="1"/>
  <c r="AU39" i="351" s="1"/>
  <c r="O39" i="351"/>
  <c r="AE39" i="351" s="1"/>
  <c r="AT39" i="351" s="1"/>
  <c r="N39" i="351"/>
  <c r="AD39" i="351" s="1"/>
  <c r="AS39" i="351" s="1"/>
  <c r="M39" i="351"/>
  <c r="AC39" i="351" s="1"/>
  <c r="AR39" i="351" s="1"/>
  <c r="L39" i="351"/>
  <c r="K39" i="351"/>
  <c r="G39" i="351"/>
  <c r="Q39" i="351" s="1"/>
  <c r="AG39" i="351" s="1"/>
  <c r="AV39" i="351" s="1"/>
  <c r="D39" i="351"/>
  <c r="AU38" i="351"/>
  <c r="AF38" i="351"/>
  <c r="S38" i="351"/>
  <c r="AI38" i="351" s="1"/>
  <c r="AX38" i="351" s="1"/>
  <c r="R38" i="351"/>
  <c r="AH38" i="351" s="1"/>
  <c r="AW38" i="351" s="1"/>
  <c r="P38" i="351"/>
  <c r="O38" i="351"/>
  <c r="AE38" i="351" s="1"/>
  <c r="AT38" i="351" s="1"/>
  <c r="M38" i="351"/>
  <c r="AC38" i="351" s="1"/>
  <c r="AR38" i="351" s="1"/>
  <c r="L38" i="351"/>
  <c r="AB38" i="351" s="1"/>
  <c r="AQ38" i="351" s="1"/>
  <c r="K38" i="351"/>
  <c r="AA38" i="351" s="1"/>
  <c r="AP38" i="351" s="1"/>
  <c r="G38" i="351"/>
  <c r="Q38" i="351" s="1"/>
  <c r="AG38" i="351" s="1"/>
  <c r="AV38" i="351" s="1"/>
  <c r="D38" i="351"/>
  <c r="N38" i="351" s="1"/>
  <c r="AD38" i="351" s="1"/>
  <c r="AS38" i="351" s="1"/>
  <c r="AR37" i="351"/>
  <c r="AI37" i="351"/>
  <c r="AX37" i="351" s="1"/>
  <c r="AC37" i="351"/>
  <c r="AA37" i="351"/>
  <c r="AP37" i="351" s="1"/>
  <c r="S37" i="351"/>
  <c r="R37" i="351"/>
  <c r="AH37" i="351" s="1"/>
  <c r="AW37" i="351" s="1"/>
  <c r="Q37" i="351"/>
  <c r="AG37" i="351" s="1"/>
  <c r="AV37" i="351" s="1"/>
  <c r="P37" i="351"/>
  <c r="AF37" i="351" s="1"/>
  <c r="AU37" i="351" s="1"/>
  <c r="O37" i="351"/>
  <c r="AE37" i="351" s="1"/>
  <c r="AT37" i="351" s="1"/>
  <c r="M37" i="351"/>
  <c r="L37" i="351"/>
  <c r="AB37" i="351" s="1"/>
  <c r="AQ37" i="351" s="1"/>
  <c r="K37" i="351"/>
  <c r="G37" i="351"/>
  <c r="D37" i="351"/>
  <c r="N37" i="351" s="1"/>
  <c r="AD37" i="351" s="1"/>
  <c r="AS37" i="351" s="1"/>
  <c r="AW36" i="351"/>
  <c r="AI36" i="351"/>
  <c r="AX36" i="351" s="1"/>
  <c r="AH36" i="351"/>
  <c r="AF36" i="351"/>
  <c r="AU36" i="351" s="1"/>
  <c r="AA36" i="351"/>
  <c r="AP36" i="351" s="1"/>
  <c r="S36" i="351"/>
  <c r="R36" i="351"/>
  <c r="Q36" i="351"/>
  <c r="AG36" i="351" s="1"/>
  <c r="AV36" i="351" s="1"/>
  <c r="P36" i="351"/>
  <c r="O36" i="351"/>
  <c r="AE36" i="351" s="1"/>
  <c r="AT36" i="351" s="1"/>
  <c r="M36" i="351"/>
  <c r="AC36" i="351" s="1"/>
  <c r="AR36" i="351" s="1"/>
  <c r="L36" i="351"/>
  <c r="AB36" i="351" s="1"/>
  <c r="AQ36" i="351" s="1"/>
  <c r="K36" i="351"/>
  <c r="G36" i="351"/>
  <c r="D36" i="351"/>
  <c r="N36" i="351" s="1"/>
  <c r="AD36" i="351" s="1"/>
  <c r="AS36" i="351" s="1"/>
  <c r="AT35" i="351"/>
  <c r="AH35" i="351"/>
  <c r="AW35" i="351" s="1"/>
  <c r="AE35" i="351"/>
  <c r="AD35" i="351"/>
  <c r="AS35" i="351" s="1"/>
  <c r="S35" i="351"/>
  <c r="AI35" i="351" s="1"/>
  <c r="AX35" i="351" s="1"/>
  <c r="R35" i="351"/>
  <c r="Q35" i="351"/>
  <c r="AG35" i="351" s="1"/>
  <c r="AV35" i="351" s="1"/>
  <c r="P35" i="351"/>
  <c r="AF35" i="351" s="1"/>
  <c r="AU35" i="351" s="1"/>
  <c r="O35" i="351"/>
  <c r="N35" i="351"/>
  <c r="AG34" i="351"/>
  <c r="AV34" i="351" s="1"/>
  <c r="Q34" i="351"/>
  <c r="N34" i="351"/>
  <c r="AD34" i="351" s="1"/>
  <c r="AS34" i="351" s="1"/>
  <c r="AD33" i="351"/>
  <c r="AS33" i="351" s="1"/>
  <c r="Q33" i="351"/>
  <c r="AG33" i="351" s="1"/>
  <c r="AV33" i="351" s="1"/>
  <c r="N33" i="351"/>
  <c r="AR31" i="351"/>
  <c r="AI31" i="351"/>
  <c r="AX31" i="351" s="1"/>
  <c r="AD31" i="351"/>
  <c r="AS31" i="351" s="1"/>
  <c r="AC31" i="351"/>
  <c r="AA31" i="351"/>
  <c r="AP31" i="351" s="1"/>
  <c r="S31" i="351"/>
  <c r="R31" i="351"/>
  <c r="AH31" i="351" s="1"/>
  <c r="AW31" i="351" s="1"/>
  <c r="Q31" i="351"/>
  <c r="AG31" i="351" s="1"/>
  <c r="AV31" i="351" s="1"/>
  <c r="P31" i="351"/>
  <c r="AF31" i="351" s="1"/>
  <c r="AU31" i="351" s="1"/>
  <c r="O31" i="351"/>
  <c r="AE31" i="351" s="1"/>
  <c r="AT31" i="351" s="1"/>
  <c r="N31" i="351"/>
  <c r="M31" i="351"/>
  <c r="L31" i="351"/>
  <c r="AB31" i="351" s="1"/>
  <c r="AQ31" i="351" s="1"/>
  <c r="K31" i="351"/>
  <c r="AU30" i="351"/>
  <c r="AG30" i="351"/>
  <c r="AV30" i="351" s="1"/>
  <c r="AF30" i="351"/>
  <c r="AD30" i="351"/>
  <c r="AS30" i="351" s="1"/>
  <c r="S30" i="351"/>
  <c r="AI30" i="351" s="1"/>
  <c r="AX30" i="351" s="1"/>
  <c r="R30" i="351"/>
  <c r="AH30" i="351" s="1"/>
  <c r="AW30" i="351" s="1"/>
  <c r="Q30" i="351"/>
  <c r="P30" i="351"/>
  <c r="O30" i="351"/>
  <c r="AE30" i="351" s="1"/>
  <c r="AT30" i="351" s="1"/>
  <c r="N30" i="351"/>
  <c r="M30" i="351"/>
  <c r="AC30" i="351" s="1"/>
  <c r="AR30" i="351" s="1"/>
  <c r="L30" i="351"/>
  <c r="AB30" i="351" s="1"/>
  <c r="AQ30" i="351" s="1"/>
  <c r="K30" i="351"/>
  <c r="AA30" i="351" s="1"/>
  <c r="AP30" i="351" s="1"/>
  <c r="AX29" i="351"/>
  <c r="AP29" i="351"/>
  <c r="AI29" i="351"/>
  <c r="AG29" i="351"/>
  <c r="AV29" i="351" s="1"/>
  <c r="AB29" i="351"/>
  <c r="AQ29" i="351" s="1"/>
  <c r="AA29" i="351"/>
  <c r="S29" i="351"/>
  <c r="R29" i="351"/>
  <c r="AH29" i="351" s="1"/>
  <c r="AW29" i="351" s="1"/>
  <c r="Q29" i="351"/>
  <c r="P29" i="351"/>
  <c r="AF29" i="351" s="1"/>
  <c r="AU29" i="351" s="1"/>
  <c r="O29" i="351"/>
  <c r="AE29" i="351" s="1"/>
  <c r="AT29" i="351" s="1"/>
  <c r="N29" i="351"/>
  <c r="AD29" i="351" s="1"/>
  <c r="AS29" i="351" s="1"/>
  <c r="M29" i="351"/>
  <c r="AC29" i="351" s="1"/>
  <c r="AR29" i="351" s="1"/>
  <c r="L29" i="351"/>
  <c r="K29" i="351"/>
  <c r="AP28" i="351"/>
  <c r="AG28" i="351"/>
  <c r="AV28" i="351" s="1"/>
  <c r="AA28" i="351"/>
  <c r="S28" i="351"/>
  <c r="AI28" i="351" s="1"/>
  <c r="AX28" i="351" s="1"/>
  <c r="R28" i="351"/>
  <c r="AH28" i="351" s="1"/>
  <c r="AW28" i="351" s="1"/>
  <c r="Q28" i="351"/>
  <c r="P28" i="351"/>
  <c r="AF28" i="351" s="1"/>
  <c r="AU28" i="351" s="1"/>
  <c r="O28" i="351"/>
  <c r="AE28" i="351" s="1"/>
  <c r="AT28" i="351" s="1"/>
  <c r="K28" i="351"/>
  <c r="AU27" i="351"/>
  <c r="AF27" i="351"/>
  <c r="S27" i="351"/>
  <c r="AI27" i="351" s="1"/>
  <c r="AX27" i="351" s="1"/>
  <c r="R27" i="351"/>
  <c r="AH27" i="351" s="1"/>
  <c r="AW27" i="351" s="1"/>
  <c r="P27" i="351"/>
  <c r="O27" i="351"/>
  <c r="AE27" i="351" s="1"/>
  <c r="AT27" i="351" s="1"/>
  <c r="M27" i="351"/>
  <c r="AC27" i="351" s="1"/>
  <c r="AR27" i="351" s="1"/>
  <c r="L27" i="351"/>
  <c r="AB27" i="351" s="1"/>
  <c r="AQ27" i="351" s="1"/>
  <c r="K27" i="351"/>
  <c r="AA27" i="351" s="1"/>
  <c r="AP27" i="351" s="1"/>
  <c r="G27" i="351"/>
  <c r="Q27" i="351" s="1"/>
  <c r="AG27" i="351" s="1"/>
  <c r="AV27" i="351" s="1"/>
  <c r="D27" i="351"/>
  <c r="N27" i="351" s="1"/>
  <c r="AD27" i="351" s="1"/>
  <c r="AS27" i="351" s="1"/>
  <c r="AR26" i="351"/>
  <c r="AI26" i="351"/>
  <c r="AX26" i="351" s="1"/>
  <c r="AC26" i="351"/>
  <c r="AA26" i="351"/>
  <c r="AP26" i="351" s="1"/>
  <c r="S26" i="351"/>
  <c r="R26" i="351"/>
  <c r="AH26" i="351" s="1"/>
  <c r="AW26" i="351" s="1"/>
  <c r="Q26" i="351"/>
  <c r="AG26" i="351" s="1"/>
  <c r="AV26" i="351" s="1"/>
  <c r="P26" i="351"/>
  <c r="AF26" i="351" s="1"/>
  <c r="AU26" i="351" s="1"/>
  <c r="O26" i="351"/>
  <c r="AE26" i="351" s="1"/>
  <c r="AT26" i="351" s="1"/>
  <c r="M26" i="351"/>
  <c r="L26" i="351"/>
  <c r="AB26" i="351" s="1"/>
  <c r="AQ26" i="351" s="1"/>
  <c r="K26" i="351"/>
  <c r="G26" i="351"/>
  <c r="D26" i="351"/>
  <c r="N26" i="351" s="1"/>
  <c r="AD26" i="351" s="1"/>
  <c r="AS26" i="351" s="1"/>
  <c r="AW25" i="351"/>
  <c r="AI25" i="351"/>
  <c r="AX25" i="351" s="1"/>
  <c r="AH25" i="351"/>
  <c r="AF25" i="351"/>
  <c r="AU25" i="351" s="1"/>
  <c r="AA25" i="351"/>
  <c r="AP25" i="351" s="1"/>
  <c r="S25" i="351"/>
  <c r="R25" i="351"/>
  <c r="Q25" i="351"/>
  <c r="AG25" i="351" s="1"/>
  <c r="AV25" i="351" s="1"/>
  <c r="P25" i="351"/>
  <c r="O25" i="351"/>
  <c r="AE25" i="351" s="1"/>
  <c r="AT25" i="351" s="1"/>
  <c r="M25" i="351"/>
  <c r="AC25" i="351" s="1"/>
  <c r="AR25" i="351" s="1"/>
  <c r="L25" i="351"/>
  <c r="AB25" i="351" s="1"/>
  <c r="AQ25" i="351" s="1"/>
  <c r="K25" i="351"/>
  <c r="G25" i="351"/>
  <c r="D25" i="351"/>
  <c r="N25" i="351" s="1"/>
  <c r="AD25" i="351" s="1"/>
  <c r="AS25" i="351" s="1"/>
  <c r="AT24" i="351"/>
  <c r="AF24" i="351"/>
  <c r="AU24" i="351" s="1"/>
  <c r="AE24" i="351"/>
  <c r="AC24" i="351"/>
  <c r="AR24" i="351" s="1"/>
  <c r="S24" i="351"/>
  <c r="AI24" i="351" s="1"/>
  <c r="AX24" i="351" s="1"/>
  <c r="R24" i="351"/>
  <c r="AH24" i="351" s="1"/>
  <c r="AW24" i="351" s="1"/>
  <c r="Q24" i="351"/>
  <c r="AG24" i="351" s="1"/>
  <c r="AV24" i="351" s="1"/>
  <c r="P24" i="351"/>
  <c r="O24" i="351"/>
  <c r="M24" i="351"/>
  <c r="L24" i="351"/>
  <c r="AB24" i="351" s="1"/>
  <c r="AQ24" i="351" s="1"/>
  <c r="K24" i="351"/>
  <c r="AA24" i="351" s="1"/>
  <c r="AP24" i="351" s="1"/>
  <c r="G24" i="351"/>
  <c r="D24" i="351"/>
  <c r="N24" i="351" s="1"/>
  <c r="AD24" i="351" s="1"/>
  <c r="AS24" i="351" s="1"/>
  <c r="AI23" i="351"/>
  <c r="AX23" i="351" s="1"/>
  <c r="AH23" i="351"/>
  <c r="AW23" i="351" s="1"/>
  <c r="AE23" i="351"/>
  <c r="AT23" i="351" s="1"/>
  <c r="S23" i="351"/>
  <c r="R23" i="351"/>
  <c r="Q23" i="351"/>
  <c r="AG23" i="351" s="1"/>
  <c r="AV23" i="351" s="1"/>
  <c r="P23" i="351"/>
  <c r="AF23" i="351" s="1"/>
  <c r="AU23" i="351" s="1"/>
  <c r="O23" i="351"/>
  <c r="N23" i="351"/>
  <c r="AD23" i="351" s="1"/>
  <c r="AS23" i="351" s="1"/>
  <c r="Q22" i="351"/>
  <c r="AG22" i="351" s="1"/>
  <c r="AV22" i="351" s="1"/>
  <c r="N22" i="351"/>
  <c r="AD22" i="351" s="1"/>
  <c r="AS22" i="351" s="1"/>
  <c r="AG21" i="351"/>
  <c r="AV21" i="351" s="1"/>
  <c r="Q21" i="351"/>
  <c r="N21" i="351"/>
  <c r="AD21" i="351" s="1"/>
  <c r="AS21" i="351" s="1"/>
  <c r="AW19" i="351"/>
  <c r="AI19" i="351"/>
  <c r="AX19" i="351" s="1"/>
  <c r="AH19" i="351"/>
  <c r="AF19" i="351"/>
  <c r="AU19" i="351" s="1"/>
  <c r="AA19" i="351"/>
  <c r="AP19" i="351" s="1"/>
  <c r="S19" i="351"/>
  <c r="R19" i="351"/>
  <c r="Q19" i="351"/>
  <c r="AG19" i="351" s="1"/>
  <c r="AV19" i="351" s="1"/>
  <c r="P19" i="351"/>
  <c r="O19" i="351"/>
  <c r="AE19" i="351" s="1"/>
  <c r="AT19" i="351" s="1"/>
  <c r="N19" i="351"/>
  <c r="AD19" i="351" s="1"/>
  <c r="AS19" i="351" s="1"/>
  <c r="M19" i="351"/>
  <c r="AC19" i="351" s="1"/>
  <c r="AR19" i="351" s="1"/>
  <c r="L19" i="351"/>
  <c r="AB19" i="351" s="1"/>
  <c r="AQ19" i="351" s="1"/>
  <c r="K19" i="351"/>
  <c r="AR18" i="351"/>
  <c r="AI18" i="351"/>
  <c r="AX18" i="351" s="1"/>
  <c r="AD18" i="351"/>
  <c r="AS18" i="351" s="1"/>
  <c r="AC18" i="351"/>
  <c r="AA18" i="351"/>
  <c r="AP18" i="351" s="1"/>
  <c r="S18" i="351"/>
  <c r="R18" i="351"/>
  <c r="AH18" i="351" s="1"/>
  <c r="AW18" i="351" s="1"/>
  <c r="Q18" i="351"/>
  <c r="AG18" i="351" s="1"/>
  <c r="AV18" i="351" s="1"/>
  <c r="P18" i="351"/>
  <c r="AF18" i="351" s="1"/>
  <c r="AU18" i="351" s="1"/>
  <c r="O18" i="351"/>
  <c r="AE18" i="351" s="1"/>
  <c r="AT18" i="351" s="1"/>
  <c r="N18" i="351"/>
  <c r="M18" i="351"/>
  <c r="L18" i="351"/>
  <c r="AB18" i="351" s="1"/>
  <c r="AQ18" i="351" s="1"/>
  <c r="K18" i="351"/>
  <c r="AU17" i="351"/>
  <c r="AG17" i="351"/>
  <c r="AV17" i="351" s="1"/>
  <c r="AF17" i="351"/>
  <c r="AD17" i="351"/>
  <c r="AS17" i="351" s="1"/>
  <c r="S17" i="351"/>
  <c r="AI17" i="351" s="1"/>
  <c r="AX17" i="351" s="1"/>
  <c r="R17" i="351"/>
  <c r="AH17" i="351" s="1"/>
  <c r="AW17" i="351" s="1"/>
  <c r="Q17" i="351"/>
  <c r="P17" i="351"/>
  <c r="O17" i="351"/>
  <c r="AE17" i="351" s="1"/>
  <c r="AT17" i="351" s="1"/>
  <c r="N17" i="351"/>
  <c r="M17" i="351"/>
  <c r="AC17" i="351" s="1"/>
  <c r="AR17" i="351" s="1"/>
  <c r="L17" i="351"/>
  <c r="AB17" i="351" s="1"/>
  <c r="AQ17" i="351" s="1"/>
  <c r="K17" i="351"/>
  <c r="AA17" i="351" s="1"/>
  <c r="AP17" i="351" s="1"/>
  <c r="AX16" i="351"/>
  <c r="AI16" i="351"/>
  <c r="AH16" i="351"/>
  <c r="AW16" i="351" s="1"/>
  <c r="AG16" i="351"/>
  <c r="AV16" i="351" s="1"/>
  <c r="AA16" i="351"/>
  <c r="AP16" i="351" s="1"/>
  <c r="S16" i="351"/>
  <c r="R16" i="351"/>
  <c r="Q16" i="351"/>
  <c r="P16" i="351"/>
  <c r="AF16" i="351" s="1"/>
  <c r="AU16" i="351" s="1"/>
  <c r="O16" i="351"/>
  <c r="AE16" i="351" s="1"/>
  <c r="AT16" i="351" s="1"/>
  <c r="K16" i="351"/>
  <c r="AR15" i="351"/>
  <c r="AI15" i="351"/>
  <c r="AX15" i="351" s="1"/>
  <c r="AC15" i="351"/>
  <c r="AA15" i="351"/>
  <c r="AP15" i="351" s="1"/>
  <c r="S15" i="351"/>
  <c r="R15" i="351"/>
  <c r="AH15" i="351" s="1"/>
  <c r="AW15" i="351" s="1"/>
  <c r="Q15" i="351"/>
  <c r="AG15" i="351" s="1"/>
  <c r="AV15" i="351" s="1"/>
  <c r="P15" i="351"/>
  <c r="AF15" i="351" s="1"/>
  <c r="AU15" i="351" s="1"/>
  <c r="O15" i="351"/>
  <c r="AE15" i="351" s="1"/>
  <c r="AT15" i="351" s="1"/>
  <c r="M15" i="351"/>
  <c r="L15" i="351"/>
  <c r="AB15" i="351" s="1"/>
  <c r="AQ15" i="351" s="1"/>
  <c r="K15" i="351"/>
  <c r="G15" i="351"/>
  <c r="D15" i="351"/>
  <c r="N15" i="351" s="1"/>
  <c r="AD15" i="351" s="1"/>
  <c r="AS15" i="351" s="1"/>
  <c r="AW14" i="351"/>
  <c r="AI14" i="351"/>
  <c r="AX14" i="351" s="1"/>
  <c r="AH14" i="351"/>
  <c r="AF14" i="351"/>
  <c r="AU14" i="351" s="1"/>
  <c r="AA14" i="351"/>
  <c r="AP14" i="351" s="1"/>
  <c r="S14" i="351"/>
  <c r="R14" i="351"/>
  <c r="Q14" i="351"/>
  <c r="AG14" i="351" s="1"/>
  <c r="AV14" i="351" s="1"/>
  <c r="P14" i="351"/>
  <c r="O14" i="351"/>
  <c r="AE14" i="351" s="1"/>
  <c r="AT14" i="351" s="1"/>
  <c r="M14" i="351"/>
  <c r="AC14" i="351" s="1"/>
  <c r="AR14" i="351" s="1"/>
  <c r="L14" i="351"/>
  <c r="AB14" i="351" s="1"/>
  <c r="AQ14" i="351" s="1"/>
  <c r="K14" i="351"/>
  <c r="G14" i="351"/>
  <c r="D14" i="351"/>
  <c r="N14" i="351" s="1"/>
  <c r="AD14" i="351" s="1"/>
  <c r="AS14" i="351" s="1"/>
  <c r="AT13" i="351"/>
  <c r="AF13" i="351"/>
  <c r="AU13" i="351" s="1"/>
  <c r="AE13" i="351"/>
  <c r="AC13" i="351"/>
  <c r="AR13" i="351" s="1"/>
  <c r="S13" i="351"/>
  <c r="AI13" i="351" s="1"/>
  <c r="AX13" i="351" s="1"/>
  <c r="R13" i="351"/>
  <c r="AH13" i="351" s="1"/>
  <c r="AW13" i="351" s="1"/>
  <c r="Q13" i="351"/>
  <c r="AG13" i="351" s="1"/>
  <c r="AV13" i="351" s="1"/>
  <c r="P13" i="351"/>
  <c r="O13" i="351"/>
  <c r="M13" i="351"/>
  <c r="L13" i="351"/>
  <c r="AB13" i="351" s="1"/>
  <c r="AQ13" i="351" s="1"/>
  <c r="K13" i="351"/>
  <c r="AA13" i="351" s="1"/>
  <c r="AP13" i="351" s="1"/>
  <c r="G13" i="351"/>
  <c r="D13" i="351"/>
  <c r="N13" i="351" s="1"/>
  <c r="AD13" i="351" s="1"/>
  <c r="AS13" i="351" s="1"/>
  <c r="AQ12" i="351"/>
  <c r="AH12" i="351"/>
  <c r="AW12" i="351" s="1"/>
  <c r="AC12" i="351"/>
  <c r="AR12" i="351" s="1"/>
  <c r="AB12" i="351"/>
  <c r="S12" i="351"/>
  <c r="AI12" i="351" s="1"/>
  <c r="AX12" i="351" s="1"/>
  <c r="R12" i="351"/>
  <c r="Q12" i="351"/>
  <c r="AG12" i="351" s="1"/>
  <c r="AV12" i="351" s="1"/>
  <c r="P12" i="351"/>
  <c r="AF12" i="351" s="1"/>
  <c r="AU12" i="351" s="1"/>
  <c r="O12" i="351"/>
  <c r="AE12" i="351" s="1"/>
  <c r="AT12" i="351" s="1"/>
  <c r="N12" i="351"/>
  <c r="AD12" i="351" s="1"/>
  <c r="AS12" i="351" s="1"/>
  <c r="M12" i="351"/>
  <c r="L12" i="351"/>
  <c r="K12" i="351"/>
  <c r="AA12" i="351" s="1"/>
  <c r="AP12" i="351" s="1"/>
  <c r="G12" i="351"/>
  <c r="D12" i="351"/>
  <c r="AV11" i="351"/>
  <c r="AG11" i="351"/>
  <c r="AF11" i="351"/>
  <c r="AU11" i="351" s="1"/>
  <c r="AE11" i="351"/>
  <c r="AT11" i="351" s="1"/>
  <c r="S11" i="351"/>
  <c r="AI11" i="351" s="1"/>
  <c r="AX11" i="351" s="1"/>
  <c r="R11" i="351"/>
  <c r="AH11" i="351" s="1"/>
  <c r="AW11" i="351" s="1"/>
  <c r="Q11" i="351"/>
  <c r="P11" i="351"/>
  <c r="O11" i="351"/>
  <c r="N11" i="351"/>
  <c r="AD11" i="351" s="1"/>
  <c r="AS11" i="351" s="1"/>
  <c r="AD10" i="351"/>
  <c r="AS10" i="351" s="1"/>
  <c r="Q10" i="351"/>
  <c r="AG10" i="351" s="1"/>
  <c r="AV10" i="351" s="1"/>
  <c r="N10" i="351"/>
  <c r="AG9" i="351"/>
  <c r="AV9" i="351" s="1"/>
  <c r="Q9" i="351"/>
  <c r="N9" i="351"/>
  <c r="AD9" i="351" s="1"/>
  <c r="AS9" i="351" s="1"/>
  <c r="BE28" i="347" l="1"/>
  <c r="AW28" i="347"/>
  <c r="AO28" i="347"/>
  <c r="BF28" i="347" s="1"/>
  <c r="AN28" i="347"/>
  <c r="AI28" i="347"/>
  <c r="AZ28" i="347" s="1"/>
  <c r="AH28" i="347"/>
  <c r="AY28" i="347" s="1"/>
  <c r="AG28" i="347"/>
  <c r="AX28" i="347" s="1"/>
  <c r="AF28" i="347"/>
  <c r="W28" i="347"/>
  <c r="V28" i="347"/>
  <c r="U28" i="347"/>
  <c r="AM28" i="347" s="1"/>
  <c r="BD28" i="347" s="1"/>
  <c r="T28" i="347"/>
  <c r="AL28" i="347" s="1"/>
  <c r="BC28" i="347" s="1"/>
  <c r="S28" i="347"/>
  <c r="AK28" i="347" s="1"/>
  <c r="BB28" i="347" s="1"/>
  <c r="R28" i="347"/>
  <c r="AJ28" i="347" s="1"/>
  <c r="BA28" i="347" s="1"/>
  <c r="Q28" i="347"/>
  <c r="P28" i="347"/>
  <c r="O28" i="347"/>
  <c r="N28" i="347"/>
  <c r="M28" i="347"/>
  <c r="AE28" i="347" s="1"/>
  <c r="AV28" i="347" s="1"/>
  <c r="BF27" i="347"/>
  <c r="AX27" i="347"/>
  <c r="AO27" i="347"/>
  <c r="AJ27" i="347"/>
  <c r="BA27" i="347" s="1"/>
  <c r="AI27" i="347"/>
  <c r="AZ27" i="347" s="1"/>
  <c r="AH27" i="347"/>
  <c r="AY27" i="347" s="1"/>
  <c r="AG27" i="347"/>
  <c r="W27" i="347"/>
  <c r="V27" i="347"/>
  <c r="AN27" i="347" s="1"/>
  <c r="BE27" i="347" s="1"/>
  <c r="U27" i="347"/>
  <c r="AM27" i="347" s="1"/>
  <c r="BD27" i="347" s="1"/>
  <c r="T27" i="347"/>
  <c r="AL27" i="347" s="1"/>
  <c r="BC27" i="347" s="1"/>
  <c r="S27" i="347"/>
  <c r="AK27" i="347" s="1"/>
  <c r="BB27" i="347" s="1"/>
  <c r="R27" i="347"/>
  <c r="Q27" i="347"/>
  <c r="P27" i="347"/>
  <c r="O27" i="347"/>
  <c r="N27" i="347"/>
  <c r="AF27" i="347" s="1"/>
  <c r="AW27" i="347" s="1"/>
  <c r="M27" i="347"/>
  <c r="AE27" i="347" s="1"/>
  <c r="AV27" i="347" s="1"/>
  <c r="AY26" i="347"/>
  <c r="AK26" i="347"/>
  <c r="BB26" i="347" s="1"/>
  <c r="AJ26" i="347"/>
  <c r="BA26" i="347" s="1"/>
  <c r="AI26" i="347"/>
  <c r="AZ26" i="347" s="1"/>
  <c r="AH26" i="347"/>
  <c r="W26" i="347"/>
  <c r="AO26" i="347" s="1"/>
  <c r="BF26" i="347" s="1"/>
  <c r="V26" i="347"/>
  <c r="AN26" i="347" s="1"/>
  <c r="BE26" i="347" s="1"/>
  <c r="U26" i="347"/>
  <c r="AM26" i="347" s="1"/>
  <c r="BD26" i="347" s="1"/>
  <c r="T26" i="347"/>
  <c r="AL26" i="347" s="1"/>
  <c r="BC26" i="347" s="1"/>
  <c r="S26" i="347"/>
  <c r="R26" i="347"/>
  <c r="Q26" i="347"/>
  <c r="P26" i="347"/>
  <c r="O26" i="347"/>
  <c r="AG26" i="347" s="1"/>
  <c r="AX26" i="347" s="1"/>
  <c r="N26" i="347"/>
  <c r="AF26" i="347" s="1"/>
  <c r="AW26" i="347" s="1"/>
  <c r="M26" i="347"/>
  <c r="AE26" i="347" s="1"/>
  <c r="AV26" i="347" s="1"/>
  <c r="AH24" i="347"/>
  <c r="AY24" i="347" s="1"/>
  <c r="T24" i="347"/>
  <c r="AL24" i="347" s="1"/>
  <c r="BC24" i="347" s="1"/>
  <c r="P24" i="347"/>
  <c r="AL23" i="347"/>
  <c r="BC23" i="347" s="1"/>
  <c r="T23" i="347"/>
  <c r="P23" i="347"/>
  <c r="AH23" i="347" s="1"/>
  <c r="AY23" i="347" s="1"/>
  <c r="BD21" i="347"/>
  <c r="AV21" i="347"/>
  <c r="AO21" i="347"/>
  <c r="BF21" i="347" s="1"/>
  <c r="AN21" i="347"/>
  <c r="BE21" i="347" s="1"/>
  <c r="AM21" i="347"/>
  <c r="AH21" i="347"/>
  <c r="AY21" i="347" s="1"/>
  <c r="AG21" i="347"/>
  <c r="AX21" i="347" s="1"/>
  <c r="AF21" i="347"/>
  <c r="AW21" i="347" s="1"/>
  <c r="AE21" i="347"/>
  <c r="W21" i="347"/>
  <c r="V21" i="347"/>
  <c r="U21" i="347"/>
  <c r="T21" i="347"/>
  <c r="AL21" i="347" s="1"/>
  <c r="BC21" i="347" s="1"/>
  <c r="S21" i="347"/>
  <c r="AK21" i="347" s="1"/>
  <c r="BB21" i="347" s="1"/>
  <c r="R21" i="347"/>
  <c r="AJ21" i="347" s="1"/>
  <c r="BA21" i="347" s="1"/>
  <c r="Q21" i="347"/>
  <c r="AI21" i="347" s="1"/>
  <c r="AZ21" i="347" s="1"/>
  <c r="P21" i="347"/>
  <c r="O21" i="347"/>
  <c r="N21" i="347"/>
  <c r="M21" i="347"/>
  <c r="BE20" i="347"/>
  <c r="AW20" i="347"/>
  <c r="AO20" i="347"/>
  <c r="BF20" i="347" s="1"/>
  <c r="AN20" i="347"/>
  <c r="AI20" i="347"/>
  <c r="AZ20" i="347" s="1"/>
  <c r="AH20" i="347"/>
  <c r="AY20" i="347" s="1"/>
  <c r="AG20" i="347"/>
  <c r="AX20" i="347" s="1"/>
  <c r="AF20" i="347"/>
  <c r="W20" i="347"/>
  <c r="V20" i="347"/>
  <c r="U20" i="347"/>
  <c r="AM20" i="347" s="1"/>
  <c r="BD20" i="347" s="1"/>
  <c r="T20" i="347"/>
  <c r="AL20" i="347" s="1"/>
  <c r="BC20" i="347" s="1"/>
  <c r="S20" i="347"/>
  <c r="AK20" i="347" s="1"/>
  <c r="BB20" i="347" s="1"/>
  <c r="R20" i="347"/>
  <c r="AJ20" i="347" s="1"/>
  <c r="BA20" i="347" s="1"/>
  <c r="Q20" i="347"/>
  <c r="P20" i="347"/>
  <c r="O20" i="347"/>
  <c r="N20" i="347"/>
  <c r="M20" i="347"/>
  <c r="AE20" i="347" s="1"/>
  <c r="AV20" i="347" s="1"/>
  <c r="BF19" i="347"/>
  <c r="AX19" i="347"/>
  <c r="AO19" i="347"/>
  <c r="AJ19" i="347"/>
  <c r="BA19" i="347" s="1"/>
  <c r="AI19" i="347"/>
  <c r="AZ19" i="347" s="1"/>
  <c r="AH19" i="347"/>
  <c r="AY19" i="347" s="1"/>
  <c r="AG19" i="347"/>
  <c r="W19" i="347"/>
  <c r="V19" i="347"/>
  <c r="AN19" i="347" s="1"/>
  <c r="BE19" i="347" s="1"/>
  <c r="U19" i="347"/>
  <c r="AM19" i="347" s="1"/>
  <c r="BD19" i="347" s="1"/>
  <c r="T19" i="347"/>
  <c r="AL19" i="347" s="1"/>
  <c r="BC19" i="347" s="1"/>
  <c r="S19" i="347"/>
  <c r="AK19" i="347" s="1"/>
  <c r="BB19" i="347" s="1"/>
  <c r="R19" i="347"/>
  <c r="Q19" i="347"/>
  <c r="P19" i="347"/>
  <c r="O19" i="347"/>
  <c r="N19" i="347"/>
  <c r="AF19" i="347" s="1"/>
  <c r="AW19" i="347" s="1"/>
  <c r="M19" i="347"/>
  <c r="AE19" i="347" s="1"/>
  <c r="AV19" i="347" s="1"/>
  <c r="BC17" i="347"/>
  <c r="AL17" i="347"/>
  <c r="T17" i="347"/>
  <c r="P17" i="347"/>
  <c r="AH17" i="347" s="1"/>
  <c r="AY17" i="347" s="1"/>
  <c r="AL16" i="347"/>
  <c r="BC16" i="347" s="1"/>
  <c r="AH16" i="347"/>
  <c r="AY16" i="347" s="1"/>
  <c r="T16" i="347"/>
  <c r="P16" i="347"/>
  <c r="BC14" i="347"/>
  <c r="AO14" i="347"/>
  <c r="BF14" i="347" s="1"/>
  <c r="AN14" i="347"/>
  <c r="BE14" i="347" s="1"/>
  <c r="AM14" i="347"/>
  <c r="BD14" i="347" s="1"/>
  <c r="AL14" i="347"/>
  <c r="AG14" i="347"/>
  <c r="AX14" i="347" s="1"/>
  <c r="AF14" i="347"/>
  <c r="AW14" i="347" s="1"/>
  <c r="AE14" i="347"/>
  <c r="AV14" i="347" s="1"/>
  <c r="W14" i="347"/>
  <c r="V14" i="347"/>
  <c r="U14" i="347"/>
  <c r="T14" i="347"/>
  <c r="S14" i="347"/>
  <c r="AK14" i="347" s="1"/>
  <c r="BB14" i="347" s="1"/>
  <c r="R14" i="347"/>
  <c r="AJ14" i="347" s="1"/>
  <c r="BA14" i="347" s="1"/>
  <c r="Q14" i="347"/>
  <c r="AI14" i="347" s="1"/>
  <c r="AZ14" i="347" s="1"/>
  <c r="P14" i="347"/>
  <c r="AH14" i="347" s="1"/>
  <c r="AY14" i="347" s="1"/>
  <c r="O14" i="347"/>
  <c r="N14" i="347"/>
  <c r="M14" i="347"/>
  <c r="BD13" i="347"/>
  <c r="AV13" i="347"/>
  <c r="AO13" i="347"/>
  <c r="BF13" i="347" s="1"/>
  <c r="AN13" i="347"/>
  <c r="BE13" i="347" s="1"/>
  <c r="AM13" i="347"/>
  <c r="AH13" i="347"/>
  <c r="AY13" i="347" s="1"/>
  <c r="AG13" i="347"/>
  <c r="AX13" i="347" s="1"/>
  <c r="AF13" i="347"/>
  <c r="AW13" i="347" s="1"/>
  <c r="AE13" i="347"/>
  <c r="W13" i="347"/>
  <c r="V13" i="347"/>
  <c r="U13" i="347"/>
  <c r="T13" i="347"/>
  <c r="AL13" i="347" s="1"/>
  <c r="BC13" i="347" s="1"/>
  <c r="S13" i="347"/>
  <c r="AK13" i="347" s="1"/>
  <c r="BB13" i="347" s="1"/>
  <c r="R13" i="347"/>
  <c r="AJ13" i="347" s="1"/>
  <c r="BA13" i="347" s="1"/>
  <c r="Q13" i="347"/>
  <c r="AI13" i="347" s="1"/>
  <c r="AZ13" i="347" s="1"/>
  <c r="P13" i="347"/>
  <c r="O13" i="347"/>
  <c r="N13" i="347"/>
  <c r="M13" i="347"/>
  <c r="BE12" i="347"/>
  <c r="AW12" i="347"/>
  <c r="AO12" i="347"/>
  <c r="BF12" i="347" s="1"/>
  <c r="AN12" i="347"/>
  <c r="AI12" i="347"/>
  <c r="AZ12" i="347" s="1"/>
  <c r="AH12" i="347"/>
  <c r="AY12" i="347" s="1"/>
  <c r="AG12" i="347"/>
  <c r="AX12" i="347" s="1"/>
  <c r="AF12" i="347"/>
  <c r="W12" i="347"/>
  <c r="V12" i="347"/>
  <c r="U12" i="347"/>
  <c r="AM12" i="347" s="1"/>
  <c r="BD12" i="347" s="1"/>
  <c r="T12" i="347"/>
  <c r="AL12" i="347" s="1"/>
  <c r="BC12" i="347" s="1"/>
  <c r="S12" i="347"/>
  <c r="AK12" i="347" s="1"/>
  <c r="BB12" i="347" s="1"/>
  <c r="R12" i="347"/>
  <c r="AJ12" i="347" s="1"/>
  <c r="BA12" i="347" s="1"/>
  <c r="Q12" i="347"/>
  <c r="P12" i="347"/>
  <c r="O12" i="347"/>
  <c r="N12" i="347"/>
  <c r="M12" i="347"/>
  <c r="AE12" i="347" s="1"/>
  <c r="AV12" i="347" s="1"/>
  <c r="AY10" i="347"/>
  <c r="AL10" i="347"/>
  <c r="BC10" i="347" s="1"/>
  <c r="AH10" i="347"/>
  <c r="T10" i="347"/>
  <c r="P10" i="347"/>
  <c r="AH9" i="347"/>
  <c r="AY9" i="347" s="1"/>
  <c r="T9" i="347"/>
  <c r="AL9" i="347" s="1"/>
  <c r="BC9" i="347" s="1"/>
  <c r="P9" i="347"/>
  <c r="AF25" i="343" l="1"/>
  <c r="AC25" i="343"/>
  <c r="AA25" i="343"/>
  <c r="Z25" i="343"/>
  <c r="S25" i="343"/>
  <c r="R25" i="343"/>
  <c r="AE25" i="343" s="1"/>
  <c r="Q25" i="343"/>
  <c r="AD25" i="343" s="1"/>
  <c r="P25" i="343"/>
  <c r="O25" i="343"/>
  <c r="AB25" i="343" s="1"/>
  <c r="N25" i="343"/>
  <c r="M25" i="343"/>
  <c r="AF24" i="343"/>
  <c r="AD24" i="343"/>
  <c r="AC24" i="343"/>
  <c r="AA24" i="343"/>
  <c r="S24" i="343"/>
  <c r="R24" i="343"/>
  <c r="AE24" i="343" s="1"/>
  <c r="Q24" i="343"/>
  <c r="P24" i="343"/>
  <c r="O24" i="343"/>
  <c r="AB24" i="343" s="1"/>
  <c r="N24" i="343"/>
  <c r="M24" i="343"/>
  <c r="Z24" i="343" s="1"/>
  <c r="AE23" i="343"/>
  <c r="AD23" i="343"/>
  <c r="AB23" i="343"/>
  <c r="AA23" i="343"/>
  <c r="S23" i="343"/>
  <c r="AF23" i="343" s="1"/>
  <c r="R23" i="343"/>
  <c r="Q23" i="343"/>
  <c r="P23" i="343"/>
  <c r="AC23" i="343" s="1"/>
  <c r="O23" i="343"/>
  <c r="N23" i="343"/>
  <c r="M23" i="343"/>
  <c r="Z23" i="343" s="1"/>
  <c r="AE22" i="343"/>
  <c r="AC22" i="343"/>
  <c r="AB22" i="343"/>
  <c r="Z22" i="343"/>
  <c r="S22" i="343"/>
  <c r="AF22" i="343" s="1"/>
  <c r="R22" i="343"/>
  <c r="Q22" i="343"/>
  <c r="AD22" i="343" s="1"/>
  <c r="P22" i="343"/>
  <c r="O22" i="343"/>
  <c r="N22" i="343"/>
  <c r="AA22" i="343" s="1"/>
  <c r="M22" i="343"/>
  <c r="AF21" i="343"/>
  <c r="AE21" i="343"/>
  <c r="AC21" i="343"/>
  <c r="AA21" i="343"/>
  <c r="Z21" i="343"/>
  <c r="S21" i="343"/>
  <c r="R21" i="343"/>
  <c r="Q21" i="343"/>
  <c r="AD21" i="343" s="1"/>
  <c r="P21" i="343"/>
  <c r="O21" i="343"/>
  <c r="AB21" i="343" s="1"/>
  <c r="N21" i="343"/>
  <c r="M21" i="343"/>
  <c r="AF20" i="343"/>
  <c r="AD20" i="343"/>
  <c r="AC20" i="343"/>
  <c r="AA20" i="343"/>
  <c r="S20" i="343"/>
  <c r="R20" i="343"/>
  <c r="AE20" i="343" s="1"/>
  <c r="Q20" i="343"/>
  <c r="P20" i="343"/>
  <c r="O20" i="343"/>
  <c r="AB20" i="343" s="1"/>
  <c r="N20" i="343"/>
  <c r="M20" i="343"/>
  <c r="Z20" i="343" s="1"/>
  <c r="X19" i="343"/>
  <c r="AF19" i="343" s="1"/>
  <c r="W19" i="343"/>
  <c r="AE19" i="343" s="1"/>
  <c r="U19" i="343"/>
  <c r="AC19" i="343" s="1"/>
  <c r="S19" i="343"/>
  <c r="R19" i="343"/>
  <c r="Q19" i="343"/>
  <c r="V19" i="343" s="1"/>
  <c r="AD19" i="343" s="1"/>
  <c r="P19" i="343"/>
  <c r="V18" i="343"/>
  <c r="AD18" i="343" s="1"/>
  <c r="S18" i="343"/>
  <c r="X18" i="343" s="1"/>
  <c r="AF18" i="343" s="1"/>
  <c r="R18" i="343"/>
  <c r="W18" i="343" s="1"/>
  <c r="AE18" i="343" s="1"/>
  <c r="Q18" i="343"/>
  <c r="P18" i="343"/>
  <c r="U18" i="343" s="1"/>
  <c r="AC18" i="343" s="1"/>
  <c r="AE16" i="343"/>
  <c r="AD16" i="343"/>
  <c r="AB16" i="343"/>
  <c r="AA16" i="343"/>
  <c r="S16" i="343"/>
  <c r="AF16" i="343" s="1"/>
  <c r="R16" i="343"/>
  <c r="Q16" i="343"/>
  <c r="P16" i="343"/>
  <c r="AC16" i="343" s="1"/>
  <c r="O16" i="343"/>
  <c r="N16" i="343"/>
  <c r="M16" i="343"/>
  <c r="Z16" i="343" s="1"/>
  <c r="AE15" i="343"/>
  <c r="AC15" i="343"/>
  <c r="AB15" i="343"/>
  <c r="Z15" i="343"/>
  <c r="S15" i="343"/>
  <c r="AF15" i="343" s="1"/>
  <c r="R15" i="343"/>
  <c r="Q15" i="343"/>
  <c r="AD15" i="343" s="1"/>
  <c r="P15" i="343"/>
  <c r="O15" i="343"/>
  <c r="N15" i="343"/>
  <c r="AA15" i="343" s="1"/>
  <c r="M15" i="343"/>
  <c r="AF14" i="343"/>
  <c r="AE14" i="343"/>
  <c r="AC14" i="343"/>
  <c r="AA14" i="343"/>
  <c r="Z14" i="343"/>
  <c r="S14" i="343"/>
  <c r="R14" i="343"/>
  <c r="Q14" i="343"/>
  <c r="AD14" i="343" s="1"/>
  <c r="P14" i="343"/>
  <c r="O14" i="343"/>
  <c r="AB14" i="343" s="1"/>
  <c r="N14" i="343"/>
  <c r="M14" i="343"/>
  <c r="AF13" i="343"/>
  <c r="AD13" i="343"/>
  <c r="AC13" i="343"/>
  <c r="AA13" i="343"/>
  <c r="S13" i="343"/>
  <c r="R13" i="343"/>
  <c r="AE13" i="343" s="1"/>
  <c r="Q13" i="343"/>
  <c r="P13" i="343"/>
  <c r="O13" i="343"/>
  <c r="AB13" i="343" s="1"/>
  <c r="N13" i="343"/>
  <c r="M13" i="343"/>
  <c r="Z13" i="343" s="1"/>
  <c r="AE12" i="343"/>
  <c r="AD12" i="343"/>
  <c r="AB12" i="343"/>
  <c r="AA12" i="343"/>
  <c r="S12" i="343"/>
  <c r="AF12" i="343" s="1"/>
  <c r="R12" i="343"/>
  <c r="Q12" i="343"/>
  <c r="P12" i="343"/>
  <c r="AC12" i="343" s="1"/>
  <c r="O12" i="343"/>
  <c r="N12" i="343"/>
  <c r="M12" i="343"/>
  <c r="Z12" i="343" s="1"/>
  <c r="AE11" i="343"/>
  <c r="AC11" i="343"/>
  <c r="AB11" i="343"/>
  <c r="Z11" i="343"/>
  <c r="S11" i="343"/>
  <c r="AF11" i="343" s="1"/>
  <c r="R11" i="343"/>
  <c r="Q11" i="343"/>
  <c r="AD11" i="343" s="1"/>
  <c r="P11" i="343"/>
  <c r="O11" i="343"/>
  <c r="N11" i="343"/>
  <c r="AA11" i="343" s="1"/>
  <c r="M11" i="343"/>
  <c r="V10" i="343"/>
  <c r="AD10" i="343" s="1"/>
  <c r="S10" i="343"/>
  <c r="X10" i="343" s="1"/>
  <c r="AF10" i="343" s="1"/>
  <c r="R10" i="343"/>
  <c r="W10" i="343" s="1"/>
  <c r="AE10" i="343" s="1"/>
  <c r="Q10" i="343"/>
  <c r="P10" i="343"/>
  <c r="U10" i="343" s="1"/>
  <c r="AC10" i="343" s="1"/>
  <c r="X9" i="343"/>
  <c r="AF9" i="343" s="1"/>
  <c r="W9" i="343"/>
  <c r="AE9" i="343" s="1"/>
  <c r="U9" i="343"/>
  <c r="AC9" i="343" s="1"/>
  <c r="S9" i="343"/>
  <c r="R9" i="343"/>
  <c r="Q9" i="343"/>
  <c r="V9" i="343" s="1"/>
  <c r="AD9" i="343" s="1"/>
  <c r="P9" i="343"/>
  <c r="AT51" i="339" l="1"/>
  <c r="AQ51" i="339"/>
  <c r="AP51" i="339"/>
  <c r="AL51" i="339"/>
  <c r="AC51" i="339"/>
  <c r="AB51" i="339"/>
  <c r="AS51" i="339" s="1"/>
  <c r="AA51" i="339"/>
  <c r="AR51" i="339" s="1"/>
  <c r="Z51" i="339"/>
  <c r="Y51" i="339"/>
  <c r="X51" i="339"/>
  <c r="AO51" i="339" s="1"/>
  <c r="W51" i="339"/>
  <c r="AN51" i="339" s="1"/>
  <c r="V51" i="339"/>
  <c r="AM51" i="339" s="1"/>
  <c r="U51" i="339"/>
  <c r="T51" i="339"/>
  <c r="AK51" i="339" s="1"/>
  <c r="S51" i="339"/>
  <c r="AJ51" i="339" s="1"/>
  <c r="AC50" i="339"/>
  <c r="AA50" i="339"/>
  <c r="AR50" i="339" s="1"/>
  <c r="W50" i="339"/>
  <c r="AN50" i="339" s="1"/>
  <c r="AT49" i="339"/>
  <c r="AS49" i="339"/>
  <c r="AO49" i="339"/>
  <c r="AL49" i="339"/>
  <c r="AK49" i="339"/>
  <c r="AC49" i="339"/>
  <c r="AB49" i="339"/>
  <c r="AA49" i="339"/>
  <c r="AR49" i="339" s="1"/>
  <c r="Z49" i="339"/>
  <c r="AQ49" i="339" s="1"/>
  <c r="Y49" i="339"/>
  <c r="AP49" i="339" s="1"/>
  <c r="X49" i="339"/>
  <c r="W49" i="339"/>
  <c r="AN49" i="339" s="1"/>
  <c r="V49" i="339"/>
  <c r="AM49" i="339" s="1"/>
  <c r="U49" i="339"/>
  <c r="T49" i="339"/>
  <c r="S49" i="339"/>
  <c r="AJ49" i="339" s="1"/>
  <c r="AR47" i="339"/>
  <c r="AQ47" i="339"/>
  <c r="AM47" i="339"/>
  <c r="AJ47" i="339"/>
  <c r="AC47" i="339"/>
  <c r="AT47" i="339" s="1"/>
  <c r="AB47" i="339"/>
  <c r="AS47" i="339" s="1"/>
  <c r="AA47" i="339"/>
  <c r="Z47" i="339"/>
  <c r="Y47" i="339"/>
  <c r="AP47" i="339" s="1"/>
  <c r="X47" i="339"/>
  <c r="AO47" i="339" s="1"/>
  <c r="W47" i="339"/>
  <c r="AN47" i="339" s="1"/>
  <c r="V47" i="339"/>
  <c r="U47" i="339"/>
  <c r="AL47" i="339" s="1"/>
  <c r="T47" i="339"/>
  <c r="AK47" i="339" s="1"/>
  <c r="S47" i="339"/>
  <c r="AS46" i="339"/>
  <c r="AP46" i="339"/>
  <c r="AO46" i="339"/>
  <c r="AK46" i="339"/>
  <c r="AC46" i="339"/>
  <c r="AT46" i="339" s="1"/>
  <c r="AB46" i="339"/>
  <c r="AA46" i="339"/>
  <c r="AR46" i="339" s="1"/>
  <c r="Z46" i="339"/>
  <c r="AQ46" i="339" s="1"/>
  <c r="Y46" i="339"/>
  <c r="X46" i="339"/>
  <c r="W46" i="339"/>
  <c r="AN46" i="339" s="1"/>
  <c r="V46" i="339"/>
  <c r="AM46" i="339" s="1"/>
  <c r="U46" i="339"/>
  <c r="AL46" i="339" s="1"/>
  <c r="T46" i="339"/>
  <c r="S46" i="339"/>
  <c r="AJ46" i="339" s="1"/>
  <c r="AQ45" i="339"/>
  <c r="AN45" i="339"/>
  <c r="AM45" i="339"/>
  <c r="AC45" i="339"/>
  <c r="AT45" i="339" s="1"/>
  <c r="AB45" i="339"/>
  <c r="AS45" i="339" s="1"/>
  <c r="AA45" i="339"/>
  <c r="AR45" i="339" s="1"/>
  <c r="Z45" i="339"/>
  <c r="Y45" i="339"/>
  <c r="AP45" i="339" s="1"/>
  <c r="X45" i="339"/>
  <c r="AO45" i="339" s="1"/>
  <c r="W45" i="339"/>
  <c r="V45" i="339"/>
  <c r="U45" i="339"/>
  <c r="AL45" i="339" s="1"/>
  <c r="T45" i="339"/>
  <c r="AK45" i="339" s="1"/>
  <c r="S45" i="339"/>
  <c r="AJ45" i="339" s="1"/>
  <c r="AM43" i="339"/>
  <c r="Z43" i="339"/>
  <c r="AQ43" i="339" s="1"/>
  <c r="V43" i="339"/>
  <c r="AM42" i="339"/>
  <c r="Z42" i="339"/>
  <c r="AQ42" i="339" s="1"/>
  <c r="V42" i="339"/>
  <c r="AT40" i="339"/>
  <c r="AS40" i="339"/>
  <c r="AO40" i="339"/>
  <c r="AL40" i="339"/>
  <c r="AK40" i="339"/>
  <c r="AC40" i="339"/>
  <c r="AB40" i="339"/>
  <c r="AA40" i="339"/>
  <c r="AR40" i="339" s="1"/>
  <c r="Z40" i="339"/>
  <c r="AQ40" i="339" s="1"/>
  <c r="Y40" i="339"/>
  <c r="AP40" i="339" s="1"/>
  <c r="X40" i="339"/>
  <c r="W40" i="339"/>
  <c r="AN40" i="339" s="1"/>
  <c r="V40" i="339"/>
  <c r="AM40" i="339" s="1"/>
  <c r="U40" i="339"/>
  <c r="T40" i="339"/>
  <c r="S40" i="339"/>
  <c r="AJ40" i="339" s="1"/>
  <c r="AC39" i="339"/>
  <c r="AA39" i="339"/>
  <c r="AR39" i="339" s="1"/>
  <c r="W39" i="339"/>
  <c r="AN39" i="339" s="1"/>
  <c r="AO38" i="339"/>
  <c r="AN38" i="339"/>
  <c r="AM38" i="339"/>
  <c r="AC38" i="339"/>
  <c r="AT38" i="339" s="1"/>
  <c r="AB38" i="339"/>
  <c r="AS38" i="339" s="1"/>
  <c r="AA38" i="339"/>
  <c r="AR38" i="339" s="1"/>
  <c r="Z38" i="339"/>
  <c r="AQ38" i="339" s="1"/>
  <c r="Y38" i="339"/>
  <c r="AP38" i="339" s="1"/>
  <c r="X38" i="339"/>
  <c r="W38" i="339"/>
  <c r="V38" i="339"/>
  <c r="U38" i="339"/>
  <c r="AL38" i="339" s="1"/>
  <c r="T38" i="339"/>
  <c r="AK38" i="339" s="1"/>
  <c r="S38" i="339"/>
  <c r="AJ38" i="339" s="1"/>
  <c r="AT36" i="339"/>
  <c r="AS36" i="339"/>
  <c r="AM36" i="339"/>
  <c r="AL36" i="339"/>
  <c r="AC36" i="339"/>
  <c r="AB36" i="339"/>
  <c r="AA36" i="339"/>
  <c r="AR36" i="339" s="1"/>
  <c r="Z36" i="339"/>
  <c r="AQ36" i="339" s="1"/>
  <c r="Y36" i="339"/>
  <c r="AP36" i="339" s="1"/>
  <c r="X36" i="339"/>
  <c r="AO36" i="339" s="1"/>
  <c r="W36" i="339"/>
  <c r="AN36" i="339" s="1"/>
  <c r="V36" i="339"/>
  <c r="U36" i="339"/>
  <c r="T36" i="339"/>
  <c r="AK36" i="339" s="1"/>
  <c r="S36" i="339"/>
  <c r="AJ36" i="339" s="1"/>
  <c r="AS35" i="339"/>
  <c r="AR35" i="339"/>
  <c r="AQ35" i="339"/>
  <c r="AK35" i="339"/>
  <c r="AJ35" i="339"/>
  <c r="AC35" i="339"/>
  <c r="AT35" i="339" s="1"/>
  <c r="AB35" i="339"/>
  <c r="AA35" i="339"/>
  <c r="Z35" i="339"/>
  <c r="Y35" i="339"/>
  <c r="AP35" i="339" s="1"/>
  <c r="X35" i="339"/>
  <c r="AO35" i="339" s="1"/>
  <c r="W35" i="339"/>
  <c r="AN35" i="339" s="1"/>
  <c r="V35" i="339"/>
  <c r="AM35" i="339" s="1"/>
  <c r="U35" i="339"/>
  <c r="AL35" i="339" s="1"/>
  <c r="T35" i="339"/>
  <c r="S35" i="339"/>
  <c r="AQ34" i="339"/>
  <c r="AP34" i="339"/>
  <c r="AO34" i="339"/>
  <c r="AC34" i="339"/>
  <c r="AT34" i="339" s="1"/>
  <c r="AB34" i="339"/>
  <c r="AS34" i="339" s="1"/>
  <c r="AA34" i="339"/>
  <c r="AR34" i="339" s="1"/>
  <c r="Z34" i="339"/>
  <c r="Y34" i="339"/>
  <c r="X34" i="339"/>
  <c r="W34" i="339"/>
  <c r="AN34" i="339" s="1"/>
  <c r="V34" i="339"/>
  <c r="AM34" i="339" s="1"/>
  <c r="U34" i="339"/>
  <c r="AL34" i="339" s="1"/>
  <c r="T34" i="339"/>
  <c r="AK34" i="339" s="1"/>
  <c r="S34" i="339"/>
  <c r="AJ34" i="339" s="1"/>
  <c r="Z32" i="339"/>
  <c r="AQ32" i="339" s="1"/>
  <c r="V32" i="339"/>
  <c r="AM32" i="339" s="1"/>
  <c r="Z31" i="339"/>
  <c r="AQ31" i="339" s="1"/>
  <c r="V31" i="339"/>
  <c r="AM31" i="339" s="1"/>
  <c r="AO29" i="339"/>
  <c r="AN29" i="339"/>
  <c r="AM29" i="339"/>
  <c r="AC29" i="339"/>
  <c r="AT29" i="339" s="1"/>
  <c r="AB29" i="339"/>
  <c r="AS29" i="339" s="1"/>
  <c r="AA29" i="339"/>
  <c r="AR29" i="339" s="1"/>
  <c r="Z29" i="339"/>
  <c r="AQ29" i="339" s="1"/>
  <c r="Y29" i="339"/>
  <c r="AP29" i="339" s="1"/>
  <c r="X29" i="339"/>
  <c r="W29" i="339"/>
  <c r="V29" i="339"/>
  <c r="U29" i="339"/>
  <c r="AL29" i="339" s="1"/>
  <c r="T29" i="339"/>
  <c r="AK29" i="339" s="1"/>
  <c r="S29" i="339"/>
  <c r="AJ29" i="339" s="1"/>
  <c r="AR28" i="339"/>
  <c r="AN28" i="339"/>
  <c r="AC28" i="339"/>
  <c r="AA28" i="339"/>
  <c r="W28" i="339"/>
  <c r="AR27" i="339"/>
  <c r="AQ27" i="339"/>
  <c r="AP27" i="339"/>
  <c r="AJ27" i="339"/>
  <c r="AC27" i="339"/>
  <c r="AT27" i="339" s="1"/>
  <c r="AB27" i="339"/>
  <c r="AS27" i="339" s="1"/>
  <c r="AA27" i="339"/>
  <c r="Z27" i="339"/>
  <c r="Y27" i="339"/>
  <c r="X27" i="339"/>
  <c r="AO27" i="339" s="1"/>
  <c r="W27" i="339"/>
  <c r="AN27" i="339" s="1"/>
  <c r="V27" i="339"/>
  <c r="AM27" i="339" s="1"/>
  <c r="U27" i="339"/>
  <c r="AL27" i="339" s="1"/>
  <c r="T27" i="339"/>
  <c r="AK27" i="339" s="1"/>
  <c r="S27" i="339"/>
  <c r="AP25" i="339"/>
  <c r="AO25" i="339"/>
  <c r="AN25" i="339"/>
  <c r="AC25" i="339"/>
  <c r="AT25" i="339" s="1"/>
  <c r="AB25" i="339"/>
  <c r="AS25" i="339" s="1"/>
  <c r="AA25" i="339"/>
  <c r="AR25" i="339" s="1"/>
  <c r="Z25" i="339"/>
  <c r="AQ25" i="339" s="1"/>
  <c r="Y25" i="339"/>
  <c r="X25" i="339"/>
  <c r="W25" i="339"/>
  <c r="V25" i="339"/>
  <c r="AM25" i="339" s="1"/>
  <c r="U25" i="339"/>
  <c r="AL25" i="339" s="1"/>
  <c r="T25" i="339"/>
  <c r="AK25" i="339" s="1"/>
  <c r="S25" i="339"/>
  <c r="AJ25" i="339" s="1"/>
  <c r="AT24" i="339"/>
  <c r="AN24" i="339"/>
  <c r="AM24" i="339"/>
  <c r="AL24" i="339"/>
  <c r="AC24" i="339"/>
  <c r="AB24" i="339"/>
  <c r="AS24" i="339" s="1"/>
  <c r="AA24" i="339"/>
  <c r="AR24" i="339" s="1"/>
  <c r="Z24" i="339"/>
  <c r="AQ24" i="339" s="1"/>
  <c r="Y24" i="339"/>
  <c r="AP24" i="339" s="1"/>
  <c r="X24" i="339"/>
  <c r="AO24" i="339" s="1"/>
  <c r="W24" i="339"/>
  <c r="V24" i="339"/>
  <c r="U24" i="339"/>
  <c r="T24" i="339"/>
  <c r="AK24" i="339" s="1"/>
  <c r="S24" i="339"/>
  <c r="AJ24" i="339" s="1"/>
  <c r="AT23" i="339"/>
  <c r="AS23" i="339"/>
  <c r="AR23" i="339"/>
  <c r="AL23" i="339"/>
  <c r="AK23" i="339"/>
  <c r="AJ23" i="339"/>
  <c r="AC23" i="339"/>
  <c r="AB23" i="339"/>
  <c r="AA23" i="339"/>
  <c r="Z23" i="339"/>
  <c r="AQ23" i="339" s="1"/>
  <c r="Y23" i="339"/>
  <c r="AP23" i="339" s="1"/>
  <c r="X23" i="339"/>
  <c r="AO23" i="339" s="1"/>
  <c r="W23" i="339"/>
  <c r="AN23" i="339" s="1"/>
  <c r="V23" i="339"/>
  <c r="AM23" i="339" s="1"/>
  <c r="U23" i="339"/>
  <c r="T23" i="339"/>
  <c r="S23" i="339"/>
  <c r="Z21" i="339"/>
  <c r="AQ21" i="339" s="1"/>
  <c r="V21" i="339"/>
  <c r="AM21" i="339" s="1"/>
  <c r="AQ20" i="339"/>
  <c r="Z20" i="339"/>
  <c r="V20" i="339"/>
  <c r="AM20" i="339" s="1"/>
  <c r="AR18" i="339"/>
  <c r="AQ18" i="339"/>
  <c r="AP18" i="339"/>
  <c r="AJ18" i="339"/>
  <c r="AC18" i="339"/>
  <c r="AT18" i="339" s="1"/>
  <c r="AB18" i="339"/>
  <c r="AS18" i="339" s="1"/>
  <c r="AA18" i="339"/>
  <c r="Z18" i="339"/>
  <c r="Y18" i="339"/>
  <c r="X18" i="339"/>
  <c r="AO18" i="339" s="1"/>
  <c r="W18" i="339"/>
  <c r="AN18" i="339" s="1"/>
  <c r="V18" i="339"/>
  <c r="AM18" i="339" s="1"/>
  <c r="U18" i="339"/>
  <c r="AL18" i="339" s="1"/>
  <c r="T18" i="339"/>
  <c r="AK18" i="339" s="1"/>
  <c r="S18" i="339"/>
  <c r="AC17" i="339"/>
  <c r="AA17" i="339"/>
  <c r="AR17" i="339" s="1"/>
  <c r="W17" i="339"/>
  <c r="AN17" i="339" s="1"/>
  <c r="AT16" i="339"/>
  <c r="AS16" i="339"/>
  <c r="AM16" i="339"/>
  <c r="AL16" i="339"/>
  <c r="AK16" i="339"/>
  <c r="AC16" i="339"/>
  <c r="AB16" i="339"/>
  <c r="AA16" i="339"/>
  <c r="AR16" i="339" s="1"/>
  <c r="Z16" i="339"/>
  <c r="AQ16" i="339" s="1"/>
  <c r="Y16" i="339"/>
  <c r="AP16" i="339" s="1"/>
  <c r="X16" i="339"/>
  <c r="AO16" i="339" s="1"/>
  <c r="W16" i="339"/>
  <c r="AN16" i="339" s="1"/>
  <c r="V16" i="339"/>
  <c r="U16" i="339"/>
  <c r="T16" i="339"/>
  <c r="S16" i="339"/>
  <c r="AJ16" i="339" s="1"/>
  <c r="AS14" i="339"/>
  <c r="AR14" i="339"/>
  <c r="AQ14" i="339"/>
  <c r="AK14" i="339"/>
  <c r="AJ14" i="339"/>
  <c r="AC14" i="339"/>
  <c r="AT14" i="339" s="1"/>
  <c r="AB14" i="339"/>
  <c r="AA14" i="339"/>
  <c r="Z14" i="339"/>
  <c r="Y14" i="339"/>
  <c r="AP14" i="339" s="1"/>
  <c r="X14" i="339"/>
  <c r="AO14" i="339" s="1"/>
  <c r="W14" i="339"/>
  <c r="AN14" i="339" s="1"/>
  <c r="V14" i="339"/>
  <c r="AM14" i="339" s="1"/>
  <c r="U14" i="339"/>
  <c r="AL14" i="339" s="1"/>
  <c r="T14" i="339"/>
  <c r="S14" i="339"/>
  <c r="AQ13" i="339"/>
  <c r="AP13" i="339"/>
  <c r="AO13" i="339"/>
  <c r="AC13" i="339"/>
  <c r="AT13" i="339" s="1"/>
  <c r="AB13" i="339"/>
  <c r="AS13" i="339" s="1"/>
  <c r="AA13" i="339"/>
  <c r="AR13" i="339" s="1"/>
  <c r="Z13" i="339"/>
  <c r="Y13" i="339"/>
  <c r="X13" i="339"/>
  <c r="W13" i="339"/>
  <c r="AN13" i="339" s="1"/>
  <c r="V13" i="339"/>
  <c r="AM13" i="339" s="1"/>
  <c r="U13" i="339"/>
  <c r="AL13" i="339" s="1"/>
  <c r="T13" i="339"/>
  <c r="AK13" i="339" s="1"/>
  <c r="S13" i="339"/>
  <c r="AJ13" i="339" s="1"/>
  <c r="AO12" i="339"/>
  <c r="AN12" i="339"/>
  <c r="AM12" i="339"/>
  <c r="AC12" i="339"/>
  <c r="AT12" i="339" s="1"/>
  <c r="AB12" i="339"/>
  <c r="AS12" i="339" s="1"/>
  <c r="AA12" i="339"/>
  <c r="AR12" i="339" s="1"/>
  <c r="Z12" i="339"/>
  <c r="AQ12" i="339" s="1"/>
  <c r="Y12" i="339"/>
  <c r="AP12" i="339" s="1"/>
  <c r="X12" i="339"/>
  <c r="W12" i="339"/>
  <c r="V12" i="339"/>
  <c r="U12" i="339"/>
  <c r="AL12" i="339" s="1"/>
  <c r="T12" i="339"/>
  <c r="AK12" i="339" s="1"/>
  <c r="S12" i="339"/>
  <c r="AJ12" i="339" s="1"/>
  <c r="AQ10" i="339"/>
  <c r="AM10" i="339"/>
  <c r="Z10" i="339"/>
  <c r="V10" i="339"/>
  <c r="Z9" i="339"/>
  <c r="AQ9" i="339" s="1"/>
  <c r="V9" i="339"/>
  <c r="AM9" i="339" s="1"/>
  <c r="AM46" i="335" l="1"/>
  <c r="BD46" i="335" s="1"/>
  <c r="AL46" i="335"/>
  <c r="BC46" i="335" s="1"/>
  <c r="AK46" i="335"/>
  <c r="BB46" i="335" s="1"/>
  <c r="AE46" i="335"/>
  <c r="AV46" i="335" s="1"/>
  <c r="W46" i="335"/>
  <c r="AO46" i="335" s="1"/>
  <c r="BF46" i="335" s="1"/>
  <c r="V46" i="335"/>
  <c r="AN46" i="335" s="1"/>
  <c r="BE46" i="335" s="1"/>
  <c r="U46" i="335"/>
  <c r="T46" i="335"/>
  <c r="S46" i="335"/>
  <c r="R46" i="335"/>
  <c r="AJ46" i="335" s="1"/>
  <c r="BA46" i="335" s="1"/>
  <c r="Q46" i="335"/>
  <c r="AI46" i="335" s="1"/>
  <c r="AZ46" i="335" s="1"/>
  <c r="P46" i="335"/>
  <c r="AH46" i="335" s="1"/>
  <c r="AY46" i="335" s="1"/>
  <c r="O46" i="335"/>
  <c r="AG46" i="335" s="1"/>
  <c r="AX46" i="335" s="1"/>
  <c r="N46" i="335"/>
  <c r="AF46" i="335" s="1"/>
  <c r="AW46" i="335" s="1"/>
  <c r="M46" i="335"/>
  <c r="U45" i="335"/>
  <c r="T45" i="335"/>
  <c r="AO44" i="335"/>
  <c r="BF44" i="335" s="1"/>
  <c r="AN44" i="335"/>
  <c r="BE44" i="335" s="1"/>
  <c r="AH44" i="335"/>
  <c r="AY44" i="335" s="1"/>
  <c r="AG44" i="335"/>
  <c r="AX44" i="335" s="1"/>
  <c r="AF44" i="335"/>
  <c r="AW44" i="335" s="1"/>
  <c r="W44" i="335"/>
  <c r="V44" i="335"/>
  <c r="U44" i="335"/>
  <c r="AM44" i="335" s="1"/>
  <c r="BD44" i="335" s="1"/>
  <c r="T44" i="335"/>
  <c r="AL44" i="335" s="1"/>
  <c r="BC44" i="335" s="1"/>
  <c r="S44" i="335"/>
  <c r="AK44" i="335" s="1"/>
  <c r="BB44" i="335" s="1"/>
  <c r="R44" i="335"/>
  <c r="AJ44" i="335" s="1"/>
  <c r="BA44" i="335" s="1"/>
  <c r="Q44" i="335"/>
  <c r="AI44" i="335" s="1"/>
  <c r="AZ44" i="335" s="1"/>
  <c r="P44" i="335"/>
  <c r="O44" i="335"/>
  <c r="N44" i="335"/>
  <c r="M44" i="335"/>
  <c r="AE44" i="335" s="1"/>
  <c r="AV44" i="335" s="1"/>
  <c r="AO43" i="335"/>
  <c r="BF43" i="335" s="1"/>
  <c r="AI43" i="335"/>
  <c r="AZ43" i="335" s="1"/>
  <c r="AH43" i="335"/>
  <c r="AY43" i="335" s="1"/>
  <c r="AG43" i="335"/>
  <c r="AX43" i="335" s="1"/>
  <c r="W43" i="335"/>
  <c r="V43" i="335"/>
  <c r="AN43" i="335" s="1"/>
  <c r="BE43" i="335" s="1"/>
  <c r="U43" i="335"/>
  <c r="AM43" i="335" s="1"/>
  <c r="BD43" i="335" s="1"/>
  <c r="T43" i="335"/>
  <c r="AL43" i="335" s="1"/>
  <c r="BC43" i="335" s="1"/>
  <c r="S43" i="335"/>
  <c r="AK43" i="335" s="1"/>
  <c r="BB43" i="335" s="1"/>
  <c r="R43" i="335"/>
  <c r="AJ43" i="335" s="1"/>
  <c r="BA43" i="335" s="1"/>
  <c r="Q43" i="335"/>
  <c r="P43" i="335"/>
  <c r="O43" i="335"/>
  <c r="N43" i="335"/>
  <c r="AF43" i="335" s="1"/>
  <c r="AW43" i="335" s="1"/>
  <c r="M43" i="335"/>
  <c r="AE43" i="335" s="1"/>
  <c r="AV43" i="335" s="1"/>
  <c r="AJ42" i="335"/>
  <c r="BA42" i="335" s="1"/>
  <c r="AI42" i="335"/>
  <c r="AZ42" i="335" s="1"/>
  <c r="AH42" i="335"/>
  <c r="AY42" i="335" s="1"/>
  <c r="W42" i="335"/>
  <c r="AO42" i="335" s="1"/>
  <c r="BF42" i="335" s="1"/>
  <c r="V42" i="335"/>
  <c r="AN42" i="335" s="1"/>
  <c r="BE42" i="335" s="1"/>
  <c r="U42" i="335"/>
  <c r="AM42" i="335" s="1"/>
  <c r="BD42" i="335" s="1"/>
  <c r="T42" i="335"/>
  <c r="AL42" i="335" s="1"/>
  <c r="BC42" i="335" s="1"/>
  <c r="S42" i="335"/>
  <c r="AK42" i="335" s="1"/>
  <c r="BB42" i="335" s="1"/>
  <c r="R42" i="335"/>
  <c r="Q42" i="335"/>
  <c r="P42" i="335"/>
  <c r="O42" i="335"/>
  <c r="AG42" i="335" s="1"/>
  <c r="AX42" i="335" s="1"/>
  <c r="N42" i="335"/>
  <c r="AF42" i="335" s="1"/>
  <c r="AW42" i="335" s="1"/>
  <c r="M42" i="335"/>
  <c r="AE42" i="335" s="1"/>
  <c r="AV42" i="335" s="1"/>
  <c r="AK41" i="335"/>
  <c r="BB41" i="335" s="1"/>
  <c r="AJ41" i="335"/>
  <c r="BA41" i="335" s="1"/>
  <c r="AI41" i="335"/>
  <c r="AZ41" i="335" s="1"/>
  <c r="W41" i="335"/>
  <c r="AO41" i="335" s="1"/>
  <c r="BF41" i="335" s="1"/>
  <c r="V41" i="335"/>
  <c r="AN41" i="335" s="1"/>
  <c r="BE41" i="335" s="1"/>
  <c r="U41" i="335"/>
  <c r="AM41" i="335" s="1"/>
  <c r="BD41" i="335" s="1"/>
  <c r="T41" i="335"/>
  <c r="AL41" i="335" s="1"/>
  <c r="BC41" i="335" s="1"/>
  <c r="S41" i="335"/>
  <c r="R41" i="335"/>
  <c r="Q41" i="335"/>
  <c r="P41" i="335"/>
  <c r="AH41" i="335" s="1"/>
  <c r="AY41" i="335" s="1"/>
  <c r="O41" i="335"/>
  <c r="AG41" i="335" s="1"/>
  <c r="AX41" i="335" s="1"/>
  <c r="N41" i="335"/>
  <c r="AF41" i="335" s="1"/>
  <c r="AW41" i="335" s="1"/>
  <c r="M41" i="335"/>
  <c r="AE41" i="335" s="1"/>
  <c r="AV41" i="335" s="1"/>
  <c r="AL40" i="335"/>
  <c r="BC40" i="335" s="1"/>
  <c r="AK40" i="335"/>
  <c r="BB40" i="335" s="1"/>
  <c r="AJ40" i="335"/>
  <c r="BA40" i="335" s="1"/>
  <c r="W40" i="335"/>
  <c r="AO40" i="335" s="1"/>
  <c r="BF40" i="335" s="1"/>
  <c r="V40" i="335"/>
  <c r="AN40" i="335" s="1"/>
  <c r="BE40" i="335" s="1"/>
  <c r="U40" i="335"/>
  <c r="AM40" i="335" s="1"/>
  <c r="BD40" i="335" s="1"/>
  <c r="T40" i="335"/>
  <c r="S40" i="335"/>
  <c r="R40" i="335"/>
  <c r="Q40" i="335"/>
  <c r="AI40" i="335" s="1"/>
  <c r="AZ40" i="335" s="1"/>
  <c r="P40" i="335"/>
  <c r="AH40" i="335" s="1"/>
  <c r="AY40" i="335" s="1"/>
  <c r="O40" i="335"/>
  <c r="AG40" i="335" s="1"/>
  <c r="AX40" i="335" s="1"/>
  <c r="N40" i="335"/>
  <c r="AF40" i="335" s="1"/>
  <c r="AW40" i="335" s="1"/>
  <c r="M40" i="335"/>
  <c r="AE40" i="335" s="1"/>
  <c r="AV40" i="335" s="1"/>
  <c r="AM39" i="335"/>
  <c r="BD39" i="335" s="1"/>
  <c r="AL39" i="335"/>
  <c r="BC39" i="335" s="1"/>
  <c r="AK39" i="335"/>
  <c r="BB39" i="335" s="1"/>
  <c r="AE39" i="335"/>
  <c r="AV39" i="335" s="1"/>
  <c r="W39" i="335"/>
  <c r="AO39" i="335" s="1"/>
  <c r="BF39" i="335" s="1"/>
  <c r="V39" i="335"/>
  <c r="AN39" i="335" s="1"/>
  <c r="BE39" i="335" s="1"/>
  <c r="U39" i="335"/>
  <c r="T39" i="335"/>
  <c r="S39" i="335"/>
  <c r="R39" i="335"/>
  <c r="AJ39" i="335" s="1"/>
  <c r="BA39" i="335" s="1"/>
  <c r="Q39" i="335"/>
  <c r="AI39" i="335" s="1"/>
  <c r="AZ39" i="335" s="1"/>
  <c r="P39" i="335"/>
  <c r="AH39" i="335" s="1"/>
  <c r="AY39" i="335" s="1"/>
  <c r="O39" i="335"/>
  <c r="AG39" i="335" s="1"/>
  <c r="AX39" i="335" s="1"/>
  <c r="N39" i="335"/>
  <c r="AF39" i="335" s="1"/>
  <c r="AW39" i="335" s="1"/>
  <c r="M39" i="335"/>
  <c r="AN38" i="335"/>
  <c r="BE38" i="335" s="1"/>
  <c r="AM38" i="335"/>
  <c r="BD38" i="335" s="1"/>
  <c r="AL38" i="335"/>
  <c r="BC38" i="335" s="1"/>
  <c r="AF38" i="335"/>
  <c r="AW38" i="335" s="1"/>
  <c r="AE38" i="335"/>
  <c r="AV38" i="335" s="1"/>
  <c r="W38" i="335"/>
  <c r="AO38" i="335" s="1"/>
  <c r="BF38" i="335" s="1"/>
  <c r="V38" i="335"/>
  <c r="U38" i="335"/>
  <c r="T38" i="335"/>
  <c r="S38" i="335"/>
  <c r="AK38" i="335" s="1"/>
  <c r="BB38" i="335" s="1"/>
  <c r="R38" i="335"/>
  <c r="AJ38" i="335" s="1"/>
  <c r="BA38" i="335" s="1"/>
  <c r="Q38" i="335"/>
  <c r="AI38" i="335" s="1"/>
  <c r="AZ38" i="335" s="1"/>
  <c r="P38" i="335"/>
  <c r="AH38" i="335" s="1"/>
  <c r="AY38" i="335" s="1"/>
  <c r="O38" i="335"/>
  <c r="AG38" i="335" s="1"/>
  <c r="AX38" i="335" s="1"/>
  <c r="N38" i="335"/>
  <c r="M38" i="335"/>
  <c r="AL36" i="335"/>
  <c r="BC36" i="335" s="1"/>
  <c r="T36" i="335"/>
  <c r="P36" i="335"/>
  <c r="AH36" i="335" s="1"/>
  <c r="AY36" i="335" s="1"/>
  <c r="T35" i="335"/>
  <c r="AL35" i="335" s="1"/>
  <c r="BC35" i="335" s="1"/>
  <c r="P35" i="335"/>
  <c r="AH35" i="335" s="1"/>
  <c r="AY35" i="335" s="1"/>
  <c r="AK33" i="335"/>
  <c r="BB33" i="335" s="1"/>
  <c r="AJ33" i="335"/>
  <c r="BA33" i="335" s="1"/>
  <c r="AI33" i="335"/>
  <c r="AZ33" i="335" s="1"/>
  <c r="W33" i="335"/>
  <c r="AO33" i="335" s="1"/>
  <c r="BF33" i="335" s="1"/>
  <c r="V33" i="335"/>
  <c r="AN33" i="335" s="1"/>
  <c r="BE33" i="335" s="1"/>
  <c r="U33" i="335"/>
  <c r="AM33" i="335" s="1"/>
  <c r="BD33" i="335" s="1"/>
  <c r="T33" i="335"/>
  <c r="AL33" i="335" s="1"/>
  <c r="BC33" i="335" s="1"/>
  <c r="S33" i="335"/>
  <c r="R33" i="335"/>
  <c r="Q33" i="335"/>
  <c r="P33" i="335"/>
  <c r="AH33" i="335" s="1"/>
  <c r="AY33" i="335" s="1"/>
  <c r="O33" i="335"/>
  <c r="AG33" i="335" s="1"/>
  <c r="AX33" i="335" s="1"/>
  <c r="N33" i="335"/>
  <c r="AF33" i="335" s="1"/>
  <c r="AW33" i="335" s="1"/>
  <c r="M33" i="335"/>
  <c r="AE33" i="335" s="1"/>
  <c r="AV33" i="335" s="1"/>
  <c r="AL31" i="335"/>
  <c r="BC31" i="335" s="1"/>
  <c r="AK31" i="335"/>
  <c r="BB31" i="335" s="1"/>
  <c r="AJ31" i="335"/>
  <c r="BA31" i="335" s="1"/>
  <c r="W31" i="335"/>
  <c r="AO31" i="335" s="1"/>
  <c r="BF31" i="335" s="1"/>
  <c r="V31" i="335"/>
  <c r="AN31" i="335" s="1"/>
  <c r="BE31" i="335" s="1"/>
  <c r="U31" i="335"/>
  <c r="AM31" i="335" s="1"/>
  <c r="BD31" i="335" s="1"/>
  <c r="T31" i="335"/>
  <c r="S31" i="335"/>
  <c r="R31" i="335"/>
  <c r="Q31" i="335"/>
  <c r="AI31" i="335" s="1"/>
  <c r="AZ31" i="335" s="1"/>
  <c r="P31" i="335"/>
  <c r="AH31" i="335" s="1"/>
  <c r="AY31" i="335" s="1"/>
  <c r="O31" i="335"/>
  <c r="AG31" i="335" s="1"/>
  <c r="AX31" i="335" s="1"/>
  <c r="N31" i="335"/>
  <c r="AF31" i="335" s="1"/>
  <c r="AW31" i="335" s="1"/>
  <c r="M31" i="335"/>
  <c r="AE31" i="335" s="1"/>
  <c r="AV31" i="335" s="1"/>
  <c r="AM30" i="335"/>
  <c r="BD30" i="335" s="1"/>
  <c r="AL30" i="335"/>
  <c r="BC30" i="335" s="1"/>
  <c r="AK30" i="335"/>
  <c r="BB30" i="335" s="1"/>
  <c r="AE30" i="335"/>
  <c r="AV30" i="335" s="1"/>
  <c r="W30" i="335"/>
  <c r="AO30" i="335" s="1"/>
  <c r="BF30" i="335" s="1"/>
  <c r="V30" i="335"/>
  <c r="AN30" i="335" s="1"/>
  <c r="BE30" i="335" s="1"/>
  <c r="U30" i="335"/>
  <c r="T30" i="335"/>
  <c r="S30" i="335"/>
  <c r="R30" i="335"/>
  <c r="AJ30" i="335" s="1"/>
  <c r="BA30" i="335" s="1"/>
  <c r="Q30" i="335"/>
  <c r="AI30" i="335" s="1"/>
  <c r="AZ30" i="335" s="1"/>
  <c r="P30" i="335"/>
  <c r="AH30" i="335" s="1"/>
  <c r="AY30" i="335" s="1"/>
  <c r="O30" i="335"/>
  <c r="AG30" i="335" s="1"/>
  <c r="AX30" i="335" s="1"/>
  <c r="N30" i="335"/>
  <c r="AF30" i="335" s="1"/>
  <c r="AW30" i="335" s="1"/>
  <c r="M30" i="335"/>
  <c r="BB29" i="335"/>
  <c r="AN29" i="335"/>
  <c r="BE29" i="335" s="1"/>
  <c r="AM29" i="335"/>
  <c r="BD29" i="335" s="1"/>
  <c r="AL29" i="335"/>
  <c r="BC29" i="335" s="1"/>
  <c r="AK29" i="335"/>
  <c r="AF29" i="335"/>
  <c r="AW29" i="335" s="1"/>
  <c r="AE29" i="335"/>
  <c r="AV29" i="335" s="1"/>
  <c r="W29" i="335"/>
  <c r="AO29" i="335" s="1"/>
  <c r="BF29" i="335" s="1"/>
  <c r="V29" i="335"/>
  <c r="U29" i="335"/>
  <c r="T29" i="335"/>
  <c r="S29" i="335"/>
  <c r="R29" i="335"/>
  <c r="AJ29" i="335" s="1"/>
  <c r="BA29" i="335" s="1"/>
  <c r="Q29" i="335"/>
  <c r="AI29" i="335" s="1"/>
  <c r="AZ29" i="335" s="1"/>
  <c r="P29" i="335"/>
  <c r="AH29" i="335" s="1"/>
  <c r="AY29" i="335" s="1"/>
  <c r="O29" i="335"/>
  <c r="AG29" i="335" s="1"/>
  <c r="AX29" i="335" s="1"/>
  <c r="N29" i="335"/>
  <c r="M29" i="335"/>
  <c r="BC28" i="335"/>
  <c r="AO28" i="335"/>
  <c r="BF28" i="335" s="1"/>
  <c r="AN28" i="335"/>
  <c r="BE28" i="335" s="1"/>
  <c r="AM28" i="335"/>
  <c r="BD28" i="335" s="1"/>
  <c r="AL28" i="335"/>
  <c r="AG28" i="335"/>
  <c r="AX28" i="335" s="1"/>
  <c r="AF28" i="335"/>
  <c r="AW28" i="335" s="1"/>
  <c r="AE28" i="335"/>
  <c r="AV28" i="335" s="1"/>
  <c r="W28" i="335"/>
  <c r="V28" i="335"/>
  <c r="U28" i="335"/>
  <c r="T28" i="335"/>
  <c r="S28" i="335"/>
  <c r="AK28" i="335" s="1"/>
  <c r="BB28" i="335" s="1"/>
  <c r="R28" i="335"/>
  <c r="AJ28" i="335" s="1"/>
  <c r="BA28" i="335" s="1"/>
  <c r="Q28" i="335"/>
  <c r="AI28" i="335" s="1"/>
  <c r="AZ28" i="335" s="1"/>
  <c r="P28" i="335"/>
  <c r="AH28" i="335" s="1"/>
  <c r="AY28" i="335" s="1"/>
  <c r="O28" i="335"/>
  <c r="N28" i="335"/>
  <c r="M28" i="335"/>
  <c r="BD27" i="335"/>
  <c r="AV27" i="335"/>
  <c r="AO27" i="335"/>
  <c r="BF27" i="335" s="1"/>
  <c r="AN27" i="335"/>
  <c r="BE27" i="335" s="1"/>
  <c r="AM27" i="335"/>
  <c r="AH27" i="335"/>
  <c r="AY27" i="335" s="1"/>
  <c r="AG27" i="335"/>
  <c r="AX27" i="335" s="1"/>
  <c r="AF27" i="335"/>
  <c r="AW27" i="335" s="1"/>
  <c r="AE27" i="335"/>
  <c r="W27" i="335"/>
  <c r="V27" i="335"/>
  <c r="U27" i="335"/>
  <c r="T27" i="335"/>
  <c r="AL27" i="335" s="1"/>
  <c r="BC27" i="335" s="1"/>
  <c r="S27" i="335"/>
  <c r="AK27" i="335" s="1"/>
  <c r="BB27" i="335" s="1"/>
  <c r="R27" i="335"/>
  <c r="AJ27" i="335" s="1"/>
  <c r="BA27" i="335" s="1"/>
  <c r="Q27" i="335"/>
  <c r="AI27" i="335" s="1"/>
  <c r="AZ27" i="335" s="1"/>
  <c r="P27" i="335"/>
  <c r="O27" i="335"/>
  <c r="N27" i="335"/>
  <c r="M27" i="335"/>
  <c r="BE26" i="335"/>
  <c r="AW26" i="335"/>
  <c r="AO26" i="335"/>
  <c r="BF26" i="335" s="1"/>
  <c r="AN26" i="335"/>
  <c r="AI26" i="335"/>
  <c r="AZ26" i="335" s="1"/>
  <c r="AH26" i="335"/>
  <c r="AY26" i="335" s="1"/>
  <c r="AG26" i="335"/>
  <c r="AX26" i="335" s="1"/>
  <c r="AF26" i="335"/>
  <c r="W26" i="335"/>
  <c r="V26" i="335"/>
  <c r="U26" i="335"/>
  <c r="AM26" i="335" s="1"/>
  <c r="BD26" i="335" s="1"/>
  <c r="T26" i="335"/>
  <c r="AL26" i="335" s="1"/>
  <c r="BC26" i="335" s="1"/>
  <c r="S26" i="335"/>
  <c r="AK26" i="335" s="1"/>
  <c r="BB26" i="335" s="1"/>
  <c r="R26" i="335"/>
  <c r="AJ26" i="335" s="1"/>
  <c r="BA26" i="335" s="1"/>
  <c r="Q26" i="335"/>
  <c r="P26" i="335"/>
  <c r="O26" i="335"/>
  <c r="N26" i="335"/>
  <c r="M26" i="335"/>
  <c r="AE26" i="335" s="1"/>
  <c r="AV26" i="335" s="1"/>
  <c r="BF25" i="335"/>
  <c r="AX25" i="335"/>
  <c r="AO25" i="335"/>
  <c r="AJ25" i="335"/>
  <c r="BA25" i="335" s="1"/>
  <c r="AI25" i="335"/>
  <c r="AZ25" i="335" s="1"/>
  <c r="AH25" i="335"/>
  <c r="AY25" i="335" s="1"/>
  <c r="AG25" i="335"/>
  <c r="W25" i="335"/>
  <c r="V25" i="335"/>
  <c r="AN25" i="335" s="1"/>
  <c r="BE25" i="335" s="1"/>
  <c r="U25" i="335"/>
  <c r="AM25" i="335" s="1"/>
  <c r="BD25" i="335" s="1"/>
  <c r="T25" i="335"/>
  <c r="AL25" i="335" s="1"/>
  <c r="BC25" i="335" s="1"/>
  <c r="S25" i="335"/>
  <c r="AK25" i="335" s="1"/>
  <c r="BB25" i="335" s="1"/>
  <c r="R25" i="335"/>
  <c r="Q25" i="335"/>
  <c r="P25" i="335"/>
  <c r="O25" i="335"/>
  <c r="N25" i="335"/>
  <c r="AF25" i="335" s="1"/>
  <c r="AW25" i="335" s="1"/>
  <c r="M25" i="335"/>
  <c r="AE25" i="335" s="1"/>
  <c r="AV25" i="335" s="1"/>
  <c r="T23" i="335"/>
  <c r="AL23" i="335" s="1"/>
  <c r="BC23" i="335" s="1"/>
  <c r="P23" i="335"/>
  <c r="AH23" i="335" s="1"/>
  <c r="AY23" i="335" s="1"/>
  <c r="AH22" i="335"/>
  <c r="AY22" i="335" s="1"/>
  <c r="T22" i="335"/>
  <c r="AL22" i="335" s="1"/>
  <c r="BC22" i="335" s="1"/>
  <c r="P22" i="335"/>
  <c r="BC20" i="335"/>
  <c r="AO20" i="335"/>
  <c r="BF20" i="335" s="1"/>
  <c r="AN20" i="335"/>
  <c r="BE20" i="335" s="1"/>
  <c r="AM20" i="335"/>
  <c r="BD20" i="335" s="1"/>
  <c r="AL20" i="335"/>
  <c r="AG20" i="335"/>
  <c r="AX20" i="335" s="1"/>
  <c r="AF20" i="335"/>
  <c r="AW20" i="335" s="1"/>
  <c r="AE20" i="335"/>
  <c r="AV20" i="335" s="1"/>
  <c r="W20" i="335"/>
  <c r="V20" i="335"/>
  <c r="U20" i="335"/>
  <c r="T20" i="335"/>
  <c r="S20" i="335"/>
  <c r="AK20" i="335" s="1"/>
  <c r="BB20" i="335" s="1"/>
  <c r="R20" i="335"/>
  <c r="AJ20" i="335" s="1"/>
  <c r="BA20" i="335" s="1"/>
  <c r="Q20" i="335"/>
  <c r="AI20" i="335" s="1"/>
  <c r="AZ20" i="335" s="1"/>
  <c r="P20" i="335"/>
  <c r="AH20" i="335" s="1"/>
  <c r="AY20" i="335" s="1"/>
  <c r="O20" i="335"/>
  <c r="N20" i="335"/>
  <c r="M20" i="335"/>
  <c r="BD18" i="335"/>
  <c r="AV18" i="335"/>
  <c r="AO18" i="335"/>
  <c r="BF18" i="335" s="1"/>
  <c r="AN18" i="335"/>
  <c r="BE18" i="335" s="1"/>
  <c r="AM18" i="335"/>
  <c r="AH18" i="335"/>
  <c r="AY18" i="335" s="1"/>
  <c r="AG18" i="335"/>
  <c r="AX18" i="335" s="1"/>
  <c r="AF18" i="335"/>
  <c r="AW18" i="335" s="1"/>
  <c r="AE18" i="335"/>
  <c r="W18" i="335"/>
  <c r="V18" i="335"/>
  <c r="U18" i="335"/>
  <c r="T18" i="335"/>
  <c r="AL18" i="335" s="1"/>
  <c r="BC18" i="335" s="1"/>
  <c r="S18" i="335"/>
  <c r="AK18" i="335" s="1"/>
  <c r="BB18" i="335" s="1"/>
  <c r="R18" i="335"/>
  <c r="AJ18" i="335" s="1"/>
  <c r="BA18" i="335" s="1"/>
  <c r="Q18" i="335"/>
  <c r="AI18" i="335" s="1"/>
  <c r="AZ18" i="335" s="1"/>
  <c r="P18" i="335"/>
  <c r="O18" i="335"/>
  <c r="N18" i="335"/>
  <c r="M18" i="335"/>
  <c r="BE17" i="335"/>
  <c r="AW17" i="335"/>
  <c r="AO17" i="335"/>
  <c r="BF17" i="335" s="1"/>
  <c r="AN17" i="335"/>
  <c r="AI17" i="335"/>
  <c r="AZ17" i="335" s="1"/>
  <c r="AH17" i="335"/>
  <c r="AY17" i="335" s="1"/>
  <c r="AG17" i="335"/>
  <c r="AX17" i="335" s="1"/>
  <c r="AF17" i="335"/>
  <c r="W17" i="335"/>
  <c r="V17" i="335"/>
  <c r="U17" i="335"/>
  <c r="AM17" i="335" s="1"/>
  <c r="BD17" i="335" s="1"/>
  <c r="T17" i="335"/>
  <c r="AL17" i="335" s="1"/>
  <c r="BC17" i="335" s="1"/>
  <c r="S17" i="335"/>
  <c r="AK17" i="335" s="1"/>
  <c r="BB17" i="335" s="1"/>
  <c r="R17" i="335"/>
  <c r="AJ17" i="335" s="1"/>
  <c r="BA17" i="335" s="1"/>
  <c r="Q17" i="335"/>
  <c r="P17" i="335"/>
  <c r="O17" i="335"/>
  <c r="N17" i="335"/>
  <c r="M17" i="335"/>
  <c r="AE17" i="335" s="1"/>
  <c r="AV17" i="335" s="1"/>
  <c r="BF16" i="335"/>
  <c r="AX16" i="335"/>
  <c r="AO16" i="335"/>
  <c r="AJ16" i="335"/>
  <c r="BA16" i="335" s="1"/>
  <c r="AI16" i="335"/>
  <c r="AZ16" i="335" s="1"/>
  <c r="AH16" i="335"/>
  <c r="AY16" i="335" s="1"/>
  <c r="AG16" i="335"/>
  <c r="W16" i="335"/>
  <c r="V16" i="335"/>
  <c r="AN16" i="335" s="1"/>
  <c r="BE16" i="335" s="1"/>
  <c r="U16" i="335"/>
  <c r="AM16" i="335" s="1"/>
  <c r="BD16" i="335" s="1"/>
  <c r="T16" i="335"/>
  <c r="AL16" i="335" s="1"/>
  <c r="BC16" i="335" s="1"/>
  <c r="S16" i="335"/>
  <c r="AK16" i="335" s="1"/>
  <c r="BB16" i="335" s="1"/>
  <c r="R16" i="335"/>
  <c r="Q16" i="335"/>
  <c r="P16" i="335"/>
  <c r="O16" i="335"/>
  <c r="N16" i="335"/>
  <c r="AF16" i="335" s="1"/>
  <c r="AW16" i="335" s="1"/>
  <c r="M16" i="335"/>
  <c r="AE16" i="335" s="1"/>
  <c r="AV16" i="335" s="1"/>
  <c r="AY15" i="335"/>
  <c r="AK15" i="335"/>
  <c r="BB15" i="335" s="1"/>
  <c r="AJ15" i="335"/>
  <c r="BA15" i="335" s="1"/>
  <c r="AI15" i="335"/>
  <c r="AZ15" i="335" s="1"/>
  <c r="AH15" i="335"/>
  <c r="W15" i="335"/>
  <c r="AO15" i="335" s="1"/>
  <c r="BF15" i="335" s="1"/>
  <c r="V15" i="335"/>
  <c r="AN15" i="335" s="1"/>
  <c r="BE15" i="335" s="1"/>
  <c r="U15" i="335"/>
  <c r="AM15" i="335" s="1"/>
  <c r="BD15" i="335" s="1"/>
  <c r="T15" i="335"/>
  <c r="AL15" i="335" s="1"/>
  <c r="BC15" i="335" s="1"/>
  <c r="S15" i="335"/>
  <c r="R15" i="335"/>
  <c r="Q15" i="335"/>
  <c r="P15" i="335"/>
  <c r="O15" i="335"/>
  <c r="AG15" i="335" s="1"/>
  <c r="AX15" i="335" s="1"/>
  <c r="N15" i="335"/>
  <c r="AF15" i="335" s="1"/>
  <c r="AW15" i="335" s="1"/>
  <c r="M15" i="335"/>
  <c r="AE15" i="335" s="1"/>
  <c r="AV15" i="335" s="1"/>
  <c r="AZ14" i="335"/>
  <c r="AL14" i="335"/>
  <c r="BC14" i="335" s="1"/>
  <c r="AK14" i="335"/>
  <c r="BB14" i="335" s="1"/>
  <c r="AJ14" i="335"/>
  <c r="BA14" i="335" s="1"/>
  <c r="AI14" i="335"/>
  <c r="W14" i="335"/>
  <c r="AO14" i="335" s="1"/>
  <c r="BF14" i="335" s="1"/>
  <c r="V14" i="335"/>
  <c r="AN14" i="335" s="1"/>
  <c r="BE14" i="335" s="1"/>
  <c r="U14" i="335"/>
  <c r="AM14" i="335" s="1"/>
  <c r="BD14" i="335" s="1"/>
  <c r="T14" i="335"/>
  <c r="S14" i="335"/>
  <c r="R14" i="335"/>
  <c r="Q14" i="335"/>
  <c r="P14" i="335"/>
  <c r="AH14" i="335" s="1"/>
  <c r="AY14" i="335" s="1"/>
  <c r="O14" i="335"/>
  <c r="AG14" i="335" s="1"/>
  <c r="AX14" i="335" s="1"/>
  <c r="N14" i="335"/>
  <c r="AF14" i="335" s="1"/>
  <c r="AW14" i="335" s="1"/>
  <c r="M14" i="335"/>
  <c r="AE14" i="335" s="1"/>
  <c r="AV14" i="335" s="1"/>
  <c r="BA13" i="335"/>
  <c r="AM13" i="335"/>
  <c r="BD13" i="335" s="1"/>
  <c r="AL13" i="335"/>
  <c r="BC13" i="335" s="1"/>
  <c r="AK13" i="335"/>
  <c r="BB13" i="335" s="1"/>
  <c r="AJ13" i="335"/>
  <c r="AE13" i="335"/>
  <c r="AV13" i="335" s="1"/>
  <c r="W13" i="335"/>
  <c r="AO13" i="335" s="1"/>
  <c r="BF13" i="335" s="1"/>
  <c r="V13" i="335"/>
  <c r="AN13" i="335" s="1"/>
  <c r="BE13" i="335" s="1"/>
  <c r="U13" i="335"/>
  <c r="T13" i="335"/>
  <c r="S13" i="335"/>
  <c r="R13" i="335"/>
  <c r="Q13" i="335"/>
  <c r="AI13" i="335" s="1"/>
  <c r="AZ13" i="335" s="1"/>
  <c r="P13" i="335"/>
  <c r="AH13" i="335" s="1"/>
  <c r="AY13" i="335" s="1"/>
  <c r="O13" i="335"/>
  <c r="AG13" i="335" s="1"/>
  <c r="AX13" i="335" s="1"/>
  <c r="N13" i="335"/>
  <c r="AF13" i="335" s="1"/>
  <c r="AW13" i="335" s="1"/>
  <c r="M13" i="335"/>
  <c r="BB12" i="335"/>
  <c r="AN12" i="335"/>
  <c r="BE12" i="335" s="1"/>
  <c r="AM12" i="335"/>
  <c r="BD12" i="335" s="1"/>
  <c r="AL12" i="335"/>
  <c r="BC12" i="335" s="1"/>
  <c r="AK12" i="335"/>
  <c r="AF12" i="335"/>
  <c r="AW12" i="335" s="1"/>
  <c r="AE12" i="335"/>
  <c r="AV12" i="335" s="1"/>
  <c r="W12" i="335"/>
  <c r="AO12" i="335" s="1"/>
  <c r="BF12" i="335" s="1"/>
  <c r="V12" i="335"/>
  <c r="U12" i="335"/>
  <c r="T12" i="335"/>
  <c r="S12" i="335"/>
  <c r="R12" i="335"/>
  <c r="AJ12" i="335" s="1"/>
  <c r="BA12" i="335" s="1"/>
  <c r="Q12" i="335"/>
  <c r="AI12" i="335" s="1"/>
  <c r="AZ12" i="335" s="1"/>
  <c r="P12" i="335"/>
  <c r="AH12" i="335" s="1"/>
  <c r="AY12" i="335" s="1"/>
  <c r="O12" i="335"/>
  <c r="AG12" i="335" s="1"/>
  <c r="AX12" i="335" s="1"/>
  <c r="N12" i="335"/>
  <c r="M12" i="335"/>
  <c r="AL10" i="335"/>
  <c r="BC10" i="335" s="1"/>
  <c r="T10" i="335"/>
  <c r="P10" i="335"/>
  <c r="AH10" i="335" s="1"/>
  <c r="AY10" i="335" s="1"/>
  <c r="T9" i="335"/>
  <c r="AL9" i="335" s="1"/>
  <c r="BC9" i="335" s="1"/>
  <c r="P9" i="335"/>
  <c r="AH9" i="335" s="1"/>
  <c r="AY9" i="335" s="1"/>
  <c r="BF40" i="331" l="1"/>
  <c r="AX40" i="331"/>
  <c r="AO40" i="331"/>
  <c r="AJ40" i="331"/>
  <c r="BA40" i="331" s="1"/>
  <c r="AI40" i="331"/>
  <c r="AZ40" i="331" s="1"/>
  <c r="AH40" i="331"/>
  <c r="AY40" i="331" s="1"/>
  <c r="AG40" i="331"/>
  <c r="W40" i="331"/>
  <c r="V40" i="331"/>
  <c r="AN40" i="331" s="1"/>
  <c r="BE40" i="331" s="1"/>
  <c r="U40" i="331"/>
  <c r="AM40" i="331" s="1"/>
  <c r="BD40" i="331" s="1"/>
  <c r="T40" i="331"/>
  <c r="AL40" i="331" s="1"/>
  <c r="BC40" i="331" s="1"/>
  <c r="S40" i="331"/>
  <c r="AK40" i="331" s="1"/>
  <c r="BB40" i="331" s="1"/>
  <c r="R40" i="331"/>
  <c r="Q40" i="331"/>
  <c r="P40" i="331"/>
  <c r="O40" i="331"/>
  <c r="N40" i="331"/>
  <c r="AF40" i="331" s="1"/>
  <c r="AW40" i="331" s="1"/>
  <c r="M40" i="331"/>
  <c r="AE40" i="331" s="1"/>
  <c r="AV40" i="331" s="1"/>
  <c r="BF39" i="331"/>
  <c r="AY39" i="331"/>
  <c r="AX39" i="331"/>
  <c r="AO39" i="331"/>
  <c r="AK39" i="331"/>
  <c r="BB39" i="331" s="1"/>
  <c r="AJ39" i="331"/>
  <c r="BA39" i="331" s="1"/>
  <c r="AI39" i="331"/>
  <c r="AZ39" i="331" s="1"/>
  <c r="AH39" i="331"/>
  <c r="AG39" i="331"/>
  <c r="W39" i="331"/>
  <c r="V39" i="331"/>
  <c r="AN39" i="331" s="1"/>
  <c r="BE39" i="331" s="1"/>
  <c r="U39" i="331"/>
  <c r="AM39" i="331" s="1"/>
  <c r="BD39" i="331" s="1"/>
  <c r="T39" i="331"/>
  <c r="AL39" i="331" s="1"/>
  <c r="BC39" i="331" s="1"/>
  <c r="S39" i="331"/>
  <c r="R39" i="331"/>
  <c r="Q39" i="331"/>
  <c r="P39" i="331"/>
  <c r="O39" i="331"/>
  <c r="N39" i="331"/>
  <c r="AF39" i="331" s="1"/>
  <c r="AW39" i="331" s="1"/>
  <c r="M39" i="331"/>
  <c r="AE39" i="331" s="1"/>
  <c r="AV39" i="331" s="1"/>
  <c r="BD38" i="331"/>
  <c r="AM38" i="331"/>
  <c r="U38" i="331"/>
  <c r="Q38" i="331"/>
  <c r="AI38" i="331" s="1"/>
  <c r="AZ38" i="331" s="1"/>
  <c r="BF37" i="331"/>
  <c r="BE37" i="331"/>
  <c r="AX37" i="331"/>
  <c r="AW37" i="331"/>
  <c r="AO37" i="331"/>
  <c r="AN37" i="331"/>
  <c r="AJ37" i="331"/>
  <c r="BA37" i="331" s="1"/>
  <c r="AI37" i="331"/>
  <c r="AZ37" i="331" s="1"/>
  <c r="AH37" i="331"/>
  <c r="AY37" i="331" s="1"/>
  <c r="AG37" i="331"/>
  <c r="AF37" i="331"/>
  <c r="W37" i="331"/>
  <c r="V37" i="331"/>
  <c r="U37" i="331"/>
  <c r="AM37" i="331" s="1"/>
  <c r="BD37" i="331" s="1"/>
  <c r="T37" i="331"/>
  <c r="AL37" i="331" s="1"/>
  <c r="BC37" i="331" s="1"/>
  <c r="S37" i="331"/>
  <c r="AK37" i="331" s="1"/>
  <c r="BB37" i="331" s="1"/>
  <c r="R37" i="331"/>
  <c r="Q37" i="331"/>
  <c r="P37" i="331"/>
  <c r="O37" i="331"/>
  <c r="N37" i="331"/>
  <c r="M37" i="331"/>
  <c r="AE37" i="331" s="1"/>
  <c r="AV37" i="331" s="1"/>
  <c r="BF36" i="331"/>
  <c r="AY36" i="331"/>
  <c r="AX36" i="331"/>
  <c r="AO36" i="331"/>
  <c r="AK36" i="331"/>
  <c r="BB36" i="331" s="1"/>
  <c r="AJ36" i="331"/>
  <c r="BA36" i="331" s="1"/>
  <c r="AI36" i="331"/>
  <c r="AZ36" i="331" s="1"/>
  <c r="AH36" i="331"/>
  <c r="AG36" i="331"/>
  <c r="W36" i="331"/>
  <c r="V36" i="331"/>
  <c r="AN36" i="331" s="1"/>
  <c r="BE36" i="331" s="1"/>
  <c r="U36" i="331"/>
  <c r="AM36" i="331" s="1"/>
  <c r="BD36" i="331" s="1"/>
  <c r="T36" i="331"/>
  <c r="AL36" i="331" s="1"/>
  <c r="BC36" i="331" s="1"/>
  <c r="S36" i="331"/>
  <c r="R36" i="331"/>
  <c r="Q36" i="331"/>
  <c r="P36" i="331"/>
  <c r="O36" i="331"/>
  <c r="N36" i="331"/>
  <c r="AF36" i="331" s="1"/>
  <c r="AW36" i="331" s="1"/>
  <c r="M36" i="331"/>
  <c r="AE36" i="331" s="1"/>
  <c r="AV36" i="331" s="1"/>
  <c r="AZ35" i="331"/>
  <c r="AY35" i="331"/>
  <c r="AL35" i="331"/>
  <c r="BC35" i="331" s="1"/>
  <c r="AK35" i="331"/>
  <c r="BB35" i="331" s="1"/>
  <c r="AJ35" i="331"/>
  <c r="BA35" i="331" s="1"/>
  <c r="AI35" i="331"/>
  <c r="AH35" i="331"/>
  <c r="W35" i="331"/>
  <c r="AO35" i="331" s="1"/>
  <c r="BF35" i="331" s="1"/>
  <c r="V35" i="331"/>
  <c r="AN35" i="331" s="1"/>
  <c r="BE35" i="331" s="1"/>
  <c r="U35" i="331"/>
  <c r="AM35" i="331" s="1"/>
  <c r="BD35" i="331" s="1"/>
  <c r="T35" i="331"/>
  <c r="S35" i="331"/>
  <c r="R35" i="331"/>
  <c r="Q35" i="331"/>
  <c r="P35" i="331"/>
  <c r="O35" i="331"/>
  <c r="AG35" i="331" s="1"/>
  <c r="AX35" i="331" s="1"/>
  <c r="N35" i="331"/>
  <c r="AF35" i="331" s="1"/>
  <c r="AW35" i="331" s="1"/>
  <c r="M35" i="331"/>
  <c r="AE35" i="331" s="1"/>
  <c r="AV35" i="331" s="1"/>
  <c r="BA34" i="331"/>
  <c r="AZ34" i="331"/>
  <c r="AM34" i="331"/>
  <c r="BD34" i="331" s="1"/>
  <c r="AL34" i="331"/>
  <c r="BC34" i="331" s="1"/>
  <c r="AK34" i="331"/>
  <c r="BB34" i="331" s="1"/>
  <c r="AJ34" i="331"/>
  <c r="AI34" i="331"/>
  <c r="AE34" i="331"/>
  <c r="AV34" i="331" s="1"/>
  <c r="W34" i="331"/>
  <c r="AO34" i="331" s="1"/>
  <c r="BF34" i="331" s="1"/>
  <c r="V34" i="331"/>
  <c r="AN34" i="331" s="1"/>
  <c r="BE34" i="331" s="1"/>
  <c r="U34" i="331"/>
  <c r="T34" i="331"/>
  <c r="S34" i="331"/>
  <c r="R34" i="331"/>
  <c r="Q34" i="331"/>
  <c r="P34" i="331"/>
  <c r="AH34" i="331" s="1"/>
  <c r="AY34" i="331" s="1"/>
  <c r="O34" i="331"/>
  <c r="AG34" i="331" s="1"/>
  <c r="AX34" i="331" s="1"/>
  <c r="N34" i="331"/>
  <c r="AF34" i="331" s="1"/>
  <c r="AW34" i="331" s="1"/>
  <c r="M34" i="331"/>
  <c r="T32" i="331"/>
  <c r="AL32" i="331" s="1"/>
  <c r="BC32" i="331" s="1"/>
  <c r="P32" i="331"/>
  <c r="AH32" i="331" s="1"/>
  <c r="AY32" i="331" s="1"/>
  <c r="BC31" i="331"/>
  <c r="AL31" i="331"/>
  <c r="T31" i="331"/>
  <c r="P31" i="331"/>
  <c r="AH31" i="331" s="1"/>
  <c r="AY31" i="331" s="1"/>
  <c r="BF29" i="331"/>
  <c r="BE29" i="331"/>
  <c r="AX29" i="331"/>
  <c r="AW29" i="331"/>
  <c r="AO29" i="331"/>
  <c r="AN29" i="331"/>
  <c r="AJ29" i="331"/>
  <c r="BA29" i="331" s="1"/>
  <c r="AI29" i="331"/>
  <c r="AZ29" i="331" s="1"/>
  <c r="AH29" i="331"/>
  <c r="AY29" i="331" s="1"/>
  <c r="AG29" i="331"/>
  <c r="AF29" i="331"/>
  <c r="W29" i="331"/>
  <c r="V29" i="331"/>
  <c r="U29" i="331"/>
  <c r="AM29" i="331" s="1"/>
  <c r="BD29" i="331" s="1"/>
  <c r="T29" i="331"/>
  <c r="AL29" i="331" s="1"/>
  <c r="BC29" i="331" s="1"/>
  <c r="S29" i="331"/>
  <c r="AK29" i="331" s="1"/>
  <c r="BB29" i="331" s="1"/>
  <c r="R29" i="331"/>
  <c r="Q29" i="331"/>
  <c r="P29" i="331"/>
  <c r="O29" i="331"/>
  <c r="N29" i="331"/>
  <c r="M29" i="331"/>
  <c r="AE29" i="331" s="1"/>
  <c r="AV29" i="331" s="1"/>
  <c r="BF28" i="331"/>
  <c r="AY28" i="331"/>
  <c r="AX28" i="331"/>
  <c r="AO28" i="331"/>
  <c r="AK28" i="331"/>
  <c r="BB28" i="331" s="1"/>
  <c r="AJ28" i="331"/>
  <c r="BA28" i="331" s="1"/>
  <c r="AI28" i="331"/>
  <c r="AZ28" i="331" s="1"/>
  <c r="AH28" i="331"/>
  <c r="AG28" i="331"/>
  <c r="W28" i="331"/>
  <c r="V28" i="331"/>
  <c r="AN28" i="331" s="1"/>
  <c r="BE28" i="331" s="1"/>
  <c r="U28" i="331"/>
  <c r="AM28" i="331" s="1"/>
  <c r="BD28" i="331" s="1"/>
  <c r="T28" i="331"/>
  <c r="AL28" i="331" s="1"/>
  <c r="BC28" i="331" s="1"/>
  <c r="S28" i="331"/>
  <c r="R28" i="331"/>
  <c r="Q28" i="331"/>
  <c r="P28" i="331"/>
  <c r="O28" i="331"/>
  <c r="N28" i="331"/>
  <c r="AF28" i="331" s="1"/>
  <c r="AW28" i="331" s="1"/>
  <c r="M28" i="331"/>
  <c r="AE28" i="331" s="1"/>
  <c r="AV28" i="331" s="1"/>
  <c r="BD27" i="331"/>
  <c r="AM27" i="331"/>
  <c r="U27" i="331"/>
  <c r="Q27" i="331"/>
  <c r="AI27" i="331" s="1"/>
  <c r="AZ27" i="331" s="1"/>
  <c r="BF26" i="331"/>
  <c r="BE26" i="331"/>
  <c r="AX26" i="331"/>
  <c r="AW26" i="331"/>
  <c r="AO26" i="331"/>
  <c r="AN26" i="331"/>
  <c r="AJ26" i="331"/>
  <c r="BA26" i="331" s="1"/>
  <c r="AI26" i="331"/>
  <c r="AZ26" i="331" s="1"/>
  <c r="AH26" i="331"/>
  <c r="AY26" i="331" s="1"/>
  <c r="AG26" i="331"/>
  <c r="AF26" i="331"/>
  <c r="W26" i="331"/>
  <c r="V26" i="331"/>
  <c r="U26" i="331"/>
  <c r="AM26" i="331" s="1"/>
  <c r="BD26" i="331" s="1"/>
  <c r="T26" i="331"/>
  <c r="AL26" i="331" s="1"/>
  <c r="BC26" i="331" s="1"/>
  <c r="S26" i="331"/>
  <c r="AK26" i="331" s="1"/>
  <c r="BB26" i="331" s="1"/>
  <c r="R26" i="331"/>
  <c r="Q26" i="331"/>
  <c r="P26" i="331"/>
  <c r="O26" i="331"/>
  <c r="N26" i="331"/>
  <c r="M26" i="331"/>
  <c r="AE26" i="331" s="1"/>
  <c r="AV26" i="331" s="1"/>
  <c r="BF25" i="331"/>
  <c r="AY25" i="331"/>
  <c r="AX25" i="331"/>
  <c r="AO25" i="331"/>
  <c r="AK25" i="331"/>
  <c r="BB25" i="331" s="1"/>
  <c r="AJ25" i="331"/>
  <c r="BA25" i="331" s="1"/>
  <c r="AI25" i="331"/>
  <c r="AZ25" i="331" s="1"/>
  <c r="AH25" i="331"/>
  <c r="AG25" i="331"/>
  <c r="W25" i="331"/>
  <c r="V25" i="331"/>
  <c r="AN25" i="331" s="1"/>
  <c r="BE25" i="331" s="1"/>
  <c r="U25" i="331"/>
  <c r="AM25" i="331" s="1"/>
  <c r="BD25" i="331" s="1"/>
  <c r="T25" i="331"/>
  <c r="AL25" i="331" s="1"/>
  <c r="BC25" i="331" s="1"/>
  <c r="S25" i="331"/>
  <c r="R25" i="331"/>
  <c r="Q25" i="331"/>
  <c r="P25" i="331"/>
  <c r="O25" i="331"/>
  <c r="N25" i="331"/>
  <c r="AF25" i="331" s="1"/>
  <c r="AW25" i="331" s="1"/>
  <c r="M25" i="331"/>
  <c r="AE25" i="331" s="1"/>
  <c r="AV25" i="331" s="1"/>
  <c r="AZ24" i="331"/>
  <c r="AY24" i="331"/>
  <c r="AL24" i="331"/>
  <c r="BC24" i="331" s="1"/>
  <c r="AK24" i="331"/>
  <c r="BB24" i="331" s="1"/>
  <c r="AJ24" i="331"/>
  <c r="BA24" i="331" s="1"/>
  <c r="AI24" i="331"/>
  <c r="AH24" i="331"/>
  <c r="W24" i="331"/>
  <c r="AO24" i="331" s="1"/>
  <c r="BF24" i="331" s="1"/>
  <c r="V24" i="331"/>
  <c r="AN24" i="331" s="1"/>
  <c r="BE24" i="331" s="1"/>
  <c r="U24" i="331"/>
  <c r="AM24" i="331" s="1"/>
  <c r="BD24" i="331" s="1"/>
  <c r="T24" i="331"/>
  <c r="S24" i="331"/>
  <c r="R24" i="331"/>
  <c r="Q24" i="331"/>
  <c r="P24" i="331"/>
  <c r="O24" i="331"/>
  <c r="AG24" i="331" s="1"/>
  <c r="AX24" i="331" s="1"/>
  <c r="N24" i="331"/>
  <c r="AF24" i="331" s="1"/>
  <c r="AW24" i="331" s="1"/>
  <c r="M24" i="331"/>
  <c r="AE24" i="331" s="1"/>
  <c r="AV24" i="331" s="1"/>
  <c r="BA23" i="331"/>
  <c r="AZ23" i="331"/>
  <c r="AM23" i="331"/>
  <c r="BD23" i="331" s="1"/>
  <c r="AL23" i="331"/>
  <c r="BC23" i="331" s="1"/>
  <c r="AK23" i="331"/>
  <c r="BB23" i="331" s="1"/>
  <c r="AJ23" i="331"/>
  <c r="AI23" i="331"/>
  <c r="AE23" i="331"/>
  <c r="AV23" i="331" s="1"/>
  <c r="W23" i="331"/>
  <c r="AO23" i="331" s="1"/>
  <c r="BF23" i="331" s="1"/>
  <c r="V23" i="331"/>
  <c r="AN23" i="331" s="1"/>
  <c r="BE23" i="331" s="1"/>
  <c r="U23" i="331"/>
  <c r="T23" i="331"/>
  <c r="S23" i="331"/>
  <c r="R23" i="331"/>
  <c r="Q23" i="331"/>
  <c r="P23" i="331"/>
  <c r="AH23" i="331" s="1"/>
  <c r="AY23" i="331" s="1"/>
  <c r="O23" i="331"/>
  <c r="AG23" i="331" s="1"/>
  <c r="AX23" i="331" s="1"/>
  <c r="N23" i="331"/>
  <c r="AF23" i="331" s="1"/>
  <c r="AW23" i="331" s="1"/>
  <c r="M23" i="331"/>
  <c r="T21" i="331"/>
  <c r="AL21" i="331" s="1"/>
  <c r="BC21" i="331" s="1"/>
  <c r="P21" i="331"/>
  <c r="AH21" i="331" s="1"/>
  <c r="AY21" i="331" s="1"/>
  <c r="BC20" i="331"/>
  <c r="AL20" i="331"/>
  <c r="T20" i="331"/>
  <c r="P20" i="331"/>
  <c r="AH20" i="331" s="1"/>
  <c r="AY20" i="331" s="1"/>
  <c r="BF18" i="331"/>
  <c r="BE18" i="331"/>
  <c r="AX18" i="331"/>
  <c r="AW18" i="331"/>
  <c r="AO18" i="331"/>
  <c r="AN18" i="331"/>
  <c r="AJ18" i="331"/>
  <c r="BA18" i="331" s="1"/>
  <c r="AI18" i="331"/>
  <c r="AZ18" i="331" s="1"/>
  <c r="AH18" i="331"/>
  <c r="AY18" i="331" s="1"/>
  <c r="AG18" i="331"/>
  <c r="AF18" i="331"/>
  <c r="W18" i="331"/>
  <c r="V18" i="331"/>
  <c r="U18" i="331"/>
  <c r="AM18" i="331" s="1"/>
  <c r="BD18" i="331" s="1"/>
  <c r="T18" i="331"/>
  <c r="AL18" i="331" s="1"/>
  <c r="BC18" i="331" s="1"/>
  <c r="S18" i="331"/>
  <c r="AK18" i="331" s="1"/>
  <c r="BB18" i="331" s="1"/>
  <c r="R18" i="331"/>
  <c r="Q18" i="331"/>
  <c r="P18" i="331"/>
  <c r="O18" i="331"/>
  <c r="N18" i="331"/>
  <c r="M18" i="331"/>
  <c r="AE18" i="331" s="1"/>
  <c r="AV18" i="331" s="1"/>
  <c r="BF17" i="331"/>
  <c r="AY17" i="331"/>
  <c r="AX17" i="331"/>
  <c r="AO17" i="331"/>
  <c r="AK17" i="331"/>
  <c r="BB17" i="331" s="1"/>
  <c r="AJ17" i="331"/>
  <c r="BA17" i="331" s="1"/>
  <c r="AI17" i="331"/>
  <c r="AZ17" i="331" s="1"/>
  <c r="AH17" i="331"/>
  <c r="AG17" i="331"/>
  <c r="W17" i="331"/>
  <c r="V17" i="331"/>
  <c r="AN17" i="331" s="1"/>
  <c r="BE17" i="331" s="1"/>
  <c r="U17" i="331"/>
  <c r="AM17" i="331" s="1"/>
  <c r="BD17" i="331" s="1"/>
  <c r="T17" i="331"/>
  <c r="AL17" i="331" s="1"/>
  <c r="BC17" i="331" s="1"/>
  <c r="S17" i="331"/>
  <c r="R17" i="331"/>
  <c r="Q17" i="331"/>
  <c r="P17" i="331"/>
  <c r="O17" i="331"/>
  <c r="N17" i="331"/>
  <c r="AF17" i="331" s="1"/>
  <c r="AW17" i="331" s="1"/>
  <c r="M17" i="331"/>
  <c r="AE17" i="331" s="1"/>
  <c r="AV17" i="331" s="1"/>
  <c r="BD16" i="331"/>
  <c r="AM16" i="331"/>
  <c r="U16" i="331"/>
  <c r="Q16" i="331"/>
  <c r="AI16" i="331" s="1"/>
  <c r="AZ16" i="331" s="1"/>
  <c r="BF15" i="331"/>
  <c r="BE15" i="331"/>
  <c r="AX15" i="331"/>
  <c r="AW15" i="331"/>
  <c r="AO15" i="331"/>
  <c r="AN15" i="331"/>
  <c r="AJ15" i="331"/>
  <c r="BA15" i="331" s="1"/>
  <c r="AI15" i="331"/>
  <c r="AZ15" i="331" s="1"/>
  <c r="AH15" i="331"/>
  <c r="AY15" i="331" s="1"/>
  <c r="AG15" i="331"/>
  <c r="AF15" i="331"/>
  <c r="W15" i="331"/>
  <c r="V15" i="331"/>
  <c r="U15" i="331"/>
  <c r="AM15" i="331" s="1"/>
  <c r="BD15" i="331" s="1"/>
  <c r="T15" i="331"/>
  <c r="AL15" i="331" s="1"/>
  <c r="BC15" i="331" s="1"/>
  <c r="S15" i="331"/>
  <c r="AK15" i="331" s="1"/>
  <c r="BB15" i="331" s="1"/>
  <c r="R15" i="331"/>
  <c r="Q15" i="331"/>
  <c r="P15" i="331"/>
  <c r="O15" i="331"/>
  <c r="N15" i="331"/>
  <c r="M15" i="331"/>
  <c r="AE15" i="331" s="1"/>
  <c r="AV15" i="331" s="1"/>
  <c r="BF14" i="331"/>
  <c r="AY14" i="331"/>
  <c r="AX14" i="331"/>
  <c r="AO14" i="331"/>
  <c r="AK14" i="331"/>
  <c r="BB14" i="331" s="1"/>
  <c r="AJ14" i="331"/>
  <c r="BA14" i="331" s="1"/>
  <c r="AI14" i="331"/>
  <c r="AZ14" i="331" s="1"/>
  <c r="AH14" i="331"/>
  <c r="AG14" i="331"/>
  <c r="W14" i="331"/>
  <c r="V14" i="331"/>
  <c r="AN14" i="331" s="1"/>
  <c r="BE14" i="331" s="1"/>
  <c r="U14" i="331"/>
  <c r="AM14" i="331" s="1"/>
  <c r="BD14" i="331" s="1"/>
  <c r="T14" i="331"/>
  <c r="AL14" i="331" s="1"/>
  <c r="BC14" i="331" s="1"/>
  <c r="S14" i="331"/>
  <c r="R14" i="331"/>
  <c r="Q14" i="331"/>
  <c r="P14" i="331"/>
  <c r="O14" i="331"/>
  <c r="N14" i="331"/>
  <c r="AF14" i="331" s="1"/>
  <c r="AW14" i="331" s="1"/>
  <c r="M14" i="331"/>
  <c r="AE14" i="331" s="1"/>
  <c r="AV14" i="331" s="1"/>
  <c r="AZ13" i="331"/>
  <c r="AY13" i="331"/>
  <c r="AL13" i="331"/>
  <c r="BC13" i="331" s="1"/>
  <c r="AK13" i="331"/>
  <c r="BB13" i="331" s="1"/>
  <c r="AJ13" i="331"/>
  <c r="BA13" i="331" s="1"/>
  <c r="AI13" i="331"/>
  <c r="AH13" i="331"/>
  <c r="W13" i="331"/>
  <c r="AO13" i="331" s="1"/>
  <c r="BF13" i="331" s="1"/>
  <c r="V13" i="331"/>
  <c r="AN13" i="331" s="1"/>
  <c r="BE13" i="331" s="1"/>
  <c r="U13" i="331"/>
  <c r="AM13" i="331" s="1"/>
  <c r="BD13" i="331" s="1"/>
  <c r="T13" i="331"/>
  <c r="S13" i="331"/>
  <c r="R13" i="331"/>
  <c r="Q13" i="331"/>
  <c r="P13" i="331"/>
  <c r="O13" i="331"/>
  <c r="AG13" i="331" s="1"/>
  <c r="AX13" i="331" s="1"/>
  <c r="N13" i="331"/>
  <c r="AF13" i="331" s="1"/>
  <c r="AW13" i="331" s="1"/>
  <c r="M13" i="331"/>
  <c r="AE13" i="331" s="1"/>
  <c r="AV13" i="331" s="1"/>
  <c r="BA12" i="331"/>
  <c r="AZ12" i="331"/>
  <c r="AM12" i="331"/>
  <c r="BD12" i="331" s="1"/>
  <c r="AL12" i="331"/>
  <c r="BC12" i="331" s="1"/>
  <c r="AK12" i="331"/>
  <c r="BB12" i="331" s="1"/>
  <c r="AJ12" i="331"/>
  <c r="AI12" i="331"/>
  <c r="AE12" i="331"/>
  <c r="AV12" i="331" s="1"/>
  <c r="W12" i="331"/>
  <c r="AO12" i="331" s="1"/>
  <c r="BF12" i="331" s="1"/>
  <c r="V12" i="331"/>
  <c r="AN12" i="331" s="1"/>
  <c r="BE12" i="331" s="1"/>
  <c r="U12" i="331"/>
  <c r="T12" i="331"/>
  <c r="S12" i="331"/>
  <c r="R12" i="331"/>
  <c r="Q12" i="331"/>
  <c r="P12" i="331"/>
  <c r="AH12" i="331" s="1"/>
  <c r="AY12" i="331" s="1"/>
  <c r="O12" i="331"/>
  <c r="AG12" i="331" s="1"/>
  <c r="AX12" i="331" s="1"/>
  <c r="N12" i="331"/>
  <c r="AF12" i="331" s="1"/>
  <c r="AW12" i="331" s="1"/>
  <c r="M12" i="331"/>
  <c r="T10" i="331"/>
  <c r="AL10" i="331" s="1"/>
  <c r="BC10" i="331" s="1"/>
  <c r="P10" i="331"/>
  <c r="AH10" i="331" s="1"/>
  <c r="AY10" i="331" s="1"/>
  <c r="BC9" i="331"/>
  <c r="AL9" i="331"/>
  <c r="T9" i="331"/>
  <c r="P9" i="331"/>
  <c r="AH9" i="331" s="1"/>
  <c r="AY9" i="331" s="1"/>
  <c r="AB31" i="327" l="1"/>
  <c r="Q31" i="327"/>
  <c r="P31" i="327"/>
  <c r="AA31" i="327" s="1"/>
  <c r="O31" i="327"/>
  <c r="Z31" i="327" s="1"/>
  <c r="N31" i="327"/>
  <c r="Y31" i="327" s="1"/>
  <c r="M31" i="327"/>
  <c r="X31" i="327" s="1"/>
  <c r="L31" i="327"/>
  <c r="W31" i="327" s="1"/>
  <c r="Z30" i="327"/>
  <c r="Y30" i="327"/>
  <c r="X30" i="327"/>
  <c r="W30" i="327"/>
  <c r="Q30" i="327"/>
  <c r="AB30" i="327" s="1"/>
  <c r="P30" i="327"/>
  <c r="AA30" i="327" s="1"/>
  <c r="O30" i="327"/>
  <c r="N30" i="327"/>
  <c r="M30" i="327"/>
  <c r="L30" i="327"/>
  <c r="AB29" i="327"/>
  <c r="AA29" i="327"/>
  <c r="Z29" i="327"/>
  <c r="Q29" i="327"/>
  <c r="P29" i="327"/>
  <c r="O29" i="327"/>
  <c r="N29" i="327"/>
  <c r="Y29" i="327" s="1"/>
  <c r="M29" i="327"/>
  <c r="X29" i="327" s="1"/>
  <c r="L29" i="327"/>
  <c r="W29" i="327" s="1"/>
  <c r="Z28" i="327"/>
  <c r="Y28" i="327"/>
  <c r="X28" i="327"/>
  <c r="W28" i="327"/>
  <c r="Q28" i="327"/>
  <c r="AB28" i="327" s="1"/>
  <c r="P28" i="327"/>
  <c r="AA28" i="327" s="1"/>
  <c r="O28" i="327"/>
  <c r="N28" i="327"/>
  <c r="M28" i="327"/>
  <c r="L28" i="327"/>
  <c r="AB27" i="327"/>
  <c r="AA27" i="327"/>
  <c r="Z27" i="327"/>
  <c r="Q27" i="327"/>
  <c r="P27" i="327"/>
  <c r="O27" i="327"/>
  <c r="N27" i="327"/>
  <c r="Y27" i="327" s="1"/>
  <c r="M27" i="327"/>
  <c r="X27" i="327" s="1"/>
  <c r="L27" i="327"/>
  <c r="W27" i="327" s="1"/>
  <c r="Z26" i="327"/>
  <c r="Y26" i="327"/>
  <c r="X26" i="327"/>
  <c r="W26" i="327"/>
  <c r="Q26" i="327"/>
  <c r="AB26" i="327" s="1"/>
  <c r="P26" i="327"/>
  <c r="AA26" i="327" s="1"/>
  <c r="O26" i="327"/>
  <c r="N26" i="327"/>
  <c r="M26" i="327"/>
  <c r="L26" i="327"/>
  <c r="AB25" i="327"/>
  <c r="AA25" i="327"/>
  <c r="Z25" i="327"/>
  <c r="Q25" i="327"/>
  <c r="P25" i="327"/>
  <c r="O25" i="327"/>
  <c r="N25" i="327"/>
  <c r="Y25" i="327" s="1"/>
  <c r="M25" i="327"/>
  <c r="X25" i="327" s="1"/>
  <c r="L25" i="327"/>
  <c r="W25" i="327" s="1"/>
  <c r="Z24" i="327"/>
  <c r="Y24" i="327"/>
  <c r="X24" i="327"/>
  <c r="W24" i="327"/>
  <c r="Q24" i="327"/>
  <c r="AB24" i="327" s="1"/>
  <c r="P24" i="327"/>
  <c r="AA24" i="327" s="1"/>
  <c r="O24" i="327"/>
  <c r="N24" i="327"/>
  <c r="M24" i="327"/>
  <c r="L24" i="327"/>
  <c r="AB23" i="327"/>
  <c r="AA23" i="327"/>
  <c r="Z23" i="327"/>
  <c r="Q23" i="327"/>
  <c r="P23" i="327"/>
  <c r="O23" i="327"/>
  <c r="N23" i="327"/>
  <c r="Y23" i="327" s="1"/>
  <c r="M23" i="327"/>
  <c r="X23" i="327" s="1"/>
  <c r="L23" i="327"/>
  <c r="W23" i="327" s="1"/>
  <c r="T22" i="327"/>
  <c r="AA22" i="327" s="1"/>
  <c r="S22" i="327"/>
  <c r="Z22" i="327" s="1"/>
  <c r="Q22" i="327"/>
  <c r="U22" i="327" s="1"/>
  <c r="AB22" i="327" s="1"/>
  <c r="P22" i="327"/>
  <c r="O22" i="327"/>
  <c r="U21" i="327"/>
  <c r="AB21" i="327" s="1"/>
  <c r="T21" i="327"/>
  <c r="AA21" i="327" s="1"/>
  <c r="S21" i="327"/>
  <c r="Z21" i="327" s="1"/>
  <c r="Q21" i="327"/>
  <c r="P21" i="327"/>
  <c r="O21" i="327"/>
  <c r="AA19" i="327"/>
  <c r="Z19" i="327"/>
  <c r="Y19" i="327"/>
  <c r="X19" i="327"/>
  <c r="Q19" i="327"/>
  <c r="AB19" i="327" s="1"/>
  <c r="P19" i="327"/>
  <c r="O19" i="327"/>
  <c r="N19" i="327"/>
  <c r="M19" i="327"/>
  <c r="L19" i="327"/>
  <c r="W19" i="327" s="1"/>
  <c r="AB18" i="327"/>
  <c r="W18" i="327"/>
  <c r="Q18" i="327"/>
  <c r="P18" i="327"/>
  <c r="AA18" i="327" s="1"/>
  <c r="O18" i="327"/>
  <c r="Z18" i="327" s="1"/>
  <c r="N18" i="327"/>
  <c r="Y18" i="327" s="1"/>
  <c r="M18" i="327"/>
  <c r="X18" i="327" s="1"/>
  <c r="L18" i="327"/>
  <c r="AA17" i="327"/>
  <c r="Z17" i="327"/>
  <c r="Y17" i="327"/>
  <c r="X17" i="327"/>
  <c r="Q17" i="327"/>
  <c r="AB17" i="327" s="1"/>
  <c r="P17" i="327"/>
  <c r="O17" i="327"/>
  <c r="N17" i="327"/>
  <c r="M17" i="327"/>
  <c r="L17" i="327"/>
  <c r="W17" i="327" s="1"/>
  <c r="AB16" i="327"/>
  <c r="W16" i="327"/>
  <c r="Q16" i="327"/>
  <c r="P16" i="327"/>
  <c r="AA16" i="327" s="1"/>
  <c r="O16" i="327"/>
  <c r="Z16" i="327" s="1"/>
  <c r="N16" i="327"/>
  <c r="Y16" i="327" s="1"/>
  <c r="M16" i="327"/>
  <c r="X16" i="327" s="1"/>
  <c r="L16" i="327"/>
  <c r="AA15" i="327"/>
  <c r="Z15" i="327"/>
  <c r="Y15" i="327"/>
  <c r="X15" i="327"/>
  <c r="Q15" i="327"/>
  <c r="AB15" i="327" s="1"/>
  <c r="P15" i="327"/>
  <c r="O15" i="327"/>
  <c r="N15" i="327"/>
  <c r="M15" i="327"/>
  <c r="L15" i="327"/>
  <c r="W15" i="327" s="1"/>
  <c r="AB14" i="327"/>
  <c r="W14" i="327"/>
  <c r="Q14" i="327"/>
  <c r="P14" i="327"/>
  <c r="AA14" i="327" s="1"/>
  <c r="O14" i="327"/>
  <c r="Z14" i="327" s="1"/>
  <c r="N14" i="327"/>
  <c r="Y14" i="327" s="1"/>
  <c r="M14" i="327"/>
  <c r="X14" i="327" s="1"/>
  <c r="L14" i="327"/>
  <c r="AA13" i="327"/>
  <c r="Z13" i="327"/>
  <c r="Y13" i="327"/>
  <c r="X13" i="327"/>
  <c r="Q13" i="327"/>
  <c r="AB13" i="327" s="1"/>
  <c r="P13" i="327"/>
  <c r="O13" i="327"/>
  <c r="N13" i="327"/>
  <c r="M13" i="327"/>
  <c r="L13" i="327"/>
  <c r="W13" i="327" s="1"/>
  <c r="AB12" i="327"/>
  <c r="W12" i="327"/>
  <c r="Q12" i="327"/>
  <c r="P12" i="327"/>
  <c r="AA12" i="327" s="1"/>
  <c r="O12" i="327"/>
  <c r="Z12" i="327" s="1"/>
  <c r="N12" i="327"/>
  <c r="Y12" i="327" s="1"/>
  <c r="M12" i="327"/>
  <c r="X12" i="327" s="1"/>
  <c r="L12" i="327"/>
  <c r="AA11" i="327"/>
  <c r="Z11" i="327"/>
  <c r="Y11" i="327"/>
  <c r="X11" i="327"/>
  <c r="Q11" i="327"/>
  <c r="AB11" i="327" s="1"/>
  <c r="P11" i="327"/>
  <c r="O11" i="327"/>
  <c r="N11" i="327"/>
  <c r="M11" i="327"/>
  <c r="L11" i="327"/>
  <c r="W11" i="327" s="1"/>
  <c r="Q10" i="327"/>
  <c r="U10" i="327" s="1"/>
  <c r="AB10" i="327" s="1"/>
  <c r="P10" i="327"/>
  <c r="T10" i="327" s="1"/>
  <c r="AA10" i="327" s="1"/>
  <c r="O10" i="327"/>
  <c r="S10" i="327" s="1"/>
  <c r="Z10" i="327" s="1"/>
  <c r="Q9" i="327"/>
  <c r="U9" i="327" s="1"/>
  <c r="AB9" i="327" s="1"/>
  <c r="P9" i="327"/>
  <c r="T9" i="327" s="1"/>
  <c r="AA9" i="327" s="1"/>
  <c r="O9" i="327"/>
  <c r="S9" i="327" s="1"/>
  <c r="Z9" i="327" s="1"/>
  <c r="Y20" i="323" l="1"/>
  <c r="S20" i="323"/>
  <c r="AF20" i="323" s="1"/>
  <c r="R20" i="323"/>
  <c r="AE20" i="323" s="1"/>
  <c r="Q20" i="323"/>
  <c r="AD20" i="323" s="1"/>
  <c r="P20" i="323"/>
  <c r="AC20" i="323" s="1"/>
  <c r="O20" i="323"/>
  <c r="AB20" i="323" s="1"/>
  <c r="N20" i="323"/>
  <c r="AA20" i="323" s="1"/>
  <c r="M20" i="323"/>
  <c r="Z20" i="323" s="1"/>
  <c r="Y19" i="323"/>
  <c r="S19" i="323"/>
  <c r="AF19" i="323" s="1"/>
  <c r="R19" i="323"/>
  <c r="AE19" i="323" s="1"/>
  <c r="Q19" i="323"/>
  <c r="AD19" i="323" s="1"/>
  <c r="P19" i="323"/>
  <c r="AC19" i="323" s="1"/>
  <c r="O19" i="323"/>
  <c r="AB19" i="323" s="1"/>
  <c r="N19" i="323"/>
  <c r="AA19" i="323" s="1"/>
  <c r="M19" i="323"/>
  <c r="Z19" i="323" s="1"/>
  <c r="Y18" i="323"/>
  <c r="S18" i="323"/>
  <c r="AF18" i="323" s="1"/>
  <c r="R18" i="323"/>
  <c r="AE18" i="323" s="1"/>
  <c r="Q18" i="323"/>
  <c r="AD18" i="323" s="1"/>
  <c r="P18" i="323"/>
  <c r="AC18" i="323" s="1"/>
  <c r="O18" i="323"/>
  <c r="AB18" i="323" s="1"/>
  <c r="N18" i="323"/>
  <c r="AA18" i="323" s="1"/>
  <c r="M18" i="323"/>
  <c r="Z18" i="323" s="1"/>
  <c r="Y17" i="323"/>
  <c r="S17" i="323"/>
  <c r="AF17" i="323" s="1"/>
  <c r="R17" i="323"/>
  <c r="AE17" i="323" s="1"/>
  <c r="Q17" i="323"/>
  <c r="AD17" i="323" s="1"/>
  <c r="P17" i="323"/>
  <c r="AC17" i="323" s="1"/>
  <c r="O17" i="323"/>
  <c r="AB17" i="323" s="1"/>
  <c r="N17" i="323"/>
  <c r="AA17" i="323" s="1"/>
  <c r="M17" i="323"/>
  <c r="Z17" i="323" s="1"/>
  <c r="Y16" i="323"/>
  <c r="S16" i="323"/>
  <c r="AF16" i="323" s="1"/>
  <c r="R16" i="323"/>
  <c r="AE16" i="323" s="1"/>
  <c r="Q16" i="323"/>
  <c r="AD16" i="323" s="1"/>
  <c r="P16" i="323"/>
  <c r="AC16" i="323" s="1"/>
  <c r="O16" i="323"/>
  <c r="AB16" i="323" s="1"/>
  <c r="N16" i="323"/>
  <c r="AA16" i="323" s="1"/>
  <c r="M16" i="323"/>
  <c r="Z16" i="323" s="1"/>
  <c r="Y15" i="323"/>
  <c r="S15" i="323"/>
  <c r="AF15" i="323" s="1"/>
  <c r="R15" i="323"/>
  <c r="AE15" i="323" s="1"/>
  <c r="Q15" i="323"/>
  <c r="AD15" i="323" s="1"/>
  <c r="P15" i="323"/>
  <c r="AC15" i="323" s="1"/>
  <c r="O15" i="323"/>
  <c r="AB15" i="323" s="1"/>
  <c r="N15" i="323"/>
  <c r="AA15" i="323" s="1"/>
  <c r="M15" i="323"/>
  <c r="Z15" i="323" s="1"/>
  <c r="Y14" i="323"/>
  <c r="S14" i="323"/>
  <c r="AF14" i="323" s="1"/>
  <c r="R14" i="323"/>
  <c r="AE14" i="323" s="1"/>
  <c r="Q14" i="323"/>
  <c r="AD14" i="323" s="1"/>
  <c r="P14" i="323"/>
  <c r="AC14" i="323" s="1"/>
  <c r="O14" i="323"/>
  <c r="AB14" i="323" s="1"/>
  <c r="N14" i="323"/>
  <c r="AA14" i="323" s="1"/>
  <c r="M14" i="323"/>
  <c r="Z14" i="323" s="1"/>
  <c r="Y13" i="323"/>
  <c r="S13" i="323"/>
  <c r="AF13" i="323" s="1"/>
  <c r="R13" i="323"/>
  <c r="AE13" i="323" s="1"/>
  <c r="Q13" i="323"/>
  <c r="AD13" i="323" s="1"/>
  <c r="P13" i="323"/>
  <c r="AC13" i="323" s="1"/>
  <c r="O13" i="323"/>
  <c r="AB13" i="323" s="1"/>
  <c r="N13" i="323"/>
  <c r="AA13" i="323" s="1"/>
  <c r="M13" i="323"/>
  <c r="Z13" i="323" s="1"/>
  <c r="Y12" i="323"/>
  <c r="S12" i="323"/>
  <c r="AF12" i="323" s="1"/>
  <c r="R12" i="323"/>
  <c r="AE12" i="323" s="1"/>
  <c r="Q12" i="323"/>
  <c r="AD12" i="323" s="1"/>
  <c r="P12" i="323"/>
  <c r="AC12" i="323" s="1"/>
  <c r="O12" i="323"/>
  <c r="AB12" i="323" s="1"/>
  <c r="N12" i="323"/>
  <c r="AA12" i="323" s="1"/>
  <c r="M12" i="323"/>
  <c r="Z12" i="323" s="1"/>
  <c r="R11" i="323"/>
  <c r="W11" i="323" s="1"/>
  <c r="P11" i="323"/>
  <c r="U11" i="323" s="1"/>
  <c r="AC11" i="323" s="1"/>
  <c r="V10" i="323"/>
  <c r="AD10" i="323" s="1"/>
  <c r="U10" i="323"/>
  <c r="AC10" i="323" s="1"/>
  <c r="S10" i="323"/>
  <c r="X10" i="323" s="1"/>
  <c r="AF10" i="323" s="1"/>
  <c r="R10" i="323"/>
  <c r="W10" i="323" s="1"/>
  <c r="AE10" i="323" s="1"/>
  <c r="Q10" i="323"/>
  <c r="P10" i="323"/>
  <c r="X9" i="323"/>
  <c r="AF9" i="323" s="1"/>
  <c r="W9" i="323"/>
  <c r="AE9" i="323" s="1"/>
  <c r="S9" i="323"/>
  <c r="R9" i="323"/>
  <c r="Q9" i="323"/>
  <c r="V9" i="323" s="1"/>
  <c r="AD9" i="323" s="1"/>
  <c r="P9" i="323"/>
  <c r="U9" i="323" s="1"/>
  <c r="AC9" i="323" s="1"/>
  <c r="AE37" i="319" l="1"/>
  <c r="AD37" i="319"/>
  <c r="AA37" i="319"/>
  <c r="Z37" i="319"/>
  <c r="S37" i="319"/>
  <c r="AF37" i="319" s="1"/>
  <c r="R37" i="319"/>
  <c r="Q37" i="319"/>
  <c r="P37" i="319"/>
  <c r="AC37" i="319" s="1"/>
  <c r="O37" i="319"/>
  <c r="AB37" i="319" s="1"/>
  <c r="N37" i="319"/>
  <c r="M37" i="319"/>
  <c r="AF36" i="319"/>
  <c r="AC36" i="319"/>
  <c r="AB36" i="319"/>
  <c r="S36" i="319"/>
  <c r="R36" i="319"/>
  <c r="AE36" i="319" s="1"/>
  <c r="Q36" i="319"/>
  <c r="AD36" i="319" s="1"/>
  <c r="P36" i="319"/>
  <c r="O36" i="319"/>
  <c r="N36" i="319"/>
  <c r="AA36" i="319" s="1"/>
  <c r="M36" i="319"/>
  <c r="Z36" i="319" s="1"/>
  <c r="AE35" i="319"/>
  <c r="AD35" i="319"/>
  <c r="AA35" i="319"/>
  <c r="Z35" i="319"/>
  <c r="S35" i="319"/>
  <c r="AF35" i="319" s="1"/>
  <c r="R35" i="319"/>
  <c r="Q35" i="319"/>
  <c r="P35" i="319"/>
  <c r="AC35" i="319" s="1"/>
  <c r="O35" i="319"/>
  <c r="AB35" i="319" s="1"/>
  <c r="N35" i="319"/>
  <c r="M35" i="319"/>
  <c r="AF34" i="319"/>
  <c r="AC34" i="319"/>
  <c r="AB34" i="319"/>
  <c r="S34" i="319"/>
  <c r="R34" i="319"/>
  <c r="AE34" i="319" s="1"/>
  <c r="Q34" i="319"/>
  <c r="AD34" i="319" s="1"/>
  <c r="P34" i="319"/>
  <c r="O34" i="319"/>
  <c r="N34" i="319"/>
  <c r="AA34" i="319" s="1"/>
  <c r="M34" i="319"/>
  <c r="Z34" i="319" s="1"/>
  <c r="AE33" i="319"/>
  <c r="AD33" i="319"/>
  <c r="AA33" i="319"/>
  <c r="Z33" i="319"/>
  <c r="S33" i="319"/>
  <c r="AF33" i="319" s="1"/>
  <c r="R33" i="319"/>
  <c r="Q33" i="319"/>
  <c r="P33" i="319"/>
  <c r="AC33" i="319" s="1"/>
  <c r="O33" i="319"/>
  <c r="AB33" i="319" s="1"/>
  <c r="N33" i="319"/>
  <c r="M33" i="319"/>
  <c r="AF32" i="319"/>
  <c r="AC32" i="319"/>
  <c r="AB32" i="319"/>
  <c r="S32" i="319"/>
  <c r="R32" i="319"/>
  <c r="AE32" i="319" s="1"/>
  <c r="Q32" i="319"/>
  <c r="AD32" i="319" s="1"/>
  <c r="P32" i="319"/>
  <c r="O32" i="319"/>
  <c r="N32" i="319"/>
  <c r="AA32" i="319" s="1"/>
  <c r="M32" i="319"/>
  <c r="Z32" i="319" s="1"/>
  <c r="AE31" i="319"/>
  <c r="AD31" i="319"/>
  <c r="AA31" i="319"/>
  <c r="Z31" i="319"/>
  <c r="S31" i="319"/>
  <c r="AF31" i="319" s="1"/>
  <c r="R31" i="319"/>
  <c r="Q31" i="319"/>
  <c r="P31" i="319"/>
  <c r="AC31" i="319" s="1"/>
  <c r="O31" i="319"/>
  <c r="AB31" i="319" s="1"/>
  <c r="N31" i="319"/>
  <c r="M31" i="319"/>
  <c r="AF30" i="319"/>
  <c r="AE30" i="319"/>
  <c r="AC30" i="319"/>
  <c r="AB30" i="319"/>
  <c r="S30" i="319"/>
  <c r="R30" i="319"/>
  <c r="Q30" i="319"/>
  <c r="AD30" i="319" s="1"/>
  <c r="P30" i="319"/>
  <c r="O30" i="319"/>
  <c r="N30" i="319"/>
  <c r="AA30" i="319" s="1"/>
  <c r="M30" i="319"/>
  <c r="Z30" i="319" s="1"/>
  <c r="AE29" i="319"/>
  <c r="AD29" i="319"/>
  <c r="AC29" i="319"/>
  <c r="AA29" i="319"/>
  <c r="Z29" i="319"/>
  <c r="S29" i="319"/>
  <c r="AF29" i="319" s="1"/>
  <c r="R29" i="319"/>
  <c r="Q29" i="319"/>
  <c r="P29" i="319"/>
  <c r="O29" i="319"/>
  <c r="AB29" i="319" s="1"/>
  <c r="N29" i="319"/>
  <c r="M29" i="319"/>
  <c r="AF28" i="319"/>
  <c r="AC28" i="319"/>
  <c r="AB28" i="319"/>
  <c r="AA28" i="319"/>
  <c r="S28" i="319"/>
  <c r="R28" i="319"/>
  <c r="AE28" i="319" s="1"/>
  <c r="Q28" i="319"/>
  <c r="AD28" i="319" s="1"/>
  <c r="P28" i="319"/>
  <c r="O28" i="319"/>
  <c r="N28" i="319"/>
  <c r="M28" i="319"/>
  <c r="Z28" i="319" s="1"/>
  <c r="AE27" i="319"/>
  <c r="AD27" i="319"/>
  <c r="AA27" i="319"/>
  <c r="Z27" i="319"/>
  <c r="S27" i="319"/>
  <c r="AF27" i="319" s="1"/>
  <c r="R27" i="319"/>
  <c r="Q27" i="319"/>
  <c r="P27" i="319"/>
  <c r="AC27" i="319" s="1"/>
  <c r="O27" i="319"/>
  <c r="AB27" i="319" s="1"/>
  <c r="N27" i="319"/>
  <c r="M27" i="319"/>
  <c r="AF26" i="319"/>
  <c r="AE26" i="319"/>
  <c r="AC26" i="319"/>
  <c r="AB26" i="319"/>
  <c r="S26" i="319"/>
  <c r="R26" i="319"/>
  <c r="Q26" i="319"/>
  <c r="AD26" i="319" s="1"/>
  <c r="P26" i="319"/>
  <c r="O26" i="319"/>
  <c r="N26" i="319"/>
  <c r="AA26" i="319" s="1"/>
  <c r="M26" i="319"/>
  <c r="Z26" i="319" s="1"/>
  <c r="X25" i="319"/>
  <c r="AF25" i="319" s="1"/>
  <c r="S25" i="319"/>
  <c r="R25" i="319"/>
  <c r="W25" i="319" s="1"/>
  <c r="AE25" i="319" s="1"/>
  <c r="Q25" i="319"/>
  <c r="V25" i="319" s="1"/>
  <c r="AD25" i="319" s="1"/>
  <c r="P25" i="319"/>
  <c r="U25" i="319" s="1"/>
  <c r="AC25" i="319" s="1"/>
  <c r="W24" i="319"/>
  <c r="AE24" i="319" s="1"/>
  <c r="V24" i="319"/>
  <c r="AD24" i="319" s="1"/>
  <c r="U24" i="319"/>
  <c r="AC24" i="319" s="1"/>
  <c r="S24" i="319"/>
  <c r="X24" i="319" s="1"/>
  <c r="AF24" i="319" s="1"/>
  <c r="R24" i="319"/>
  <c r="Q24" i="319"/>
  <c r="P24" i="319"/>
  <c r="AE22" i="319"/>
  <c r="AD22" i="319"/>
  <c r="AC22" i="319"/>
  <c r="AA22" i="319"/>
  <c r="Z22" i="319"/>
  <c r="S22" i="319"/>
  <c r="AF22" i="319" s="1"/>
  <c r="R22" i="319"/>
  <c r="Q22" i="319"/>
  <c r="P22" i="319"/>
  <c r="O22" i="319"/>
  <c r="AB22" i="319" s="1"/>
  <c r="N22" i="319"/>
  <c r="M22" i="319"/>
  <c r="AF21" i="319"/>
  <c r="AC21" i="319"/>
  <c r="AB21" i="319"/>
  <c r="AA21" i="319"/>
  <c r="S21" i="319"/>
  <c r="R21" i="319"/>
  <c r="AE21" i="319" s="1"/>
  <c r="Q21" i="319"/>
  <c r="AD21" i="319" s="1"/>
  <c r="P21" i="319"/>
  <c r="O21" i="319"/>
  <c r="N21" i="319"/>
  <c r="M21" i="319"/>
  <c r="Z21" i="319" s="1"/>
  <c r="AE20" i="319"/>
  <c r="AD20" i="319"/>
  <c r="AA20" i="319"/>
  <c r="Z20" i="319"/>
  <c r="S20" i="319"/>
  <c r="AF20" i="319" s="1"/>
  <c r="R20" i="319"/>
  <c r="Q20" i="319"/>
  <c r="P20" i="319"/>
  <c r="AC20" i="319" s="1"/>
  <c r="O20" i="319"/>
  <c r="AB20" i="319" s="1"/>
  <c r="N20" i="319"/>
  <c r="M20" i="319"/>
  <c r="AF19" i="319"/>
  <c r="AE19" i="319"/>
  <c r="AC19" i="319"/>
  <c r="AB19" i="319"/>
  <c r="S19" i="319"/>
  <c r="R19" i="319"/>
  <c r="Q19" i="319"/>
  <c r="AD19" i="319" s="1"/>
  <c r="P19" i="319"/>
  <c r="O19" i="319"/>
  <c r="N19" i="319"/>
  <c r="AA19" i="319" s="1"/>
  <c r="M19" i="319"/>
  <c r="Z19" i="319" s="1"/>
  <c r="AE18" i="319"/>
  <c r="AD18" i="319"/>
  <c r="AC18" i="319"/>
  <c r="AA18" i="319"/>
  <c r="Z18" i="319"/>
  <c r="S18" i="319"/>
  <c r="AF18" i="319" s="1"/>
  <c r="R18" i="319"/>
  <c r="Q18" i="319"/>
  <c r="P18" i="319"/>
  <c r="O18" i="319"/>
  <c r="AB18" i="319" s="1"/>
  <c r="N18" i="319"/>
  <c r="M18" i="319"/>
  <c r="AF17" i="319"/>
  <c r="AC17" i="319"/>
  <c r="AB17" i="319"/>
  <c r="AA17" i="319"/>
  <c r="S17" i="319"/>
  <c r="R17" i="319"/>
  <c r="AE17" i="319" s="1"/>
  <c r="Q17" i="319"/>
  <c r="AD17" i="319" s="1"/>
  <c r="P17" i="319"/>
  <c r="O17" i="319"/>
  <c r="N17" i="319"/>
  <c r="M17" i="319"/>
  <c r="Z17" i="319" s="1"/>
  <c r="AE16" i="319"/>
  <c r="AD16" i="319"/>
  <c r="AA16" i="319"/>
  <c r="Z16" i="319"/>
  <c r="S16" i="319"/>
  <c r="AF16" i="319" s="1"/>
  <c r="R16" i="319"/>
  <c r="Q16" i="319"/>
  <c r="P16" i="319"/>
  <c r="AC16" i="319" s="1"/>
  <c r="O16" i="319"/>
  <c r="AB16" i="319" s="1"/>
  <c r="N16" i="319"/>
  <c r="M16" i="319"/>
  <c r="AF15" i="319"/>
  <c r="AE15" i="319"/>
  <c r="AC15" i="319"/>
  <c r="AB15" i="319"/>
  <c r="S15" i="319"/>
  <c r="R15" i="319"/>
  <c r="Q15" i="319"/>
  <c r="AD15" i="319" s="1"/>
  <c r="P15" i="319"/>
  <c r="O15" i="319"/>
  <c r="N15" i="319"/>
  <c r="AA15" i="319" s="1"/>
  <c r="M15" i="319"/>
  <c r="Z15" i="319" s="1"/>
  <c r="AE14" i="319"/>
  <c r="AD14" i="319"/>
  <c r="AC14" i="319"/>
  <c r="AA14" i="319"/>
  <c r="Z14" i="319"/>
  <c r="S14" i="319"/>
  <c r="AF14" i="319" s="1"/>
  <c r="R14" i="319"/>
  <c r="Q14" i="319"/>
  <c r="P14" i="319"/>
  <c r="O14" i="319"/>
  <c r="AB14" i="319" s="1"/>
  <c r="N14" i="319"/>
  <c r="M14" i="319"/>
  <c r="AF13" i="319"/>
  <c r="AC13" i="319"/>
  <c r="AB13" i="319"/>
  <c r="AA13" i="319"/>
  <c r="S13" i="319"/>
  <c r="R13" i="319"/>
  <c r="AE13" i="319" s="1"/>
  <c r="Q13" i="319"/>
  <c r="AD13" i="319" s="1"/>
  <c r="P13" i="319"/>
  <c r="O13" i="319"/>
  <c r="N13" i="319"/>
  <c r="M13" i="319"/>
  <c r="Z13" i="319" s="1"/>
  <c r="AE12" i="319"/>
  <c r="AD12" i="319"/>
  <c r="AA12" i="319"/>
  <c r="Z12" i="319"/>
  <c r="S12" i="319"/>
  <c r="AF12" i="319" s="1"/>
  <c r="R12" i="319"/>
  <c r="Q12" i="319"/>
  <c r="P12" i="319"/>
  <c r="AC12" i="319" s="1"/>
  <c r="O12" i="319"/>
  <c r="AB12" i="319" s="1"/>
  <c r="N12" i="319"/>
  <c r="M12" i="319"/>
  <c r="AF11" i="319"/>
  <c r="AE11" i="319"/>
  <c r="AC11" i="319"/>
  <c r="AB11" i="319"/>
  <c r="S11" i="319"/>
  <c r="R11" i="319"/>
  <c r="Q11" i="319"/>
  <c r="AD11" i="319" s="1"/>
  <c r="P11" i="319"/>
  <c r="O11" i="319"/>
  <c r="N11" i="319"/>
  <c r="AA11" i="319" s="1"/>
  <c r="M11" i="319"/>
  <c r="Z11" i="319" s="1"/>
  <c r="S10" i="319"/>
  <c r="X10" i="319" s="1"/>
  <c r="AF10" i="319" s="1"/>
  <c r="R10" i="319"/>
  <c r="W10" i="319" s="1"/>
  <c r="AE10" i="319" s="1"/>
  <c r="Q10" i="319"/>
  <c r="V10" i="319" s="1"/>
  <c r="AD10" i="319" s="1"/>
  <c r="P10" i="319"/>
  <c r="U10" i="319" s="1"/>
  <c r="AC10" i="319" s="1"/>
  <c r="W9" i="319"/>
  <c r="AE9" i="319" s="1"/>
  <c r="V9" i="319"/>
  <c r="AD9" i="319" s="1"/>
  <c r="U9" i="319"/>
  <c r="AC9" i="319" s="1"/>
  <c r="S9" i="319"/>
  <c r="X9" i="319" s="1"/>
  <c r="AF9" i="319" s="1"/>
  <c r="R9" i="319"/>
  <c r="Q9" i="319"/>
  <c r="P9" i="319"/>
  <c r="BD40" i="315" l="1"/>
  <c r="BC40" i="315"/>
  <c r="AZ40" i="315"/>
  <c r="AV40" i="315"/>
  <c r="AO40" i="315"/>
  <c r="BF40" i="315" s="1"/>
  <c r="AM40" i="315"/>
  <c r="AL40" i="315"/>
  <c r="AI40" i="315"/>
  <c r="AH40" i="315"/>
  <c r="AY40" i="315" s="1"/>
  <c r="AG40" i="315"/>
  <c r="AX40" i="315" s="1"/>
  <c r="AE40" i="315"/>
  <c r="W40" i="315"/>
  <c r="V40" i="315"/>
  <c r="AN40" i="315" s="1"/>
  <c r="BE40" i="315" s="1"/>
  <c r="U40" i="315"/>
  <c r="T40" i="315"/>
  <c r="S40" i="315"/>
  <c r="AK40" i="315" s="1"/>
  <c r="BB40" i="315" s="1"/>
  <c r="R40" i="315"/>
  <c r="AJ40" i="315" s="1"/>
  <c r="BA40" i="315" s="1"/>
  <c r="Q40" i="315"/>
  <c r="P40" i="315"/>
  <c r="O40" i="315"/>
  <c r="N40" i="315"/>
  <c r="AF40" i="315" s="1"/>
  <c r="AW40" i="315" s="1"/>
  <c r="M40" i="315"/>
  <c r="AO39" i="315"/>
  <c r="U39" i="315"/>
  <c r="AM39" i="315" s="1"/>
  <c r="BD39" i="315" s="1"/>
  <c r="Q39" i="315"/>
  <c r="AI39" i="315" s="1"/>
  <c r="AZ39" i="315" s="1"/>
  <c r="BD38" i="315"/>
  <c r="BC38" i="315"/>
  <c r="AZ38" i="315"/>
  <c r="AV38" i="315"/>
  <c r="AO38" i="315"/>
  <c r="BF38" i="315" s="1"/>
  <c r="AM38" i="315"/>
  <c r="AL38" i="315"/>
  <c r="AI38" i="315"/>
  <c r="AH38" i="315"/>
  <c r="AY38" i="315" s="1"/>
  <c r="AG38" i="315"/>
  <c r="AX38" i="315" s="1"/>
  <c r="AE38" i="315"/>
  <c r="W38" i="315"/>
  <c r="V38" i="315"/>
  <c r="AN38" i="315" s="1"/>
  <c r="BE38" i="315" s="1"/>
  <c r="U38" i="315"/>
  <c r="T38" i="315"/>
  <c r="S38" i="315"/>
  <c r="AK38" i="315" s="1"/>
  <c r="BB38" i="315" s="1"/>
  <c r="R38" i="315"/>
  <c r="AJ38" i="315" s="1"/>
  <c r="BA38" i="315" s="1"/>
  <c r="Q38" i="315"/>
  <c r="P38" i="315"/>
  <c r="O38" i="315"/>
  <c r="N38" i="315"/>
  <c r="AF38" i="315" s="1"/>
  <c r="AW38" i="315" s="1"/>
  <c r="M38" i="315"/>
  <c r="BE37" i="315"/>
  <c r="BD37" i="315"/>
  <c r="BA37" i="315"/>
  <c r="AW37" i="315"/>
  <c r="AV37" i="315"/>
  <c r="AN37" i="315"/>
  <c r="AM37" i="315"/>
  <c r="AJ37" i="315"/>
  <c r="AI37" i="315"/>
  <c r="AZ37" i="315" s="1"/>
  <c r="AH37" i="315"/>
  <c r="AY37" i="315" s="1"/>
  <c r="AF37" i="315"/>
  <c r="AE37" i="315"/>
  <c r="W37" i="315"/>
  <c r="AO37" i="315" s="1"/>
  <c r="BF37" i="315" s="1"/>
  <c r="V37" i="315"/>
  <c r="U37" i="315"/>
  <c r="T37" i="315"/>
  <c r="AL37" i="315" s="1"/>
  <c r="BC37" i="315" s="1"/>
  <c r="S37" i="315"/>
  <c r="AK37" i="315" s="1"/>
  <c r="BB37" i="315" s="1"/>
  <c r="R37" i="315"/>
  <c r="Q37" i="315"/>
  <c r="P37" i="315"/>
  <c r="O37" i="315"/>
  <c r="AG37" i="315" s="1"/>
  <c r="AX37" i="315" s="1"/>
  <c r="N37" i="315"/>
  <c r="M37" i="315"/>
  <c r="BF36" i="315"/>
  <c r="BE36" i="315"/>
  <c r="BB36" i="315"/>
  <c r="AX36" i="315"/>
  <c r="AW36" i="315"/>
  <c r="AO36" i="315"/>
  <c r="AN36" i="315"/>
  <c r="AK36" i="315"/>
  <c r="AJ36" i="315"/>
  <c r="BA36" i="315" s="1"/>
  <c r="AI36" i="315"/>
  <c r="AZ36" i="315" s="1"/>
  <c r="AG36" i="315"/>
  <c r="AF36" i="315"/>
  <c r="W36" i="315"/>
  <c r="V36" i="315"/>
  <c r="U36" i="315"/>
  <c r="AM36" i="315" s="1"/>
  <c r="BD36" i="315" s="1"/>
  <c r="T36" i="315"/>
  <c r="AL36" i="315" s="1"/>
  <c r="BC36" i="315" s="1"/>
  <c r="S36" i="315"/>
  <c r="R36" i="315"/>
  <c r="Q36" i="315"/>
  <c r="P36" i="315"/>
  <c r="AH36" i="315" s="1"/>
  <c r="AY36" i="315" s="1"/>
  <c r="O36" i="315"/>
  <c r="N36" i="315"/>
  <c r="M36" i="315"/>
  <c r="AE36" i="315" s="1"/>
  <c r="AV36" i="315" s="1"/>
  <c r="BF35" i="315"/>
  <c r="BC35" i="315"/>
  <c r="AY35" i="315"/>
  <c r="AX35" i="315"/>
  <c r="AO35" i="315"/>
  <c r="AL35" i="315"/>
  <c r="AK35" i="315"/>
  <c r="BB35" i="315" s="1"/>
  <c r="AJ35" i="315"/>
  <c r="BA35" i="315" s="1"/>
  <c r="AH35" i="315"/>
  <c r="AG35" i="315"/>
  <c r="W35" i="315"/>
  <c r="V35" i="315"/>
  <c r="AN35" i="315" s="1"/>
  <c r="BE35" i="315" s="1"/>
  <c r="U35" i="315"/>
  <c r="AM35" i="315" s="1"/>
  <c r="BD35" i="315" s="1"/>
  <c r="T35" i="315"/>
  <c r="S35" i="315"/>
  <c r="R35" i="315"/>
  <c r="Q35" i="315"/>
  <c r="AI35" i="315" s="1"/>
  <c r="AZ35" i="315" s="1"/>
  <c r="P35" i="315"/>
  <c r="O35" i="315"/>
  <c r="N35" i="315"/>
  <c r="AF35" i="315" s="1"/>
  <c r="AW35" i="315" s="1"/>
  <c r="M35" i="315"/>
  <c r="AE35" i="315" s="1"/>
  <c r="AV35" i="315" s="1"/>
  <c r="BD34" i="315"/>
  <c r="AZ34" i="315"/>
  <c r="AY34" i="315"/>
  <c r="AV34" i="315"/>
  <c r="AM34" i="315"/>
  <c r="AL34" i="315"/>
  <c r="BC34" i="315" s="1"/>
  <c r="AK34" i="315"/>
  <c r="BB34" i="315" s="1"/>
  <c r="AI34" i="315"/>
  <c r="AH34" i="315"/>
  <c r="AE34" i="315"/>
  <c r="W34" i="315"/>
  <c r="AO34" i="315" s="1"/>
  <c r="BF34" i="315" s="1"/>
  <c r="V34" i="315"/>
  <c r="AN34" i="315" s="1"/>
  <c r="BE34" i="315" s="1"/>
  <c r="U34" i="315"/>
  <c r="T34" i="315"/>
  <c r="S34" i="315"/>
  <c r="R34" i="315"/>
  <c r="AJ34" i="315" s="1"/>
  <c r="BA34" i="315" s="1"/>
  <c r="Q34" i="315"/>
  <c r="P34" i="315"/>
  <c r="O34" i="315"/>
  <c r="AG34" i="315" s="1"/>
  <c r="AX34" i="315" s="1"/>
  <c r="N34" i="315"/>
  <c r="AF34" i="315" s="1"/>
  <c r="AW34" i="315" s="1"/>
  <c r="M34" i="315"/>
  <c r="AL32" i="315"/>
  <c r="BC32" i="315" s="1"/>
  <c r="T32" i="315"/>
  <c r="P32" i="315"/>
  <c r="AH32" i="315" s="1"/>
  <c r="AY32" i="315" s="1"/>
  <c r="AH31" i="315"/>
  <c r="AY31" i="315" s="1"/>
  <c r="T31" i="315"/>
  <c r="AL31" i="315" s="1"/>
  <c r="BC31" i="315" s="1"/>
  <c r="P31" i="315"/>
  <c r="BE29" i="315"/>
  <c r="BD29" i="315"/>
  <c r="BA29" i="315"/>
  <c r="AW29" i="315"/>
  <c r="AV29" i="315"/>
  <c r="AN29" i="315"/>
  <c r="AM29" i="315"/>
  <c r="AJ29" i="315"/>
  <c r="AI29" i="315"/>
  <c r="AZ29" i="315" s="1"/>
  <c r="AH29" i="315"/>
  <c r="AY29" i="315" s="1"/>
  <c r="AF29" i="315"/>
  <c r="AE29" i="315"/>
  <c r="W29" i="315"/>
  <c r="AO29" i="315" s="1"/>
  <c r="BF29" i="315" s="1"/>
  <c r="V29" i="315"/>
  <c r="U29" i="315"/>
  <c r="T29" i="315"/>
  <c r="AL29" i="315" s="1"/>
  <c r="BC29" i="315" s="1"/>
  <c r="S29" i="315"/>
  <c r="AK29" i="315" s="1"/>
  <c r="BB29" i="315" s="1"/>
  <c r="R29" i="315"/>
  <c r="Q29" i="315"/>
  <c r="P29" i="315"/>
  <c r="O29" i="315"/>
  <c r="AG29" i="315" s="1"/>
  <c r="AX29" i="315" s="1"/>
  <c r="N29" i="315"/>
  <c r="M29" i="315"/>
  <c r="AZ28" i="315"/>
  <c r="AO28" i="315"/>
  <c r="AI28" i="315"/>
  <c r="U28" i="315"/>
  <c r="AM28" i="315" s="1"/>
  <c r="BD28" i="315" s="1"/>
  <c r="Q28" i="315"/>
  <c r="BE27" i="315"/>
  <c r="BD27" i="315"/>
  <c r="BA27" i="315"/>
  <c r="AW27" i="315"/>
  <c r="AV27" i="315"/>
  <c r="AN27" i="315"/>
  <c r="AM27" i="315"/>
  <c r="AJ27" i="315"/>
  <c r="AI27" i="315"/>
  <c r="AZ27" i="315" s="1"/>
  <c r="AH27" i="315"/>
  <c r="AY27" i="315" s="1"/>
  <c r="AF27" i="315"/>
  <c r="AE27" i="315"/>
  <c r="W27" i="315"/>
  <c r="AO27" i="315" s="1"/>
  <c r="BF27" i="315" s="1"/>
  <c r="V27" i="315"/>
  <c r="U27" i="315"/>
  <c r="T27" i="315"/>
  <c r="AL27" i="315" s="1"/>
  <c r="BC27" i="315" s="1"/>
  <c r="S27" i="315"/>
  <c r="AK27" i="315" s="1"/>
  <c r="BB27" i="315" s="1"/>
  <c r="R27" i="315"/>
  <c r="Q27" i="315"/>
  <c r="P27" i="315"/>
  <c r="O27" i="315"/>
  <c r="AG27" i="315" s="1"/>
  <c r="AX27" i="315" s="1"/>
  <c r="N27" i="315"/>
  <c r="M27" i="315"/>
  <c r="BF26" i="315"/>
  <c r="BE26" i="315"/>
  <c r="BB26" i="315"/>
  <c r="AX26" i="315"/>
  <c r="AW26" i="315"/>
  <c r="AO26" i="315"/>
  <c r="AN26" i="315"/>
  <c r="AK26" i="315"/>
  <c r="AJ26" i="315"/>
  <c r="BA26" i="315" s="1"/>
  <c r="AI26" i="315"/>
  <c r="AZ26" i="315" s="1"/>
  <c r="AG26" i="315"/>
  <c r="AF26" i="315"/>
  <c r="W26" i="315"/>
  <c r="V26" i="315"/>
  <c r="U26" i="315"/>
  <c r="AM26" i="315" s="1"/>
  <c r="BD26" i="315" s="1"/>
  <c r="T26" i="315"/>
  <c r="AL26" i="315" s="1"/>
  <c r="BC26" i="315" s="1"/>
  <c r="S26" i="315"/>
  <c r="R26" i="315"/>
  <c r="Q26" i="315"/>
  <c r="P26" i="315"/>
  <c r="AH26" i="315" s="1"/>
  <c r="AY26" i="315" s="1"/>
  <c r="O26" i="315"/>
  <c r="N26" i="315"/>
  <c r="M26" i="315"/>
  <c r="AE26" i="315" s="1"/>
  <c r="AV26" i="315" s="1"/>
  <c r="BF25" i="315"/>
  <c r="BC25" i="315"/>
  <c r="AY25" i="315"/>
  <c r="AX25" i="315"/>
  <c r="AO25" i="315"/>
  <c r="AL25" i="315"/>
  <c r="AK25" i="315"/>
  <c r="BB25" i="315" s="1"/>
  <c r="AJ25" i="315"/>
  <c r="BA25" i="315" s="1"/>
  <c r="AH25" i="315"/>
  <c r="AG25" i="315"/>
  <c r="W25" i="315"/>
  <c r="V25" i="315"/>
  <c r="AN25" i="315" s="1"/>
  <c r="BE25" i="315" s="1"/>
  <c r="U25" i="315"/>
  <c r="AM25" i="315" s="1"/>
  <c r="BD25" i="315" s="1"/>
  <c r="T25" i="315"/>
  <c r="S25" i="315"/>
  <c r="R25" i="315"/>
  <c r="Q25" i="315"/>
  <c r="AI25" i="315" s="1"/>
  <c r="AZ25" i="315" s="1"/>
  <c r="P25" i="315"/>
  <c r="O25" i="315"/>
  <c r="N25" i="315"/>
  <c r="AF25" i="315" s="1"/>
  <c r="AW25" i="315" s="1"/>
  <c r="M25" i="315"/>
  <c r="AE25" i="315" s="1"/>
  <c r="AV25" i="315" s="1"/>
  <c r="BD24" i="315"/>
  <c r="AZ24" i="315"/>
  <c r="AY24" i="315"/>
  <c r="AV24" i="315"/>
  <c r="AM24" i="315"/>
  <c r="AL24" i="315"/>
  <c r="BC24" i="315" s="1"/>
  <c r="AK24" i="315"/>
  <c r="BB24" i="315" s="1"/>
  <c r="AI24" i="315"/>
  <c r="AH24" i="315"/>
  <c r="AE24" i="315"/>
  <c r="W24" i="315"/>
  <c r="AO24" i="315" s="1"/>
  <c r="BF24" i="315" s="1"/>
  <c r="V24" i="315"/>
  <c r="AN24" i="315" s="1"/>
  <c r="BE24" i="315" s="1"/>
  <c r="U24" i="315"/>
  <c r="T24" i="315"/>
  <c r="S24" i="315"/>
  <c r="R24" i="315"/>
  <c r="AJ24" i="315" s="1"/>
  <c r="BA24" i="315" s="1"/>
  <c r="Q24" i="315"/>
  <c r="P24" i="315"/>
  <c r="O24" i="315"/>
  <c r="AG24" i="315" s="1"/>
  <c r="AX24" i="315" s="1"/>
  <c r="N24" i="315"/>
  <c r="AF24" i="315" s="1"/>
  <c r="AW24" i="315" s="1"/>
  <c r="M24" i="315"/>
  <c r="BE23" i="315"/>
  <c r="BA23" i="315"/>
  <c r="AZ23" i="315"/>
  <c r="AW23" i="315"/>
  <c r="AN23" i="315"/>
  <c r="AM23" i="315"/>
  <c r="BD23" i="315" s="1"/>
  <c r="AL23" i="315"/>
  <c r="BC23" i="315" s="1"/>
  <c r="AJ23" i="315"/>
  <c r="AI23" i="315"/>
  <c r="AF23" i="315"/>
  <c r="AE23" i="315"/>
  <c r="AV23" i="315" s="1"/>
  <c r="W23" i="315"/>
  <c r="AO23" i="315" s="1"/>
  <c r="BF23" i="315" s="1"/>
  <c r="V23" i="315"/>
  <c r="U23" i="315"/>
  <c r="T23" i="315"/>
  <c r="S23" i="315"/>
  <c r="AK23" i="315" s="1"/>
  <c r="BB23" i="315" s="1"/>
  <c r="R23" i="315"/>
  <c r="Q23" i="315"/>
  <c r="P23" i="315"/>
  <c r="AH23" i="315" s="1"/>
  <c r="AY23" i="315" s="1"/>
  <c r="O23" i="315"/>
  <c r="AG23" i="315" s="1"/>
  <c r="AX23" i="315" s="1"/>
  <c r="N23" i="315"/>
  <c r="M23" i="315"/>
  <c r="T21" i="315"/>
  <c r="AL21" i="315" s="1"/>
  <c r="BC21" i="315" s="1"/>
  <c r="P21" i="315"/>
  <c r="AH21" i="315" s="1"/>
  <c r="AY21" i="315" s="1"/>
  <c r="AL20" i="315"/>
  <c r="BC20" i="315" s="1"/>
  <c r="T20" i="315"/>
  <c r="P20" i="315"/>
  <c r="AH20" i="315" s="1"/>
  <c r="AY20" i="315" s="1"/>
  <c r="BF18" i="315"/>
  <c r="BE18" i="315"/>
  <c r="BB18" i="315"/>
  <c r="AX18" i="315"/>
  <c r="AW18" i="315"/>
  <c r="AO18" i="315"/>
  <c r="AN18" i="315"/>
  <c r="AK18" i="315"/>
  <c r="AJ18" i="315"/>
  <c r="BA18" i="315" s="1"/>
  <c r="AI18" i="315"/>
  <c r="AZ18" i="315" s="1"/>
  <c r="AG18" i="315"/>
  <c r="AF18" i="315"/>
  <c r="W18" i="315"/>
  <c r="V18" i="315"/>
  <c r="U18" i="315"/>
  <c r="AM18" i="315" s="1"/>
  <c r="BD18" i="315" s="1"/>
  <c r="T18" i="315"/>
  <c r="AL18" i="315" s="1"/>
  <c r="BC18" i="315" s="1"/>
  <c r="S18" i="315"/>
  <c r="R18" i="315"/>
  <c r="Q18" i="315"/>
  <c r="P18" i="315"/>
  <c r="AH18" i="315" s="1"/>
  <c r="AY18" i="315" s="1"/>
  <c r="O18" i="315"/>
  <c r="N18" i="315"/>
  <c r="M18" i="315"/>
  <c r="AE18" i="315" s="1"/>
  <c r="AV18" i="315" s="1"/>
  <c r="BD17" i="315"/>
  <c r="AO17" i="315"/>
  <c r="AM17" i="315"/>
  <c r="U17" i="315"/>
  <c r="Q17" i="315"/>
  <c r="AI17" i="315" s="1"/>
  <c r="AZ17" i="315" s="1"/>
  <c r="BF16" i="315"/>
  <c r="BE16" i="315"/>
  <c r="BB16" i="315"/>
  <c r="AX16" i="315"/>
  <c r="AW16" i="315"/>
  <c r="AO16" i="315"/>
  <c r="AN16" i="315"/>
  <c r="AK16" i="315"/>
  <c r="AJ16" i="315"/>
  <c r="BA16" i="315" s="1"/>
  <c r="AI16" i="315"/>
  <c r="AZ16" i="315" s="1"/>
  <c r="AG16" i="315"/>
  <c r="AF16" i="315"/>
  <c r="W16" i="315"/>
  <c r="V16" i="315"/>
  <c r="U16" i="315"/>
  <c r="AM16" i="315" s="1"/>
  <c r="BD16" i="315" s="1"/>
  <c r="T16" i="315"/>
  <c r="AL16" i="315" s="1"/>
  <c r="BC16" i="315" s="1"/>
  <c r="S16" i="315"/>
  <c r="R16" i="315"/>
  <c r="Q16" i="315"/>
  <c r="P16" i="315"/>
  <c r="AH16" i="315" s="1"/>
  <c r="AY16" i="315" s="1"/>
  <c r="O16" i="315"/>
  <c r="N16" i="315"/>
  <c r="M16" i="315"/>
  <c r="AE16" i="315" s="1"/>
  <c r="AV16" i="315" s="1"/>
  <c r="BF15" i="315"/>
  <c r="BC15" i="315"/>
  <c r="AY15" i="315"/>
  <c r="AX15" i="315"/>
  <c r="AO15" i="315"/>
  <c r="AL15" i="315"/>
  <c r="AK15" i="315"/>
  <c r="BB15" i="315" s="1"/>
  <c r="AJ15" i="315"/>
  <c r="BA15" i="315" s="1"/>
  <c r="AH15" i="315"/>
  <c r="AG15" i="315"/>
  <c r="W15" i="315"/>
  <c r="V15" i="315"/>
  <c r="AN15" i="315" s="1"/>
  <c r="BE15" i="315" s="1"/>
  <c r="U15" i="315"/>
  <c r="AM15" i="315" s="1"/>
  <c r="BD15" i="315" s="1"/>
  <c r="T15" i="315"/>
  <c r="S15" i="315"/>
  <c r="R15" i="315"/>
  <c r="Q15" i="315"/>
  <c r="AI15" i="315" s="1"/>
  <c r="AZ15" i="315" s="1"/>
  <c r="P15" i="315"/>
  <c r="O15" i="315"/>
  <c r="N15" i="315"/>
  <c r="AF15" i="315" s="1"/>
  <c r="AW15" i="315" s="1"/>
  <c r="M15" i="315"/>
  <c r="AE15" i="315" s="1"/>
  <c r="AV15" i="315" s="1"/>
  <c r="BD14" i="315"/>
  <c r="AZ14" i="315"/>
  <c r="AY14" i="315"/>
  <c r="AV14" i="315"/>
  <c r="AM14" i="315"/>
  <c r="AL14" i="315"/>
  <c r="BC14" i="315" s="1"/>
  <c r="AK14" i="315"/>
  <c r="BB14" i="315" s="1"/>
  <c r="AI14" i="315"/>
  <c r="AH14" i="315"/>
  <c r="AE14" i="315"/>
  <c r="W14" i="315"/>
  <c r="AO14" i="315" s="1"/>
  <c r="BF14" i="315" s="1"/>
  <c r="V14" i="315"/>
  <c r="AN14" i="315" s="1"/>
  <c r="BE14" i="315" s="1"/>
  <c r="U14" i="315"/>
  <c r="T14" i="315"/>
  <c r="S14" i="315"/>
  <c r="R14" i="315"/>
  <c r="AJ14" i="315" s="1"/>
  <c r="BA14" i="315" s="1"/>
  <c r="Q14" i="315"/>
  <c r="P14" i="315"/>
  <c r="O14" i="315"/>
  <c r="AG14" i="315" s="1"/>
  <c r="AX14" i="315" s="1"/>
  <c r="N14" i="315"/>
  <c r="AF14" i="315" s="1"/>
  <c r="AW14" i="315" s="1"/>
  <c r="M14" i="315"/>
  <c r="BE13" i="315"/>
  <c r="BA13" i="315"/>
  <c r="AZ13" i="315"/>
  <c r="AW13" i="315"/>
  <c r="AN13" i="315"/>
  <c r="AM13" i="315"/>
  <c r="BD13" i="315" s="1"/>
  <c r="AL13" i="315"/>
  <c r="BC13" i="315" s="1"/>
  <c r="AJ13" i="315"/>
  <c r="AI13" i="315"/>
  <c r="AF13" i="315"/>
  <c r="AE13" i="315"/>
  <c r="AV13" i="315" s="1"/>
  <c r="W13" i="315"/>
  <c r="AO13" i="315" s="1"/>
  <c r="BF13" i="315" s="1"/>
  <c r="V13" i="315"/>
  <c r="U13" i="315"/>
  <c r="T13" i="315"/>
  <c r="S13" i="315"/>
  <c r="AK13" i="315" s="1"/>
  <c r="BB13" i="315" s="1"/>
  <c r="R13" i="315"/>
  <c r="Q13" i="315"/>
  <c r="P13" i="315"/>
  <c r="AH13" i="315" s="1"/>
  <c r="AY13" i="315" s="1"/>
  <c r="O13" i="315"/>
  <c r="AG13" i="315" s="1"/>
  <c r="AX13" i="315" s="1"/>
  <c r="N13" i="315"/>
  <c r="M13" i="315"/>
  <c r="BF12" i="315"/>
  <c r="BB12" i="315"/>
  <c r="BA12" i="315"/>
  <c r="AX12" i="315"/>
  <c r="AO12" i="315"/>
  <c r="AN12" i="315"/>
  <c r="BE12" i="315" s="1"/>
  <c r="AM12" i="315"/>
  <c r="BD12" i="315" s="1"/>
  <c r="AK12" i="315"/>
  <c r="AJ12" i="315"/>
  <c r="AG12" i="315"/>
  <c r="AF12" i="315"/>
  <c r="AW12" i="315" s="1"/>
  <c r="AE12" i="315"/>
  <c r="AV12" i="315" s="1"/>
  <c r="W12" i="315"/>
  <c r="V12" i="315"/>
  <c r="U12" i="315"/>
  <c r="T12" i="315"/>
  <c r="AL12" i="315" s="1"/>
  <c r="BC12" i="315" s="1"/>
  <c r="S12" i="315"/>
  <c r="R12" i="315"/>
  <c r="Q12" i="315"/>
  <c r="AI12" i="315" s="1"/>
  <c r="AZ12" i="315" s="1"/>
  <c r="P12" i="315"/>
  <c r="AH12" i="315" s="1"/>
  <c r="AY12" i="315" s="1"/>
  <c r="O12" i="315"/>
  <c r="N12" i="315"/>
  <c r="M12" i="315"/>
  <c r="AH10" i="315"/>
  <c r="AY10" i="315" s="1"/>
  <c r="T10" i="315"/>
  <c r="AL10" i="315" s="1"/>
  <c r="BC10" i="315" s="1"/>
  <c r="P10" i="315"/>
  <c r="T9" i="315"/>
  <c r="AL9" i="315" s="1"/>
  <c r="BC9" i="315" s="1"/>
  <c r="P9" i="315"/>
  <c r="AH9" i="315" s="1"/>
  <c r="AY9" i="315" s="1"/>
  <c r="Q6" i="315"/>
  <c r="BD34" i="311" l="1"/>
  <c r="AZ34" i="311"/>
  <c r="AV34" i="311"/>
  <c r="AM34" i="311"/>
  <c r="AL34" i="311"/>
  <c r="BC34" i="311" s="1"/>
  <c r="AI34" i="311"/>
  <c r="AH34" i="311"/>
  <c r="AY34" i="311" s="1"/>
  <c r="AE34" i="311"/>
  <c r="W34" i="311"/>
  <c r="AO34" i="311" s="1"/>
  <c r="BF34" i="311" s="1"/>
  <c r="V34" i="311"/>
  <c r="AN34" i="311" s="1"/>
  <c r="BE34" i="311" s="1"/>
  <c r="U34" i="311"/>
  <c r="T34" i="311"/>
  <c r="S34" i="311"/>
  <c r="AK34" i="311" s="1"/>
  <c r="BB34" i="311" s="1"/>
  <c r="R34" i="311"/>
  <c r="AJ34" i="311" s="1"/>
  <c r="BA34" i="311" s="1"/>
  <c r="Q34" i="311"/>
  <c r="P34" i="311"/>
  <c r="O34" i="311"/>
  <c r="AG34" i="311" s="1"/>
  <c r="AX34" i="311" s="1"/>
  <c r="N34" i="311"/>
  <c r="AF34" i="311" s="1"/>
  <c r="AW34" i="311" s="1"/>
  <c r="M34" i="311"/>
  <c r="AZ33" i="311"/>
  <c r="AO33" i="311"/>
  <c r="AI33" i="311"/>
  <c r="U33" i="311"/>
  <c r="AM33" i="311" s="1"/>
  <c r="BD33" i="311" s="1"/>
  <c r="Q33" i="311"/>
  <c r="BD32" i="311"/>
  <c r="AZ32" i="311"/>
  <c r="AV32" i="311"/>
  <c r="AM32" i="311"/>
  <c r="AL32" i="311"/>
  <c r="BC32" i="311" s="1"/>
  <c r="AI32" i="311"/>
  <c r="AH32" i="311"/>
  <c r="AY32" i="311" s="1"/>
  <c r="AE32" i="311"/>
  <c r="W32" i="311"/>
  <c r="AO32" i="311" s="1"/>
  <c r="BF32" i="311" s="1"/>
  <c r="V32" i="311"/>
  <c r="AN32" i="311" s="1"/>
  <c r="BE32" i="311" s="1"/>
  <c r="U32" i="311"/>
  <c r="T32" i="311"/>
  <c r="S32" i="311"/>
  <c r="AK32" i="311" s="1"/>
  <c r="BB32" i="311" s="1"/>
  <c r="R32" i="311"/>
  <c r="AJ32" i="311" s="1"/>
  <c r="BA32" i="311" s="1"/>
  <c r="Q32" i="311"/>
  <c r="P32" i="311"/>
  <c r="O32" i="311"/>
  <c r="AG32" i="311" s="1"/>
  <c r="AX32" i="311" s="1"/>
  <c r="N32" i="311"/>
  <c r="AF32" i="311" s="1"/>
  <c r="AW32" i="311" s="1"/>
  <c r="M32" i="311"/>
  <c r="BE31" i="311"/>
  <c r="BA31" i="311"/>
  <c r="AW31" i="311"/>
  <c r="AN31" i="311"/>
  <c r="AM31" i="311"/>
  <c r="BD31" i="311" s="1"/>
  <c r="AJ31" i="311"/>
  <c r="AI31" i="311"/>
  <c r="AZ31" i="311" s="1"/>
  <c r="AF31" i="311"/>
  <c r="AE31" i="311"/>
  <c r="AV31" i="311" s="1"/>
  <c r="W31" i="311"/>
  <c r="AO31" i="311" s="1"/>
  <c r="BF31" i="311" s="1"/>
  <c r="V31" i="311"/>
  <c r="U31" i="311"/>
  <c r="T31" i="311"/>
  <c r="AL31" i="311" s="1"/>
  <c r="BC31" i="311" s="1"/>
  <c r="S31" i="311"/>
  <c r="AK31" i="311" s="1"/>
  <c r="BB31" i="311" s="1"/>
  <c r="R31" i="311"/>
  <c r="Q31" i="311"/>
  <c r="P31" i="311"/>
  <c r="AH31" i="311" s="1"/>
  <c r="AY31" i="311" s="1"/>
  <c r="O31" i="311"/>
  <c r="AG31" i="311" s="1"/>
  <c r="AX31" i="311" s="1"/>
  <c r="N31" i="311"/>
  <c r="M31" i="311"/>
  <c r="BF30" i="311"/>
  <c r="BB30" i="311"/>
  <c r="AX30" i="311"/>
  <c r="AO30" i="311"/>
  <c r="AN30" i="311"/>
  <c r="BE30" i="311" s="1"/>
  <c r="AK30" i="311"/>
  <c r="AJ30" i="311"/>
  <c r="BA30" i="311" s="1"/>
  <c r="AG30" i="311"/>
  <c r="AF30" i="311"/>
  <c r="AW30" i="311" s="1"/>
  <c r="W30" i="311"/>
  <c r="V30" i="311"/>
  <c r="U30" i="311"/>
  <c r="AM30" i="311" s="1"/>
  <c r="BD30" i="311" s="1"/>
  <c r="T30" i="311"/>
  <c r="AL30" i="311" s="1"/>
  <c r="BC30" i="311" s="1"/>
  <c r="S30" i="311"/>
  <c r="R30" i="311"/>
  <c r="Q30" i="311"/>
  <c r="AI30" i="311" s="1"/>
  <c r="AZ30" i="311" s="1"/>
  <c r="P30" i="311"/>
  <c r="AH30" i="311" s="1"/>
  <c r="AY30" i="311" s="1"/>
  <c r="O30" i="311"/>
  <c r="N30" i="311"/>
  <c r="M30" i="311"/>
  <c r="AE30" i="311" s="1"/>
  <c r="AV30" i="311" s="1"/>
  <c r="AL28" i="311"/>
  <c r="BC28" i="311" s="1"/>
  <c r="AH28" i="311"/>
  <c r="AY28" i="311" s="1"/>
  <c r="T28" i="311"/>
  <c r="P28" i="311"/>
  <c r="T27" i="311"/>
  <c r="AL27" i="311" s="1"/>
  <c r="BC27" i="311" s="1"/>
  <c r="P27" i="311"/>
  <c r="AH27" i="311" s="1"/>
  <c r="AY27" i="311" s="1"/>
  <c r="BC25" i="311"/>
  <c r="AZ25" i="311"/>
  <c r="AY25" i="311"/>
  <c r="AO25" i="311"/>
  <c r="BF25" i="311" s="1"/>
  <c r="AL25" i="311"/>
  <c r="AK25" i="311"/>
  <c r="BB25" i="311" s="1"/>
  <c r="AI25" i="311"/>
  <c r="AH25" i="311"/>
  <c r="AG25" i="311"/>
  <c r="AX25" i="311" s="1"/>
  <c r="W25" i="311"/>
  <c r="V25" i="311"/>
  <c r="AN25" i="311" s="1"/>
  <c r="BE25" i="311" s="1"/>
  <c r="U25" i="311"/>
  <c r="AM25" i="311" s="1"/>
  <c r="BD25" i="311" s="1"/>
  <c r="T25" i="311"/>
  <c r="S25" i="311"/>
  <c r="R25" i="311"/>
  <c r="AJ25" i="311" s="1"/>
  <c r="BA25" i="311" s="1"/>
  <c r="Q25" i="311"/>
  <c r="P25" i="311"/>
  <c r="O25" i="311"/>
  <c r="N25" i="311"/>
  <c r="AF25" i="311" s="1"/>
  <c r="AW25" i="311" s="1"/>
  <c r="M25" i="311"/>
  <c r="AE25" i="311" s="1"/>
  <c r="AV25" i="311" s="1"/>
  <c r="AO24" i="311"/>
  <c r="U24" i="311"/>
  <c r="AM24" i="311" s="1"/>
  <c r="BD24" i="311" s="1"/>
  <c r="Q24" i="311"/>
  <c r="AI24" i="311" s="1"/>
  <c r="AZ24" i="311" s="1"/>
  <c r="BC23" i="311"/>
  <c r="AZ23" i="311"/>
  <c r="AY23" i="311"/>
  <c r="AO23" i="311"/>
  <c r="BF23" i="311" s="1"/>
  <c r="AL23" i="311"/>
  <c r="AK23" i="311"/>
  <c r="BB23" i="311" s="1"/>
  <c r="AI23" i="311"/>
  <c r="AH23" i="311"/>
  <c r="AG23" i="311"/>
  <c r="AX23" i="311" s="1"/>
  <c r="W23" i="311"/>
  <c r="V23" i="311"/>
  <c r="AN23" i="311" s="1"/>
  <c r="BE23" i="311" s="1"/>
  <c r="U23" i="311"/>
  <c r="AM23" i="311" s="1"/>
  <c r="BD23" i="311" s="1"/>
  <c r="T23" i="311"/>
  <c r="S23" i="311"/>
  <c r="R23" i="311"/>
  <c r="AJ23" i="311" s="1"/>
  <c r="BA23" i="311" s="1"/>
  <c r="Q23" i="311"/>
  <c r="P23" i="311"/>
  <c r="O23" i="311"/>
  <c r="N23" i="311"/>
  <c r="AF23" i="311" s="1"/>
  <c r="AW23" i="311" s="1"/>
  <c r="M23" i="311"/>
  <c r="AE23" i="311" s="1"/>
  <c r="AV23" i="311" s="1"/>
  <c r="BD22" i="311"/>
  <c r="BA22" i="311"/>
  <c r="AZ22" i="311"/>
  <c r="AV22" i="311"/>
  <c r="AM22" i="311"/>
  <c r="AL22" i="311"/>
  <c r="BC22" i="311" s="1"/>
  <c r="AJ22" i="311"/>
  <c r="AI22" i="311"/>
  <c r="AH22" i="311"/>
  <c r="AY22" i="311" s="1"/>
  <c r="AE22" i="311"/>
  <c r="W22" i="311"/>
  <c r="AO22" i="311" s="1"/>
  <c r="BF22" i="311" s="1"/>
  <c r="V22" i="311"/>
  <c r="AN22" i="311" s="1"/>
  <c r="BE22" i="311" s="1"/>
  <c r="U22" i="311"/>
  <c r="T22" i="311"/>
  <c r="S22" i="311"/>
  <c r="AK22" i="311" s="1"/>
  <c r="BB22" i="311" s="1"/>
  <c r="R22" i="311"/>
  <c r="Q22" i="311"/>
  <c r="P22" i="311"/>
  <c r="O22" i="311"/>
  <c r="AG22" i="311" s="1"/>
  <c r="AX22" i="311" s="1"/>
  <c r="N22" i="311"/>
  <c r="AF22" i="311" s="1"/>
  <c r="AW22" i="311" s="1"/>
  <c r="M22" i="311"/>
  <c r="BE21" i="311"/>
  <c r="BB21" i="311"/>
  <c r="BA21" i="311"/>
  <c r="AW21" i="311"/>
  <c r="AN21" i="311"/>
  <c r="AM21" i="311"/>
  <c r="BD21" i="311" s="1"/>
  <c r="AK21" i="311"/>
  <c r="AJ21" i="311"/>
  <c r="AI21" i="311"/>
  <c r="AZ21" i="311" s="1"/>
  <c r="AF21" i="311"/>
  <c r="AE21" i="311"/>
  <c r="AV21" i="311" s="1"/>
  <c r="W21" i="311"/>
  <c r="AO21" i="311" s="1"/>
  <c r="BF21" i="311" s="1"/>
  <c r="V21" i="311"/>
  <c r="U21" i="311"/>
  <c r="T21" i="311"/>
  <c r="AL21" i="311" s="1"/>
  <c r="BC21" i="311" s="1"/>
  <c r="S21" i="311"/>
  <c r="R21" i="311"/>
  <c r="Q21" i="311"/>
  <c r="P21" i="311"/>
  <c r="AH21" i="311" s="1"/>
  <c r="AY21" i="311" s="1"/>
  <c r="O21" i="311"/>
  <c r="AG21" i="311" s="1"/>
  <c r="AX21" i="311" s="1"/>
  <c r="N21" i="311"/>
  <c r="M21" i="311"/>
  <c r="AH19" i="311"/>
  <c r="AY19" i="311" s="1"/>
  <c r="T19" i="311"/>
  <c r="AL19" i="311" s="1"/>
  <c r="BC19" i="311" s="1"/>
  <c r="P19" i="311"/>
  <c r="AL18" i="311"/>
  <c r="BC18" i="311" s="1"/>
  <c r="T18" i="311"/>
  <c r="P18" i="311"/>
  <c r="AH18" i="311" s="1"/>
  <c r="AY18" i="311" s="1"/>
  <c r="BF16" i="311"/>
  <c r="BB16" i="311"/>
  <c r="AX16" i="311"/>
  <c r="AO16" i="311"/>
  <c r="AN16" i="311"/>
  <c r="BE16" i="311" s="1"/>
  <c r="AK16" i="311"/>
  <c r="AJ16" i="311"/>
  <c r="BA16" i="311" s="1"/>
  <c r="AG16" i="311"/>
  <c r="AF16" i="311"/>
  <c r="AW16" i="311" s="1"/>
  <c r="W16" i="311"/>
  <c r="V16" i="311"/>
  <c r="U16" i="311"/>
  <c r="AM16" i="311" s="1"/>
  <c r="BD16" i="311" s="1"/>
  <c r="T16" i="311"/>
  <c r="AL16" i="311" s="1"/>
  <c r="BC16" i="311" s="1"/>
  <c r="S16" i="311"/>
  <c r="R16" i="311"/>
  <c r="Q16" i="311"/>
  <c r="AI16" i="311" s="1"/>
  <c r="AZ16" i="311" s="1"/>
  <c r="P16" i="311"/>
  <c r="AH16" i="311" s="1"/>
  <c r="AY16" i="311" s="1"/>
  <c r="O16" i="311"/>
  <c r="N16" i="311"/>
  <c r="M16" i="311"/>
  <c r="AE16" i="311" s="1"/>
  <c r="AV16" i="311" s="1"/>
  <c r="AO15" i="311"/>
  <c r="AM15" i="311"/>
  <c r="BD15" i="311" s="1"/>
  <c r="U15" i="311"/>
  <c r="Q15" i="311"/>
  <c r="AI15" i="311" s="1"/>
  <c r="AZ15" i="311" s="1"/>
  <c r="BF14" i="311"/>
  <c r="BB14" i="311"/>
  <c r="AX14" i="311"/>
  <c r="AO14" i="311"/>
  <c r="AN14" i="311"/>
  <c r="BE14" i="311" s="1"/>
  <c r="AK14" i="311"/>
  <c r="AJ14" i="311"/>
  <c r="BA14" i="311" s="1"/>
  <c r="AG14" i="311"/>
  <c r="AF14" i="311"/>
  <c r="AW14" i="311" s="1"/>
  <c r="W14" i="311"/>
  <c r="V14" i="311"/>
  <c r="U14" i="311"/>
  <c r="AM14" i="311" s="1"/>
  <c r="BD14" i="311" s="1"/>
  <c r="T14" i="311"/>
  <c r="AL14" i="311" s="1"/>
  <c r="BC14" i="311" s="1"/>
  <c r="S14" i="311"/>
  <c r="R14" i="311"/>
  <c r="Q14" i="311"/>
  <c r="AI14" i="311" s="1"/>
  <c r="AZ14" i="311" s="1"/>
  <c r="P14" i="311"/>
  <c r="AH14" i="311" s="1"/>
  <c r="AY14" i="311" s="1"/>
  <c r="O14" i="311"/>
  <c r="N14" i="311"/>
  <c r="M14" i="311"/>
  <c r="AE14" i="311" s="1"/>
  <c r="AV14" i="311" s="1"/>
  <c r="BC13" i="311"/>
  <c r="AY13" i="311"/>
  <c r="AO13" i="311"/>
  <c r="BF13" i="311" s="1"/>
  <c r="AL13" i="311"/>
  <c r="AK13" i="311"/>
  <c r="BB13" i="311" s="1"/>
  <c r="AH13" i="311"/>
  <c r="AG13" i="311"/>
  <c r="AX13" i="311" s="1"/>
  <c r="W13" i="311"/>
  <c r="V13" i="311"/>
  <c r="AN13" i="311" s="1"/>
  <c r="BE13" i="311" s="1"/>
  <c r="U13" i="311"/>
  <c r="AM13" i="311" s="1"/>
  <c r="BD13" i="311" s="1"/>
  <c r="T13" i="311"/>
  <c r="S13" i="311"/>
  <c r="R13" i="311"/>
  <c r="AJ13" i="311" s="1"/>
  <c r="BA13" i="311" s="1"/>
  <c r="Q13" i="311"/>
  <c r="AI13" i="311" s="1"/>
  <c r="AZ13" i="311" s="1"/>
  <c r="P13" i="311"/>
  <c r="O13" i="311"/>
  <c r="N13" i="311"/>
  <c r="AF13" i="311" s="1"/>
  <c r="AW13" i="311" s="1"/>
  <c r="M13" i="311"/>
  <c r="AE13" i="311" s="1"/>
  <c r="AV13" i="311" s="1"/>
  <c r="BD12" i="311"/>
  <c r="AZ12" i="311"/>
  <c r="AV12" i="311"/>
  <c r="AM12" i="311"/>
  <c r="AL12" i="311"/>
  <c r="BC12" i="311" s="1"/>
  <c r="AI12" i="311"/>
  <c r="AH12" i="311"/>
  <c r="AY12" i="311" s="1"/>
  <c r="AE12" i="311"/>
  <c r="W12" i="311"/>
  <c r="AO12" i="311" s="1"/>
  <c r="BF12" i="311" s="1"/>
  <c r="V12" i="311"/>
  <c r="AN12" i="311" s="1"/>
  <c r="BE12" i="311" s="1"/>
  <c r="U12" i="311"/>
  <c r="T12" i="311"/>
  <c r="S12" i="311"/>
  <c r="AK12" i="311" s="1"/>
  <c r="BB12" i="311" s="1"/>
  <c r="R12" i="311"/>
  <c r="AJ12" i="311" s="1"/>
  <c r="BA12" i="311" s="1"/>
  <c r="Q12" i="311"/>
  <c r="P12" i="311"/>
  <c r="O12" i="311"/>
  <c r="AG12" i="311" s="1"/>
  <c r="AX12" i="311" s="1"/>
  <c r="N12" i="311"/>
  <c r="AF12" i="311" s="1"/>
  <c r="AW12" i="311" s="1"/>
  <c r="M12" i="311"/>
  <c r="T10" i="311"/>
  <c r="AL10" i="311" s="1"/>
  <c r="BC10" i="311" s="1"/>
  <c r="P10" i="311"/>
  <c r="AH10" i="311" s="1"/>
  <c r="AY10" i="311" s="1"/>
  <c r="AL9" i="311"/>
  <c r="BC9" i="311" s="1"/>
  <c r="AH9" i="311"/>
  <c r="AY9" i="311" s="1"/>
  <c r="T9" i="311"/>
  <c r="P9" i="311"/>
  <c r="AD35" i="307" l="1"/>
  <c r="S35" i="307"/>
  <c r="AF35" i="307" s="1"/>
  <c r="R35" i="307"/>
  <c r="AE35" i="307" s="1"/>
  <c r="Q35" i="307"/>
  <c r="P35" i="307"/>
  <c r="AC35" i="307" s="1"/>
  <c r="O35" i="307"/>
  <c r="AB35" i="307" s="1"/>
  <c r="N35" i="307"/>
  <c r="AA35" i="307" s="1"/>
  <c r="M35" i="307"/>
  <c r="Z35" i="307" s="1"/>
  <c r="AE34" i="307"/>
  <c r="AB34" i="307"/>
  <c r="S34" i="307"/>
  <c r="AF34" i="307" s="1"/>
  <c r="R34" i="307"/>
  <c r="Q34" i="307"/>
  <c r="AD34" i="307" s="1"/>
  <c r="P34" i="307"/>
  <c r="AC34" i="307" s="1"/>
  <c r="O34" i="307"/>
  <c r="N34" i="307"/>
  <c r="AA34" i="307" s="1"/>
  <c r="M34" i="307"/>
  <c r="Z34" i="307" s="1"/>
  <c r="AE33" i="307"/>
  <c r="AC33" i="307"/>
  <c r="Z33" i="307"/>
  <c r="S33" i="307"/>
  <c r="AF33" i="307" s="1"/>
  <c r="R33" i="307"/>
  <c r="Q33" i="307"/>
  <c r="AD33" i="307" s="1"/>
  <c r="P33" i="307"/>
  <c r="O33" i="307"/>
  <c r="AB33" i="307" s="1"/>
  <c r="N33" i="307"/>
  <c r="AA33" i="307" s="1"/>
  <c r="M33" i="307"/>
  <c r="AF32" i="307"/>
  <c r="AC32" i="307"/>
  <c r="AA32" i="307"/>
  <c r="S32" i="307"/>
  <c r="R32" i="307"/>
  <c r="AE32" i="307" s="1"/>
  <c r="Q32" i="307"/>
  <c r="AD32" i="307" s="1"/>
  <c r="P32" i="307"/>
  <c r="O32" i="307"/>
  <c r="AB32" i="307" s="1"/>
  <c r="N32" i="307"/>
  <c r="M32" i="307"/>
  <c r="Z32" i="307" s="1"/>
  <c r="AD31" i="307"/>
  <c r="AC31" i="307"/>
  <c r="AA31" i="307"/>
  <c r="S31" i="307"/>
  <c r="AF31" i="307" s="1"/>
  <c r="R31" i="307"/>
  <c r="AE31" i="307" s="1"/>
  <c r="Q31" i="307"/>
  <c r="P31" i="307"/>
  <c r="O31" i="307"/>
  <c r="AB31" i="307" s="1"/>
  <c r="N31" i="307"/>
  <c r="M31" i="307"/>
  <c r="Z31" i="307" s="1"/>
  <c r="AE30" i="307"/>
  <c r="AB30" i="307"/>
  <c r="AA30" i="307"/>
  <c r="S30" i="307"/>
  <c r="AF30" i="307" s="1"/>
  <c r="R30" i="307"/>
  <c r="Q30" i="307"/>
  <c r="AD30" i="307" s="1"/>
  <c r="P30" i="307"/>
  <c r="AC30" i="307" s="1"/>
  <c r="O30" i="307"/>
  <c r="N30" i="307"/>
  <c r="M30" i="307"/>
  <c r="Z30" i="307" s="1"/>
  <c r="AE29" i="307"/>
  <c r="AC29" i="307"/>
  <c r="Z29" i="307"/>
  <c r="S29" i="307"/>
  <c r="AF29" i="307" s="1"/>
  <c r="R29" i="307"/>
  <c r="Q29" i="307"/>
  <c r="AD29" i="307" s="1"/>
  <c r="P29" i="307"/>
  <c r="O29" i="307"/>
  <c r="AB29" i="307" s="1"/>
  <c r="N29" i="307"/>
  <c r="AA29" i="307" s="1"/>
  <c r="M29" i="307"/>
  <c r="AF28" i="307"/>
  <c r="AE28" i="307"/>
  <c r="AC28" i="307"/>
  <c r="AA28" i="307"/>
  <c r="S28" i="307"/>
  <c r="R28" i="307"/>
  <c r="Q28" i="307"/>
  <c r="AD28" i="307" s="1"/>
  <c r="P28" i="307"/>
  <c r="O28" i="307"/>
  <c r="AB28" i="307" s="1"/>
  <c r="N28" i="307"/>
  <c r="M28" i="307"/>
  <c r="Z28" i="307" s="1"/>
  <c r="AD27" i="307"/>
  <c r="AC27" i="307"/>
  <c r="AA27" i="307"/>
  <c r="S27" i="307"/>
  <c r="AF27" i="307" s="1"/>
  <c r="R27" i="307"/>
  <c r="AE27" i="307" s="1"/>
  <c r="Q27" i="307"/>
  <c r="P27" i="307"/>
  <c r="O27" i="307"/>
  <c r="AB27" i="307" s="1"/>
  <c r="N27" i="307"/>
  <c r="M27" i="307"/>
  <c r="Z27" i="307" s="1"/>
  <c r="AE26" i="307"/>
  <c r="AB26" i="307"/>
  <c r="AA26" i="307"/>
  <c r="S26" i="307"/>
  <c r="AF26" i="307" s="1"/>
  <c r="R26" i="307"/>
  <c r="Q26" i="307"/>
  <c r="AD26" i="307" s="1"/>
  <c r="P26" i="307"/>
  <c r="AC26" i="307" s="1"/>
  <c r="O26" i="307"/>
  <c r="N26" i="307"/>
  <c r="M26" i="307"/>
  <c r="Z26" i="307" s="1"/>
  <c r="AE25" i="307"/>
  <c r="AC25" i="307"/>
  <c r="Z25" i="307"/>
  <c r="S25" i="307"/>
  <c r="AF25" i="307" s="1"/>
  <c r="R25" i="307"/>
  <c r="Q25" i="307"/>
  <c r="AD25" i="307" s="1"/>
  <c r="P25" i="307"/>
  <c r="O25" i="307"/>
  <c r="AB25" i="307" s="1"/>
  <c r="N25" i="307"/>
  <c r="AA25" i="307" s="1"/>
  <c r="M25" i="307"/>
  <c r="S24" i="307"/>
  <c r="X24" i="307" s="1"/>
  <c r="AF24" i="307" s="1"/>
  <c r="R24" i="307"/>
  <c r="W24" i="307" s="1"/>
  <c r="AE24" i="307" s="1"/>
  <c r="Q24" i="307"/>
  <c r="V24" i="307" s="1"/>
  <c r="AD24" i="307" s="1"/>
  <c r="P24" i="307"/>
  <c r="U24" i="307" s="1"/>
  <c r="AC24" i="307" s="1"/>
  <c r="X23" i="307"/>
  <c r="AF23" i="307" s="1"/>
  <c r="W23" i="307"/>
  <c r="AE23" i="307" s="1"/>
  <c r="V23" i="307"/>
  <c r="AD23" i="307" s="1"/>
  <c r="U23" i="307"/>
  <c r="AC23" i="307" s="1"/>
  <c r="S23" i="307"/>
  <c r="R23" i="307"/>
  <c r="Q23" i="307"/>
  <c r="P23" i="307"/>
  <c r="AF21" i="307"/>
  <c r="AE21" i="307"/>
  <c r="AC21" i="307"/>
  <c r="AA21" i="307"/>
  <c r="S21" i="307"/>
  <c r="R21" i="307"/>
  <c r="Q21" i="307"/>
  <c r="AD21" i="307" s="1"/>
  <c r="P21" i="307"/>
  <c r="O21" i="307"/>
  <c r="AB21" i="307" s="1"/>
  <c r="N21" i="307"/>
  <c r="M21" i="307"/>
  <c r="Z21" i="307" s="1"/>
  <c r="AD20" i="307"/>
  <c r="AC20" i="307"/>
  <c r="AA20" i="307"/>
  <c r="S20" i="307"/>
  <c r="AF20" i="307" s="1"/>
  <c r="R20" i="307"/>
  <c r="AE20" i="307" s="1"/>
  <c r="Q20" i="307"/>
  <c r="P20" i="307"/>
  <c r="O20" i="307"/>
  <c r="AB20" i="307" s="1"/>
  <c r="N20" i="307"/>
  <c r="M20" i="307"/>
  <c r="Z20" i="307" s="1"/>
  <c r="AE19" i="307"/>
  <c r="AB19" i="307"/>
  <c r="AA19" i="307"/>
  <c r="S19" i="307"/>
  <c r="AF19" i="307" s="1"/>
  <c r="R19" i="307"/>
  <c r="Q19" i="307"/>
  <c r="AD19" i="307" s="1"/>
  <c r="P19" i="307"/>
  <c r="AC19" i="307" s="1"/>
  <c r="O19" i="307"/>
  <c r="N19" i="307"/>
  <c r="M19" i="307"/>
  <c r="Z19" i="307" s="1"/>
  <c r="AE18" i="307"/>
  <c r="AC18" i="307"/>
  <c r="Z18" i="307"/>
  <c r="S18" i="307"/>
  <c r="AF18" i="307" s="1"/>
  <c r="R18" i="307"/>
  <c r="Q18" i="307"/>
  <c r="AD18" i="307" s="1"/>
  <c r="P18" i="307"/>
  <c r="O18" i="307"/>
  <c r="AB18" i="307" s="1"/>
  <c r="N18" i="307"/>
  <c r="AA18" i="307" s="1"/>
  <c r="M18" i="307"/>
  <c r="AF17" i="307"/>
  <c r="AE17" i="307"/>
  <c r="AC17" i="307"/>
  <c r="AA17" i="307"/>
  <c r="S17" i="307"/>
  <c r="R17" i="307"/>
  <c r="Q17" i="307"/>
  <c r="AD17" i="307" s="1"/>
  <c r="P17" i="307"/>
  <c r="O17" i="307"/>
  <c r="AB17" i="307" s="1"/>
  <c r="N17" i="307"/>
  <c r="M17" i="307"/>
  <c r="Z17" i="307" s="1"/>
  <c r="AD16" i="307"/>
  <c r="AC16" i="307"/>
  <c r="AA16" i="307"/>
  <c r="S16" i="307"/>
  <c r="AF16" i="307" s="1"/>
  <c r="R16" i="307"/>
  <c r="AE16" i="307" s="1"/>
  <c r="Q16" i="307"/>
  <c r="P16" i="307"/>
  <c r="O16" i="307"/>
  <c r="AB16" i="307" s="1"/>
  <c r="N16" i="307"/>
  <c r="M16" i="307"/>
  <c r="Z16" i="307" s="1"/>
  <c r="AE15" i="307"/>
  <c r="AB15" i="307"/>
  <c r="AA15" i="307"/>
  <c r="S15" i="307"/>
  <c r="AF15" i="307" s="1"/>
  <c r="R15" i="307"/>
  <c r="Q15" i="307"/>
  <c r="AD15" i="307" s="1"/>
  <c r="P15" i="307"/>
  <c r="AC15" i="307" s="1"/>
  <c r="O15" i="307"/>
  <c r="N15" i="307"/>
  <c r="M15" i="307"/>
  <c r="Z15" i="307" s="1"/>
  <c r="AE14" i="307"/>
  <c r="AC14" i="307"/>
  <c r="Z14" i="307"/>
  <c r="S14" i="307"/>
  <c r="AF14" i="307" s="1"/>
  <c r="R14" i="307"/>
  <c r="Q14" i="307"/>
  <c r="AD14" i="307" s="1"/>
  <c r="P14" i="307"/>
  <c r="O14" i="307"/>
  <c r="AB14" i="307" s="1"/>
  <c r="N14" i="307"/>
  <c r="AA14" i="307" s="1"/>
  <c r="M14" i="307"/>
  <c r="AF13" i="307"/>
  <c r="AE13" i="307"/>
  <c r="AC13" i="307"/>
  <c r="AA13" i="307"/>
  <c r="S13" i="307"/>
  <c r="R13" i="307"/>
  <c r="Q13" i="307"/>
  <c r="AD13" i="307" s="1"/>
  <c r="P13" i="307"/>
  <c r="O13" i="307"/>
  <c r="AB13" i="307" s="1"/>
  <c r="N13" i="307"/>
  <c r="M13" i="307"/>
  <c r="Z13" i="307" s="1"/>
  <c r="AD12" i="307"/>
  <c r="AC12" i="307"/>
  <c r="AA12" i="307"/>
  <c r="S12" i="307"/>
  <c r="AF12" i="307" s="1"/>
  <c r="R12" i="307"/>
  <c r="AE12" i="307" s="1"/>
  <c r="Q12" i="307"/>
  <c r="P12" i="307"/>
  <c r="O12" i="307"/>
  <c r="AB12" i="307" s="1"/>
  <c r="N12" i="307"/>
  <c r="M12" i="307"/>
  <c r="Z12" i="307" s="1"/>
  <c r="AE11" i="307"/>
  <c r="AB11" i="307"/>
  <c r="AA11" i="307"/>
  <c r="S11" i="307"/>
  <c r="AF11" i="307" s="1"/>
  <c r="R11" i="307"/>
  <c r="Q11" i="307"/>
  <c r="AD11" i="307" s="1"/>
  <c r="P11" i="307"/>
  <c r="AC11" i="307" s="1"/>
  <c r="O11" i="307"/>
  <c r="N11" i="307"/>
  <c r="M11" i="307"/>
  <c r="Z11" i="307" s="1"/>
  <c r="V10" i="307"/>
  <c r="AD10" i="307" s="1"/>
  <c r="U10" i="307"/>
  <c r="AC10" i="307" s="1"/>
  <c r="S10" i="307"/>
  <c r="X10" i="307" s="1"/>
  <c r="AF10" i="307" s="1"/>
  <c r="R10" i="307"/>
  <c r="W10" i="307" s="1"/>
  <c r="AE10" i="307" s="1"/>
  <c r="Q10" i="307"/>
  <c r="P10" i="307"/>
  <c r="W9" i="307"/>
  <c r="AE9" i="307" s="1"/>
  <c r="S9" i="307"/>
  <c r="X9" i="307" s="1"/>
  <c r="AF9" i="307" s="1"/>
  <c r="R9" i="307"/>
  <c r="Q9" i="307"/>
  <c r="V9" i="307" s="1"/>
  <c r="AD9" i="307" s="1"/>
  <c r="P9" i="307"/>
  <c r="U9" i="307" s="1"/>
  <c r="AC9" i="307" s="1"/>
  <c r="AG71" i="303" l="1"/>
  <c r="AX71" i="303" s="1"/>
  <c r="AF71" i="303"/>
  <c r="AW71" i="303" s="1"/>
  <c r="M71" i="303"/>
  <c r="AE71" i="303" s="1"/>
  <c r="AV71" i="303" s="1"/>
  <c r="E71" i="303"/>
  <c r="Q71" i="303" s="1"/>
  <c r="AI71" i="303" s="1"/>
  <c r="AZ71" i="303" s="1"/>
  <c r="AX70" i="303"/>
  <c r="AG70" i="303"/>
  <c r="AF70" i="303"/>
  <c r="AW70" i="303" s="1"/>
  <c r="AE70" i="303"/>
  <c r="AV70" i="303" s="1"/>
  <c r="R70" i="303"/>
  <c r="AJ70" i="303" s="1"/>
  <c r="BA70" i="303" s="1"/>
  <c r="Q70" i="303"/>
  <c r="AI70" i="303" s="1"/>
  <c r="AZ70" i="303" s="1"/>
  <c r="M70" i="303"/>
  <c r="J70" i="303"/>
  <c r="J71" i="303" s="1"/>
  <c r="V71" i="303" s="1"/>
  <c r="AN71" i="303" s="1"/>
  <c r="BE71" i="303" s="1"/>
  <c r="I70" i="303"/>
  <c r="I71" i="303" s="1"/>
  <c r="U71" i="303" s="1"/>
  <c r="AM71" i="303" s="1"/>
  <c r="BD71" i="303" s="1"/>
  <c r="H70" i="303"/>
  <c r="H71" i="303" s="1"/>
  <c r="T71" i="303" s="1"/>
  <c r="AL71" i="303" s="1"/>
  <c r="BC71" i="303" s="1"/>
  <c r="F70" i="303"/>
  <c r="F71" i="303" s="1"/>
  <c r="R71" i="303" s="1"/>
  <c r="AJ71" i="303" s="1"/>
  <c r="BA71" i="303" s="1"/>
  <c r="E70" i="303"/>
  <c r="D70" i="303"/>
  <c r="D71" i="303" s="1"/>
  <c r="P71" i="303" s="1"/>
  <c r="AH71" i="303" s="1"/>
  <c r="AY71" i="303" s="1"/>
  <c r="BC69" i="303"/>
  <c r="AW69" i="303"/>
  <c r="AM69" i="303"/>
  <c r="BD69" i="303" s="1"/>
  <c r="AL69" i="303"/>
  <c r="AG69" i="303"/>
  <c r="AX69" i="303" s="1"/>
  <c r="AF69" i="303"/>
  <c r="AE69" i="303"/>
  <c r="AV69" i="303" s="1"/>
  <c r="V69" i="303"/>
  <c r="AN69" i="303" s="1"/>
  <c r="BE69" i="303" s="1"/>
  <c r="U69" i="303"/>
  <c r="T69" i="303"/>
  <c r="R69" i="303"/>
  <c r="AJ69" i="303" s="1"/>
  <c r="BA69" i="303" s="1"/>
  <c r="Q69" i="303"/>
  <c r="AI69" i="303" s="1"/>
  <c r="AZ69" i="303" s="1"/>
  <c r="P69" i="303"/>
  <c r="AH69" i="303" s="1"/>
  <c r="AY69" i="303" s="1"/>
  <c r="M69" i="303"/>
  <c r="BD68" i="303"/>
  <c r="AX68" i="303"/>
  <c r="AN68" i="303"/>
  <c r="BE68" i="303" s="1"/>
  <c r="AM68" i="303"/>
  <c r="AH68" i="303"/>
  <c r="AY68" i="303" s="1"/>
  <c r="AG68" i="303"/>
  <c r="AF68" i="303"/>
  <c r="AW68" i="303" s="1"/>
  <c r="AE68" i="303"/>
  <c r="AV68" i="303" s="1"/>
  <c r="V68" i="303"/>
  <c r="U68" i="303"/>
  <c r="T68" i="303"/>
  <c r="AL68" i="303" s="1"/>
  <c r="BC68" i="303" s="1"/>
  <c r="R68" i="303"/>
  <c r="AJ68" i="303" s="1"/>
  <c r="BA68" i="303" s="1"/>
  <c r="Q68" i="303"/>
  <c r="AI68" i="303" s="1"/>
  <c r="AZ68" i="303" s="1"/>
  <c r="P68" i="303"/>
  <c r="M68" i="303"/>
  <c r="AE67" i="303"/>
  <c r="M67" i="303"/>
  <c r="AN66" i="303"/>
  <c r="BE66" i="303" s="1"/>
  <c r="AG66" i="303"/>
  <c r="AX66" i="303" s="1"/>
  <c r="AF66" i="303"/>
  <c r="AW66" i="303" s="1"/>
  <c r="W66" i="303"/>
  <c r="AO66" i="303" s="1"/>
  <c r="BF66" i="303" s="1"/>
  <c r="V66" i="303"/>
  <c r="R66" i="303"/>
  <c r="AJ66" i="303" s="1"/>
  <c r="BA66" i="303" s="1"/>
  <c r="M66" i="303"/>
  <c r="AE66" i="303" s="1"/>
  <c r="AV66" i="303" s="1"/>
  <c r="K66" i="303"/>
  <c r="J66" i="303"/>
  <c r="I66" i="303"/>
  <c r="U66" i="303" s="1"/>
  <c r="AM66" i="303" s="1"/>
  <c r="BD66" i="303" s="1"/>
  <c r="H66" i="303"/>
  <c r="T66" i="303" s="1"/>
  <c r="AL66" i="303" s="1"/>
  <c r="BC66" i="303" s="1"/>
  <c r="G66" i="303"/>
  <c r="S66" i="303" s="1"/>
  <c r="AK66" i="303" s="1"/>
  <c r="BB66" i="303" s="1"/>
  <c r="F66" i="303"/>
  <c r="E66" i="303"/>
  <c r="Q66" i="303" s="1"/>
  <c r="AI66" i="303" s="1"/>
  <c r="AZ66" i="303" s="1"/>
  <c r="D66" i="303"/>
  <c r="P66" i="303" s="1"/>
  <c r="AH66" i="303" s="1"/>
  <c r="AY66" i="303" s="1"/>
  <c r="BA65" i="303"/>
  <c r="AX65" i="303"/>
  <c r="AL65" i="303"/>
  <c r="BC65" i="303" s="1"/>
  <c r="AK65" i="303"/>
  <c r="BB65" i="303" s="1"/>
  <c r="AJ65" i="303"/>
  <c r="AG65" i="303"/>
  <c r="AF65" i="303"/>
  <c r="AW65" i="303" s="1"/>
  <c r="W65" i="303"/>
  <c r="AO65" i="303" s="1"/>
  <c r="BF65" i="303" s="1"/>
  <c r="V65" i="303"/>
  <c r="AN65" i="303" s="1"/>
  <c r="BE65" i="303" s="1"/>
  <c r="U65" i="303"/>
  <c r="AM65" i="303" s="1"/>
  <c r="BD65" i="303" s="1"/>
  <c r="T65" i="303"/>
  <c r="S65" i="303"/>
  <c r="R65" i="303"/>
  <c r="Q65" i="303"/>
  <c r="AI65" i="303" s="1"/>
  <c r="AZ65" i="303" s="1"/>
  <c r="P65" i="303"/>
  <c r="AH65" i="303" s="1"/>
  <c r="AY65" i="303" s="1"/>
  <c r="M65" i="303"/>
  <c r="AE65" i="303" s="1"/>
  <c r="AV65" i="303" s="1"/>
  <c r="AX64" i="303"/>
  <c r="AW64" i="303"/>
  <c r="AK64" i="303"/>
  <c r="BB64" i="303" s="1"/>
  <c r="AJ64" i="303"/>
  <c r="BA64" i="303" s="1"/>
  <c r="AI64" i="303"/>
  <c r="AZ64" i="303" s="1"/>
  <c r="AG64" i="303"/>
  <c r="AF64" i="303"/>
  <c r="AE64" i="303"/>
  <c r="AV64" i="303" s="1"/>
  <c r="W64" i="303"/>
  <c r="AO64" i="303" s="1"/>
  <c r="BF64" i="303" s="1"/>
  <c r="V64" i="303"/>
  <c r="AN64" i="303" s="1"/>
  <c r="BE64" i="303" s="1"/>
  <c r="U64" i="303"/>
  <c r="AM64" i="303" s="1"/>
  <c r="BD64" i="303" s="1"/>
  <c r="T64" i="303"/>
  <c r="AL64" i="303" s="1"/>
  <c r="BC64" i="303" s="1"/>
  <c r="S64" i="303"/>
  <c r="R64" i="303"/>
  <c r="Q64" i="303"/>
  <c r="P64" i="303"/>
  <c r="AH64" i="303" s="1"/>
  <c r="AY64" i="303" s="1"/>
  <c r="M64" i="303"/>
  <c r="AX63" i="303"/>
  <c r="AW63" i="303"/>
  <c r="AG63" i="303"/>
  <c r="AF63" i="303"/>
  <c r="W63" i="303"/>
  <c r="AO63" i="303" s="1"/>
  <c r="BF63" i="303" s="1"/>
  <c r="T63" i="303"/>
  <c r="AL63" i="303" s="1"/>
  <c r="BC63" i="303" s="1"/>
  <c r="S63" i="303"/>
  <c r="AK63" i="303" s="1"/>
  <c r="BB63" i="303" s="1"/>
  <c r="M63" i="303"/>
  <c r="AE63" i="303" s="1"/>
  <c r="AV63" i="303" s="1"/>
  <c r="K63" i="303"/>
  <c r="J63" i="303"/>
  <c r="V63" i="303" s="1"/>
  <c r="AN63" i="303" s="1"/>
  <c r="BE63" i="303" s="1"/>
  <c r="I63" i="303"/>
  <c r="U63" i="303" s="1"/>
  <c r="AM63" i="303" s="1"/>
  <c r="BD63" i="303" s="1"/>
  <c r="H63" i="303"/>
  <c r="G63" i="303"/>
  <c r="F63" i="303"/>
  <c r="R63" i="303" s="1"/>
  <c r="AJ63" i="303" s="1"/>
  <c r="BA63" i="303" s="1"/>
  <c r="E63" i="303"/>
  <c r="Q63" i="303" s="1"/>
  <c r="AI63" i="303" s="1"/>
  <c r="AZ63" i="303" s="1"/>
  <c r="D63" i="303"/>
  <c r="P63" i="303" s="1"/>
  <c r="AH63" i="303" s="1"/>
  <c r="AY63" i="303" s="1"/>
  <c r="AW62" i="303"/>
  <c r="AG62" i="303"/>
  <c r="AX62" i="303" s="1"/>
  <c r="AF62" i="303"/>
  <c r="V62" i="303"/>
  <c r="AN62" i="303" s="1"/>
  <c r="BE62" i="303" s="1"/>
  <c r="S62" i="303"/>
  <c r="AK62" i="303" s="1"/>
  <c r="BB62" i="303" s="1"/>
  <c r="R62" i="303"/>
  <c r="AJ62" i="303" s="1"/>
  <c r="BA62" i="303" s="1"/>
  <c r="M62" i="303"/>
  <c r="AE62" i="303" s="1"/>
  <c r="AV62" i="303" s="1"/>
  <c r="K62" i="303"/>
  <c r="W62" i="303" s="1"/>
  <c r="AO62" i="303" s="1"/>
  <c r="BF62" i="303" s="1"/>
  <c r="J62" i="303"/>
  <c r="I62" i="303"/>
  <c r="U62" i="303" s="1"/>
  <c r="AM62" i="303" s="1"/>
  <c r="BD62" i="303" s="1"/>
  <c r="H62" i="303"/>
  <c r="T62" i="303" s="1"/>
  <c r="AL62" i="303" s="1"/>
  <c r="BC62" i="303" s="1"/>
  <c r="G62" i="303"/>
  <c r="F62" i="303"/>
  <c r="E62" i="303"/>
  <c r="Q62" i="303" s="1"/>
  <c r="AI62" i="303" s="1"/>
  <c r="AZ62" i="303" s="1"/>
  <c r="D62" i="303"/>
  <c r="P62" i="303" s="1"/>
  <c r="AH62" i="303" s="1"/>
  <c r="AY62" i="303" s="1"/>
  <c r="AG61" i="303"/>
  <c r="AX61" i="303" s="1"/>
  <c r="AF61" i="303"/>
  <c r="AW61" i="303" s="1"/>
  <c r="U61" i="303"/>
  <c r="AM61" i="303" s="1"/>
  <c r="BD61" i="303" s="1"/>
  <c r="R61" i="303"/>
  <c r="AJ61" i="303" s="1"/>
  <c r="BA61" i="303" s="1"/>
  <c r="Q61" i="303"/>
  <c r="AI61" i="303" s="1"/>
  <c r="AZ61" i="303" s="1"/>
  <c r="M61" i="303"/>
  <c r="AE61" i="303" s="1"/>
  <c r="AV61" i="303" s="1"/>
  <c r="K61" i="303"/>
  <c r="W61" i="303" s="1"/>
  <c r="AO61" i="303" s="1"/>
  <c r="BF61" i="303" s="1"/>
  <c r="J61" i="303"/>
  <c r="V61" i="303" s="1"/>
  <c r="AN61" i="303" s="1"/>
  <c r="BE61" i="303" s="1"/>
  <c r="I61" i="303"/>
  <c r="H61" i="303"/>
  <c r="T61" i="303" s="1"/>
  <c r="AL61" i="303" s="1"/>
  <c r="BC61" i="303" s="1"/>
  <c r="G61" i="303"/>
  <c r="S61" i="303" s="1"/>
  <c r="AK61" i="303" s="1"/>
  <c r="BB61" i="303" s="1"/>
  <c r="F61" i="303"/>
  <c r="E61" i="303"/>
  <c r="D61" i="303"/>
  <c r="P61" i="303" s="1"/>
  <c r="AH61" i="303" s="1"/>
  <c r="AY61" i="303" s="1"/>
  <c r="AO60" i="303"/>
  <c r="BF60" i="303" s="1"/>
  <c r="AN60" i="303"/>
  <c r="BE60" i="303" s="1"/>
  <c r="AM60" i="303"/>
  <c r="BD60" i="303" s="1"/>
  <c r="AG60" i="303"/>
  <c r="AX60" i="303" s="1"/>
  <c r="AF60" i="303"/>
  <c r="AW60" i="303" s="1"/>
  <c r="AE60" i="303"/>
  <c r="AV60" i="303" s="1"/>
  <c r="W60" i="303"/>
  <c r="V60" i="303"/>
  <c r="U60" i="303"/>
  <c r="T60" i="303"/>
  <c r="AL60" i="303" s="1"/>
  <c r="BC60" i="303" s="1"/>
  <c r="S60" i="303"/>
  <c r="AK60" i="303" s="1"/>
  <c r="BB60" i="303" s="1"/>
  <c r="R60" i="303"/>
  <c r="AJ60" i="303" s="1"/>
  <c r="BA60" i="303" s="1"/>
  <c r="Q60" i="303"/>
  <c r="AI60" i="303" s="1"/>
  <c r="AZ60" i="303" s="1"/>
  <c r="P60" i="303"/>
  <c r="AH60" i="303" s="1"/>
  <c r="AY60" i="303" s="1"/>
  <c r="M60" i="303"/>
  <c r="AL58" i="303"/>
  <c r="BC58" i="303" s="1"/>
  <c r="T58" i="303"/>
  <c r="P58" i="303"/>
  <c r="AH58" i="303" s="1"/>
  <c r="AY58" i="303" s="1"/>
  <c r="T57" i="303"/>
  <c r="AL57" i="303" s="1"/>
  <c r="BC57" i="303" s="1"/>
  <c r="P57" i="303"/>
  <c r="AH57" i="303" s="1"/>
  <c r="AY57" i="303" s="1"/>
  <c r="AX55" i="303"/>
  <c r="AG55" i="303"/>
  <c r="AF55" i="303"/>
  <c r="AW55" i="303" s="1"/>
  <c r="AE55" i="303"/>
  <c r="AV55" i="303" s="1"/>
  <c r="M55" i="303"/>
  <c r="J55" i="303"/>
  <c r="V55" i="303" s="1"/>
  <c r="AN55" i="303" s="1"/>
  <c r="BE55" i="303" s="1"/>
  <c r="D55" i="303"/>
  <c r="P55" i="303" s="1"/>
  <c r="AH55" i="303" s="1"/>
  <c r="AY55" i="303" s="1"/>
  <c r="AW54" i="303"/>
  <c r="AG54" i="303"/>
  <c r="AX54" i="303" s="1"/>
  <c r="AF54" i="303"/>
  <c r="V54" i="303"/>
  <c r="AN54" i="303" s="1"/>
  <c r="BE54" i="303" s="1"/>
  <c r="Q54" i="303"/>
  <c r="AI54" i="303" s="1"/>
  <c r="AZ54" i="303" s="1"/>
  <c r="P54" i="303"/>
  <c r="AH54" i="303" s="1"/>
  <c r="AY54" i="303" s="1"/>
  <c r="M54" i="303"/>
  <c r="AE54" i="303" s="1"/>
  <c r="AV54" i="303" s="1"/>
  <c r="J54" i="303"/>
  <c r="I54" i="303"/>
  <c r="I55" i="303" s="1"/>
  <c r="U55" i="303" s="1"/>
  <c r="AM55" i="303" s="1"/>
  <c r="BD55" i="303" s="1"/>
  <c r="H54" i="303"/>
  <c r="H55" i="303" s="1"/>
  <c r="T55" i="303" s="1"/>
  <c r="AL55" i="303" s="1"/>
  <c r="BC55" i="303" s="1"/>
  <c r="F54" i="303"/>
  <c r="F55" i="303" s="1"/>
  <c r="R55" i="303" s="1"/>
  <c r="AJ55" i="303" s="1"/>
  <c r="BA55" i="303" s="1"/>
  <c r="E54" i="303"/>
  <c r="E55" i="303" s="1"/>
  <c r="Q55" i="303" s="1"/>
  <c r="AI55" i="303" s="1"/>
  <c r="AZ55" i="303" s="1"/>
  <c r="D54" i="303"/>
  <c r="BA53" i="303"/>
  <c r="AL53" i="303"/>
  <c r="BC53" i="303" s="1"/>
  <c r="AJ53" i="303"/>
  <c r="AG53" i="303"/>
  <c r="AX53" i="303" s="1"/>
  <c r="AF53" i="303"/>
  <c r="AW53" i="303" s="1"/>
  <c r="V53" i="303"/>
  <c r="AN53" i="303" s="1"/>
  <c r="BE53" i="303" s="1"/>
  <c r="U53" i="303"/>
  <c r="AM53" i="303" s="1"/>
  <c r="BD53" i="303" s="1"/>
  <c r="T53" i="303"/>
  <c r="R53" i="303"/>
  <c r="Q53" i="303"/>
  <c r="AI53" i="303" s="1"/>
  <c r="AZ53" i="303" s="1"/>
  <c r="P53" i="303"/>
  <c r="AH53" i="303" s="1"/>
  <c r="AY53" i="303" s="1"/>
  <c r="M53" i="303"/>
  <c r="AE53" i="303" s="1"/>
  <c r="AV53" i="303" s="1"/>
  <c r="BC52" i="303"/>
  <c r="AW52" i="303"/>
  <c r="AM52" i="303"/>
  <c r="BD52" i="303" s="1"/>
  <c r="AL52" i="303"/>
  <c r="AG52" i="303"/>
  <c r="AX52" i="303" s="1"/>
  <c r="AF52" i="303"/>
  <c r="V52" i="303"/>
  <c r="AN52" i="303" s="1"/>
  <c r="BE52" i="303" s="1"/>
  <c r="U52" i="303"/>
  <c r="T52" i="303"/>
  <c r="R52" i="303"/>
  <c r="AJ52" i="303" s="1"/>
  <c r="BA52" i="303" s="1"/>
  <c r="Q52" i="303"/>
  <c r="AI52" i="303" s="1"/>
  <c r="AZ52" i="303" s="1"/>
  <c r="P52" i="303"/>
  <c r="AH52" i="303" s="1"/>
  <c r="AY52" i="303" s="1"/>
  <c r="M52" i="303"/>
  <c r="AE52" i="303" s="1"/>
  <c r="AV52" i="303" s="1"/>
  <c r="M51" i="303"/>
  <c r="AE51" i="303" s="1"/>
  <c r="AX50" i="303"/>
  <c r="AN50" i="303"/>
  <c r="BE50" i="303" s="1"/>
  <c r="AM50" i="303"/>
  <c r="BD50" i="303" s="1"/>
  <c r="AG50" i="303"/>
  <c r="AF50" i="303"/>
  <c r="AW50" i="303" s="1"/>
  <c r="V50" i="303"/>
  <c r="U50" i="303"/>
  <c r="Q50" i="303"/>
  <c r="AI50" i="303" s="1"/>
  <c r="AZ50" i="303" s="1"/>
  <c r="M50" i="303"/>
  <c r="AE50" i="303" s="1"/>
  <c r="AV50" i="303" s="1"/>
  <c r="K50" i="303"/>
  <c r="W50" i="303" s="1"/>
  <c r="AO50" i="303" s="1"/>
  <c r="BF50" i="303" s="1"/>
  <c r="J50" i="303"/>
  <c r="I50" i="303"/>
  <c r="H50" i="303"/>
  <c r="T50" i="303" s="1"/>
  <c r="AL50" i="303" s="1"/>
  <c r="BC50" i="303" s="1"/>
  <c r="G50" i="303"/>
  <c r="S50" i="303" s="1"/>
  <c r="AK50" i="303" s="1"/>
  <c r="BB50" i="303" s="1"/>
  <c r="F50" i="303"/>
  <c r="R50" i="303" s="1"/>
  <c r="AJ50" i="303" s="1"/>
  <c r="BA50" i="303" s="1"/>
  <c r="E50" i="303"/>
  <c r="D50" i="303"/>
  <c r="P50" i="303" s="1"/>
  <c r="AH50" i="303" s="1"/>
  <c r="AY50" i="303" s="1"/>
  <c r="BA49" i="303"/>
  <c r="AZ49" i="303"/>
  <c r="AX49" i="303"/>
  <c r="AW49" i="303"/>
  <c r="AM49" i="303"/>
  <c r="BD49" i="303" s="1"/>
  <c r="AL49" i="303"/>
  <c r="BC49" i="303" s="1"/>
  <c r="AK49" i="303"/>
  <c r="BB49" i="303" s="1"/>
  <c r="AJ49" i="303"/>
  <c r="AI49" i="303"/>
  <c r="AG49" i="303"/>
  <c r="AF49" i="303"/>
  <c r="AE49" i="303"/>
  <c r="AV49" i="303" s="1"/>
  <c r="W49" i="303"/>
  <c r="AO49" i="303" s="1"/>
  <c r="BF49" i="303" s="1"/>
  <c r="V49" i="303"/>
  <c r="AN49" i="303" s="1"/>
  <c r="BE49" i="303" s="1"/>
  <c r="U49" i="303"/>
  <c r="T49" i="303"/>
  <c r="S49" i="303"/>
  <c r="R49" i="303"/>
  <c r="Q49" i="303"/>
  <c r="P49" i="303"/>
  <c r="AH49" i="303" s="1"/>
  <c r="AY49" i="303" s="1"/>
  <c r="M49" i="303"/>
  <c r="AZ48" i="303"/>
  <c r="AY48" i="303"/>
  <c r="AX48" i="303"/>
  <c r="AW48" i="303"/>
  <c r="AL48" i="303"/>
  <c r="BC48" i="303" s="1"/>
  <c r="AK48" i="303"/>
  <c r="BB48" i="303" s="1"/>
  <c r="AJ48" i="303"/>
  <c r="BA48" i="303" s="1"/>
  <c r="AI48" i="303"/>
  <c r="AH48" i="303"/>
  <c r="AG48" i="303"/>
  <c r="AF48" i="303"/>
  <c r="W48" i="303"/>
  <c r="AO48" i="303" s="1"/>
  <c r="BF48" i="303" s="1"/>
  <c r="V48" i="303"/>
  <c r="AN48" i="303" s="1"/>
  <c r="BE48" i="303" s="1"/>
  <c r="U48" i="303"/>
  <c r="AM48" i="303" s="1"/>
  <c r="BD48" i="303" s="1"/>
  <c r="T48" i="303"/>
  <c r="S48" i="303"/>
  <c r="R48" i="303"/>
  <c r="Q48" i="303"/>
  <c r="P48" i="303"/>
  <c r="M48" i="303"/>
  <c r="AE48" i="303" s="1"/>
  <c r="AV48" i="303" s="1"/>
  <c r="AX47" i="303"/>
  <c r="AW47" i="303"/>
  <c r="AK47" i="303"/>
  <c r="BB47" i="303" s="1"/>
  <c r="AJ47" i="303"/>
  <c r="BA47" i="303" s="1"/>
  <c r="AG47" i="303"/>
  <c r="AF47" i="303"/>
  <c r="V47" i="303"/>
  <c r="AN47" i="303" s="1"/>
  <c r="BE47" i="303" s="1"/>
  <c r="S47" i="303"/>
  <c r="R47" i="303"/>
  <c r="M47" i="303"/>
  <c r="AE47" i="303" s="1"/>
  <c r="AV47" i="303" s="1"/>
  <c r="K47" i="303"/>
  <c r="W47" i="303" s="1"/>
  <c r="AO47" i="303" s="1"/>
  <c r="BF47" i="303" s="1"/>
  <c r="J47" i="303"/>
  <c r="I47" i="303"/>
  <c r="U47" i="303" s="1"/>
  <c r="AM47" i="303" s="1"/>
  <c r="BD47" i="303" s="1"/>
  <c r="H47" i="303"/>
  <c r="T47" i="303" s="1"/>
  <c r="AL47" i="303" s="1"/>
  <c r="BC47" i="303" s="1"/>
  <c r="G47" i="303"/>
  <c r="F47" i="303"/>
  <c r="E47" i="303"/>
  <c r="Q47" i="303" s="1"/>
  <c r="AI47" i="303" s="1"/>
  <c r="AZ47" i="303" s="1"/>
  <c r="D47" i="303"/>
  <c r="P47" i="303" s="1"/>
  <c r="AH47" i="303" s="1"/>
  <c r="AY47" i="303" s="1"/>
  <c r="AX46" i="303"/>
  <c r="AW46" i="303"/>
  <c r="AJ46" i="303"/>
  <c r="BA46" i="303" s="1"/>
  <c r="AI46" i="303"/>
  <c r="AZ46" i="303" s="1"/>
  <c r="AG46" i="303"/>
  <c r="AF46" i="303"/>
  <c r="U46" i="303"/>
  <c r="AM46" i="303" s="1"/>
  <c r="BD46" i="303" s="1"/>
  <c r="T46" i="303"/>
  <c r="AL46" i="303" s="1"/>
  <c r="BC46" i="303" s="1"/>
  <c r="R46" i="303"/>
  <c r="Q46" i="303"/>
  <c r="M46" i="303"/>
  <c r="AE46" i="303" s="1"/>
  <c r="AV46" i="303" s="1"/>
  <c r="K46" i="303"/>
  <c r="W46" i="303" s="1"/>
  <c r="AO46" i="303" s="1"/>
  <c r="BF46" i="303" s="1"/>
  <c r="J46" i="303"/>
  <c r="V46" i="303" s="1"/>
  <c r="AN46" i="303" s="1"/>
  <c r="BE46" i="303" s="1"/>
  <c r="I46" i="303"/>
  <c r="H46" i="303"/>
  <c r="G46" i="303"/>
  <c r="S46" i="303" s="1"/>
  <c r="AK46" i="303" s="1"/>
  <c r="BB46" i="303" s="1"/>
  <c r="F46" i="303"/>
  <c r="E46" i="303"/>
  <c r="D46" i="303"/>
  <c r="P46" i="303" s="1"/>
  <c r="AH46" i="303" s="1"/>
  <c r="AY46" i="303" s="1"/>
  <c r="AW45" i="303"/>
  <c r="AV45" i="303"/>
  <c r="AI45" i="303"/>
  <c r="AZ45" i="303" s="1"/>
  <c r="AH45" i="303"/>
  <c r="AY45" i="303" s="1"/>
  <c r="AG45" i="303"/>
  <c r="AX45" i="303" s="1"/>
  <c r="AF45" i="303"/>
  <c r="AE45" i="303"/>
  <c r="T45" i="303"/>
  <c r="AL45" i="303" s="1"/>
  <c r="BC45" i="303" s="1"/>
  <c r="S45" i="303"/>
  <c r="AK45" i="303" s="1"/>
  <c r="BB45" i="303" s="1"/>
  <c r="Q45" i="303"/>
  <c r="P45" i="303"/>
  <c r="M45" i="303"/>
  <c r="K45" i="303"/>
  <c r="W45" i="303" s="1"/>
  <c r="AO45" i="303" s="1"/>
  <c r="BF45" i="303" s="1"/>
  <c r="J45" i="303"/>
  <c r="V45" i="303" s="1"/>
  <c r="AN45" i="303" s="1"/>
  <c r="BE45" i="303" s="1"/>
  <c r="I45" i="303"/>
  <c r="U45" i="303" s="1"/>
  <c r="AM45" i="303" s="1"/>
  <c r="BD45" i="303" s="1"/>
  <c r="H45" i="303"/>
  <c r="G45" i="303"/>
  <c r="F45" i="303"/>
  <c r="R45" i="303" s="1"/>
  <c r="AJ45" i="303" s="1"/>
  <c r="BA45" i="303" s="1"/>
  <c r="E45" i="303"/>
  <c r="D45" i="303"/>
  <c r="AO44" i="303"/>
  <c r="BF44" i="303" s="1"/>
  <c r="AN44" i="303"/>
  <c r="BE44" i="303" s="1"/>
  <c r="AM44" i="303"/>
  <c r="BD44" i="303" s="1"/>
  <c r="AG44" i="303"/>
  <c r="AX44" i="303" s="1"/>
  <c r="AF44" i="303"/>
  <c r="AW44" i="303" s="1"/>
  <c r="AE44" i="303"/>
  <c r="AV44" i="303" s="1"/>
  <c r="W44" i="303"/>
  <c r="V44" i="303"/>
  <c r="U44" i="303"/>
  <c r="T44" i="303"/>
  <c r="AL44" i="303" s="1"/>
  <c r="BC44" i="303" s="1"/>
  <c r="S44" i="303"/>
  <c r="AK44" i="303" s="1"/>
  <c r="BB44" i="303" s="1"/>
  <c r="R44" i="303"/>
  <c r="AJ44" i="303" s="1"/>
  <c r="BA44" i="303" s="1"/>
  <c r="Q44" i="303"/>
  <c r="AI44" i="303" s="1"/>
  <c r="AZ44" i="303" s="1"/>
  <c r="P44" i="303"/>
  <c r="AH44" i="303" s="1"/>
  <c r="AY44" i="303" s="1"/>
  <c r="M44" i="303"/>
  <c r="AH42" i="303"/>
  <c r="AY42" i="303" s="1"/>
  <c r="T42" i="303"/>
  <c r="AL42" i="303" s="1"/>
  <c r="BC42" i="303" s="1"/>
  <c r="P42" i="303"/>
  <c r="BC41" i="303"/>
  <c r="T41" i="303"/>
  <c r="AL41" i="303" s="1"/>
  <c r="P41" i="303"/>
  <c r="AH41" i="303" s="1"/>
  <c r="AY41" i="303" s="1"/>
  <c r="AW39" i="303"/>
  <c r="AG39" i="303"/>
  <c r="AX39" i="303" s="1"/>
  <c r="AF39" i="303"/>
  <c r="M39" i="303"/>
  <c r="AE39" i="303" s="1"/>
  <c r="AV39" i="303" s="1"/>
  <c r="I39" i="303"/>
  <c r="U39" i="303" s="1"/>
  <c r="AM39" i="303" s="1"/>
  <c r="BD39" i="303" s="1"/>
  <c r="AG38" i="303"/>
  <c r="AX38" i="303" s="1"/>
  <c r="AF38" i="303"/>
  <c r="AW38" i="303" s="1"/>
  <c r="AE38" i="303"/>
  <c r="AV38" i="303" s="1"/>
  <c r="U38" i="303"/>
  <c r="AM38" i="303" s="1"/>
  <c r="BD38" i="303" s="1"/>
  <c r="P38" i="303"/>
  <c r="AH38" i="303" s="1"/>
  <c r="AY38" i="303" s="1"/>
  <c r="M38" i="303"/>
  <c r="J38" i="303"/>
  <c r="I38" i="303"/>
  <c r="H38" i="303"/>
  <c r="F38" i="303"/>
  <c r="F39" i="303" s="1"/>
  <c r="R39" i="303" s="1"/>
  <c r="AJ39" i="303" s="1"/>
  <c r="BA39" i="303" s="1"/>
  <c r="E38" i="303"/>
  <c r="E39" i="303" s="1"/>
  <c r="Q39" i="303" s="1"/>
  <c r="AI39" i="303" s="1"/>
  <c r="AZ39" i="303" s="1"/>
  <c r="D38" i="303"/>
  <c r="D39" i="303" s="1"/>
  <c r="P39" i="303" s="1"/>
  <c r="AH39" i="303" s="1"/>
  <c r="AY39" i="303" s="1"/>
  <c r="BD37" i="303"/>
  <c r="BC37" i="303"/>
  <c r="AZ37" i="303"/>
  <c r="AM37" i="303"/>
  <c r="AJ37" i="303"/>
  <c r="BA37" i="303" s="1"/>
  <c r="AI37" i="303"/>
  <c r="AG37" i="303"/>
  <c r="AX37" i="303" s="1"/>
  <c r="AF37" i="303"/>
  <c r="AW37" i="303" s="1"/>
  <c r="AE37" i="303"/>
  <c r="AV37" i="303" s="1"/>
  <c r="V37" i="303"/>
  <c r="AN37" i="303" s="1"/>
  <c r="BE37" i="303" s="1"/>
  <c r="U37" i="303"/>
  <c r="T37" i="303"/>
  <c r="AL37" i="303" s="1"/>
  <c r="R37" i="303"/>
  <c r="Q37" i="303"/>
  <c r="P37" i="303"/>
  <c r="AH37" i="303" s="1"/>
  <c r="AY37" i="303" s="1"/>
  <c r="M37" i="303"/>
  <c r="BC36" i="303"/>
  <c r="BA36" i="303"/>
  <c r="AL36" i="303"/>
  <c r="AJ36" i="303"/>
  <c r="AG36" i="303"/>
  <c r="AX36" i="303" s="1"/>
  <c r="AF36" i="303"/>
  <c r="AW36" i="303" s="1"/>
  <c r="V36" i="303"/>
  <c r="AN36" i="303" s="1"/>
  <c r="BE36" i="303" s="1"/>
  <c r="U36" i="303"/>
  <c r="AM36" i="303" s="1"/>
  <c r="BD36" i="303" s="1"/>
  <c r="T36" i="303"/>
  <c r="R36" i="303"/>
  <c r="Q36" i="303"/>
  <c r="AI36" i="303" s="1"/>
  <c r="AZ36" i="303" s="1"/>
  <c r="P36" i="303"/>
  <c r="AH36" i="303" s="1"/>
  <c r="AY36" i="303" s="1"/>
  <c r="M36" i="303"/>
  <c r="AE36" i="303" s="1"/>
  <c r="AV36" i="303" s="1"/>
  <c r="M35" i="303"/>
  <c r="AE35" i="303" s="1"/>
  <c r="AX34" i="303"/>
  <c r="AL34" i="303"/>
  <c r="BC34" i="303" s="1"/>
  <c r="AG34" i="303"/>
  <c r="AF34" i="303"/>
  <c r="AW34" i="303" s="1"/>
  <c r="AE34" i="303"/>
  <c r="AV34" i="303" s="1"/>
  <c r="W34" i="303"/>
  <c r="AO34" i="303" s="1"/>
  <c r="BF34" i="303" s="1"/>
  <c r="T34" i="303"/>
  <c r="P34" i="303"/>
  <c r="AH34" i="303" s="1"/>
  <c r="AY34" i="303" s="1"/>
  <c r="M34" i="303"/>
  <c r="K34" i="303"/>
  <c r="J34" i="303"/>
  <c r="V34" i="303" s="1"/>
  <c r="AN34" i="303" s="1"/>
  <c r="BE34" i="303" s="1"/>
  <c r="I34" i="303"/>
  <c r="U34" i="303" s="1"/>
  <c r="AM34" i="303" s="1"/>
  <c r="BD34" i="303" s="1"/>
  <c r="H34" i="303"/>
  <c r="G34" i="303"/>
  <c r="S34" i="303" s="1"/>
  <c r="AK34" i="303" s="1"/>
  <c r="BB34" i="303" s="1"/>
  <c r="F34" i="303"/>
  <c r="R34" i="303" s="1"/>
  <c r="AJ34" i="303" s="1"/>
  <c r="BA34" i="303" s="1"/>
  <c r="E34" i="303"/>
  <c r="Q34" i="303" s="1"/>
  <c r="AI34" i="303" s="1"/>
  <c r="AZ34" i="303" s="1"/>
  <c r="D34" i="303"/>
  <c r="BF33" i="303"/>
  <c r="BE33" i="303"/>
  <c r="AX33" i="303"/>
  <c r="AM33" i="303"/>
  <c r="BD33" i="303" s="1"/>
  <c r="AJ33" i="303"/>
  <c r="BA33" i="303" s="1"/>
  <c r="AI33" i="303"/>
  <c r="AZ33" i="303" s="1"/>
  <c r="AG33" i="303"/>
  <c r="AF33" i="303"/>
  <c r="AW33" i="303" s="1"/>
  <c r="AE33" i="303"/>
  <c r="AV33" i="303" s="1"/>
  <c r="W33" i="303"/>
  <c r="AO33" i="303" s="1"/>
  <c r="V33" i="303"/>
  <c r="AN33" i="303" s="1"/>
  <c r="U33" i="303"/>
  <c r="T33" i="303"/>
  <c r="AL33" i="303" s="1"/>
  <c r="BC33" i="303" s="1"/>
  <c r="S33" i="303"/>
  <c r="AK33" i="303" s="1"/>
  <c r="BB33" i="303" s="1"/>
  <c r="R33" i="303"/>
  <c r="Q33" i="303"/>
  <c r="P33" i="303"/>
  <c r="AH33" i="303" s="1"/>
  <c r="AY33" i="303" s="1"/>
  <c r="M33" i="303"/>
  <c r="BD32" i="303"/>
  <c r="AZ32" i="303"/>
  <c r="AW32" i="303"/>
  <c r="AM32" i="303"/>
  <c r="AL32" i="303"/>
  <c r="BC32" i="303" s="1"/>
  <c r="AI32" i="303"/>
  <c r="AH32" i="303"/>
  <c r="AY32" i="303" s="1"/>
  <c r="AG32" i="303"/>
  <c r="AX32" i="303" s="1"/>
  <c r="AF32" i="303"/>
  <c r="W32" i="303"/>
  <c r="AO32" i="303" s="1"/>
  <c r="BF32" i="303" s="1"/>
  <c r="V32" i="303"/>
  <c r="AN32" i="303" s="1"/>
  <c r="BE32" i="303" s="1"/>
  <c r="U32" i="303"/>
  <c r="T32" i="303"/>
  <c r="S32" i="303"/>
  <c r="AK32" i="303" s="1"/>
  <c r="BB32" i="303" s="1"/>
  <c r="R32" i="303"/>
  <c r="AJ32" i="303" s="1"/>
  <c r="BA32" i="303" s="1"/>
  <c r="Q32" i="303"/>
  <c r="P32" i="303"/>
  <c r="M32" i="303"/>
  <c r="AE32" i="303" s="1"/>
  <c r="AV32" i="303" s="1"/>
  <c r="AG31" i="303"/>
  <c r="AX31" i="303" s="1"/>
  <c r="AF31" i="303"/>
  <c r="AW31" i="303" s="1"/>
  <c r="V31" i="303"/>
  <c r="AN31" i="303" s="1"/>
  <c r="BE31" i="303" s="1"/>
  <c r="U31" i="303"/>
  <c r="AM31" i="303" s="1"/>
  <c r="BD31" i="303" s="1"/>
  <c r="Q31" i="303"/>
  <c r="AI31" i="303" s="1"/>
  <c r="AZ31" i="303" s="1"/>
  <c r="M31" i="303"/>
  <c r="AE31" i="303" s="1"/>
  <c r="AV31" i="303" s="1"/>
  <c r="K31" i="303"/>
  <c r="W31" i="303" s="1"/>
  <c r="AO31" i="303" s="1"/>
  <c r="BF31" i="303" s="1"/>
  <c r="J31" i="303"/>
  <c r="I31" i="303"/>
  <c r="H31" i="303"/>
  <c r="T31" i="303" s="1"/>
  <c r="AL31" i="303" s="1"/>
  <c r="BC31" i="303" s="1"/>
  <c r="G31" i="303"/>
  <c r="S31" i="303" s="1"/>
  <c r="AK31" i="303" s="1"/>
  <c r="BB31" i="303" s="1"/>
  <c r="F31" i="303"/>
  <c r="R31" i="303" s="1"/>
  <c r="AJ31" i="303" s="1"/>
  <c r="BA31" i="303" s="1"/>
  <c r="E31" i="303"/>
  <c r="D31" i="303"/>
  <c r="P31" i="303" s="1"/>
  <c r="AH31" i="303" s="1"/>
  <c r="AY31" i="303" s="1"/>
  <c r="AX30" i="303"/>
  <c r="AG30" i="303"/>
  <c r="AF30" i="303"/>
  <c r="AW30" i="303" s="1"/>
  <c r="AE30" i="303"/>
  <c r="AV30" i="303" s="1"/>
  <c r="U30" i="303"/>
  <c r="AM30" i="303" s="1"/>
  <c r="BD30" i="303" s="1"/>
  <c r="T30" i="303"/>
  <c r="AL30" i="303" s="1"/>
  <c r="BC30" i="303" s="1"/>
  <c r="P30" i="303"/>
  <c r="AH30" i="303" s="1"/>
  <c r="AY30" i="303" s="1"/>
  <c r="M30" i="303"/>
  <c r="K30" i="303"/>
  <c r="W30" i="303" s="1"/>
  <c r="AO30" i="303" s="1"/>
  <c r="BF30" i="303" s="1"/>
  <c r="J30" i="303"/>
  <c r="V30" i="303" s="1"/>
  <c r="AN30" i="303" s="1"/>
  <c r="BE30" i="303" s="1"/>
  <c r="I30" i="303"/>
  <c r="H30" i="303"/>
  <c r="G30" i="303"/>
  <c r="S30" i="303" s="1"/>
  <c r="AK30" i="303" s="1"/>
  <c r="BB30" i="303" s="1"/>
  <c r="F30" i="303"/>
  <c r="R30" i="303" s="1"/>
  <c r="AJ30" i="303" s="1"/>
  <c r="BA30" i="303" s="1"/>
  <c r="E30" i="303"/>
  <c r="Q30" i="303" s="1"/>
  <c r="AI30" i="303" s="1"/>
  <c r="AZ30" i="303" s="1"/>
  <c r="D30" i="303"/>
  <c r="AX29" i="303"/>
  <c r="AW29" i="303"/>
  <c r="AG29" i="303"/>
  <c r="AF29" i="303"/>
  <c r="W29" i="303"/>
  <c r="AO29" i="303" s="1"/>
  <c r="BF29" i="303" s="1"/>
  <c r="T29" i="303"/>
  <c r="AL29" i="303" s="1"/>
  <c r="BC29" i="303" s="1"/>
  <c r="S29" i="303"/>
  <c r="AK29" i="303" s="1"/>
  <c r="BB29" i="303" s="1"/>
  <c r="M29" i="303"/>
  <c r="AE29" i="303" s="1"/>
  <c r="AV29" i="303" s="1"/>
  <c r="K29" i="303"/>
  <c r="J29" i="303"/>
  <c r="V29" i="303" s="1"/>
  <c r="AN29" i="303" s="1"/>
  <c r="BE29" i="303" s="1"/>
  <c r="I29" i="303"/>
  <c r="U29" i="303" s="1"/>
  <c r="AM29" i="303" s="1"/>
  <c r="BD29" i="303" s="1"/>
  <c r="H29" i="303"/>
  <c r="G29" i="303"/>
  <c r="F29" i="303"/>
  <c r="R29" i="303" s="1"/>
  <c r="AJ29" i="303" s="1"/>
  <c r="BA29" i="303" s="1"/>
  <c r="E29" i="303"/>
  <c r="Q29" i="303" s="1"/>
  <c r="AI29" i="303" s="1"/>
  <c r="AZ29" i="303" s="1"/>
  <c r="D29" i="303"/>
  <c r="P29" i="303" s="1"/>
  <c r="AH29" i="303" s="1"/>
  <c r="AY29" i="303" s="1"/>
  <c r="BD28" i="303"/>
  <c r="AZ28" i="303"/>
  <c r="AW28" i="303"/>
  <c r="AM28" i="303"/>
  <c r="AL28" i="303"/>
  <c r="BC28" i="303" s="1"/>
  <c r="AI28" i="303"/>
  <c r="AH28" i="303"/>
  <c r="AY28" i="303" s="1"/>
  <c r="AG28" i="303"/>
  <c r="AX28" i="303" s="1"/>
  <c r="AF28" i="303"/>
  <c r="W28" i="303"/>
  <c r="AO28" i="303" s="1"/>
  <c r="BF28" i="303" s="1"/>
  <c r="V28" i="303"/>
  <c r="AN28" i="303" s="1"/>
  <c r="BE28" i="303" s="1"/>
  <c r="U28" i="303"/>
  <c r="T28" i="303"/>
  <c r="S28" i="303"/>
  <c r="AK28" i="303" s="1"/>
  <c r="BB28" i="303" s="1"/>
  <c r="R28" i="303"/>
  <c r="AJ28" i="303" s="1"/>
  <c r="BA28" i="303" s="1"/>
  <c r="Q28" i="303"/>
  <c r="P28" i="303"/>
  <c r="M28" i="303"/>
  <c r="AE28" i="303" s="1"/>
  <c r="AV28" i="303" s="1"/>
  <c r="BC26" i="303"/>
  <c r="AL26" i="303"/>
  <c r="AH26" i="303"/>
  <c r="AY26" i="303" s="1"/>
  <c r="T26" i="303"/>
  <c r="P26" i="303"/>
  <c r="AL25" i="303"/>
  <c r="BC25" i="303" s="1"/>
  <c r="T25" i="303"/>
  <c r="P25" i="303"/>
  <c r="AH25" i="303" s="1"/>
  <c r="AY25" i="303" s="1"/>
  <c r="AW23" i="303"/>
  <c r="AG23" i="303"/>
  <c r="AX23" i="303" s="1"/>
  <c r="AF23" i="303"/>
  <c r="U23" i="303"/>
  <c r="AM23" i="303" s="1"/>
  <c r="BD23" i="303" s="1"/>
  <c r="T23" i="303"/>
  <c r="AL23" i="303" s="1"/>
  <c r="BC23" i="303" s="1"/>
  <c r="P23" i="303"/>
  <c r="AH23" i="303" s="1"/>
  <c r="AY23" i="303" s="1"/>
  <c r="M23" i="303"/>
  <c r="AE23" i="303" s="1"/>
  <c r="AV23" i="303" s="1"/>
  <c r="I23" i="303"/>
  <c r="H23" i="303"/>
  <c r="F23" i="303"/>
  <c r="R23" i="303" s="1"/>
  <c r="AJ23" i="303" s="1"/>
  <c r="BA23" i="303" s="1"/>
  <c r="D23" i="303"/>
  <c r="AG22" i="303"/>
  <c r="AX22" i="303" s="1"/>
  <c r="AF22" i="303"/>
  <c r="AW22" i="303" s="1"/>
  <c r="U22" i="303"/>
  <c r="AM22" i="303" s="1"/>
  <c r="BD22" i="303" s="1"/>
  <c r="T22" i="303"/>
  <c r="AL22" i="303" s="1"/>
  <c r="BC22" i="303" s="1"/>
  <c r="R22" i="303"/>
  <c r="AJ22" i="303" s="1"/>
  <c r="BA22" i="303" s="1"/>
  <c r="P22" i="303"/>
  <c r="AH22" i="303" s="1"/>
  <c r="AY22" i="303" s="1"/>
  <c r="M22" i="303"/>
  <c r="AE22" i="303" s="1"/>
  <c r="AV22" i="303" s="1"/>
  <c r="J22" i="303"/>
  <c r="J23" i="303" s="1"/>
  <c r="V23" i="303" s="1"/>
  <c r="AN23" i="303" s="1"/>
  <c r="BE23" i="303" s="1"/>
  <c r="I22" i="303"/>
  <c r="H22" i="303"/>
  <c r="F22" i="303"/>
  <c r="E22" i="303"/>
  <c r="E23" i="303" s="1"/>
  <c r="Q23" i="303" s="1"/>
  <c r="AI23" i="303" s="1"/>
  <c r="AZ23" i="303" s="1"/>
  <c r="D22" i="303"/>
  <c r="BD21" i="303"/>
  <c r="AX21" i="303"/>
  <c r="AN21" i="303"/>
  <c r="BE21" i="303" s="1"/>
  <c r="AM21" i="303"/>
  <c r="AH21" i="303"/>
  <c r="AY21" i="303" s="1"/>
  <c r="AG21" i="303"/>
  <c r="AF21" i="303"/>
  <c r="AW21" i="303" s="1"/>
  <c r="AE21" i="303"/>
  <c r="AV21" i="303" s="1"/>
  <c r="V21" i="303"/>
  <c r="U21" i="303"/>
  <c r="T21" i="303"/>
  <c r="AL21" i="303" s="1"/>
  <c r="BC21" i="303" s="1"/>
  <c r="R21" i="303"/>
  <c r="AJ21" i="303" s="1"/>
  <c r="BA21" i="303" s="1"/>
  <c r="Q21" i="303"/>
  <c r="AI21" i="303" s="1"/>
  <c r="AZ21" i="303" s="1"/>
  <c r="P21" i="303"/>
  <c r="M21" i="303"/>
  <c r="BE20" i="303"/>
  <c r="AN20" i="303"/>
  <c r="AI20" i="303"/>
  <c r="AZ20" i="303" s="1"/>
  <c r="AG20" i="303"/>
  <c r="AX20" i="303" s="1"/>
  <c r="AF20" i="303"/>
  <c r="AW20" i="303" s="1"/>
  <c r="V20" i="303"/>
  <c r="U20" i="303"/>
  <c r="AM20" i="303" s="1"/>
  <c r="BD20" i="303" s="1"/>
  <c r="T20" i="303"/>
  <c r="AL20" i="303" s="1"/>
  <c r="BC20" i="303" s="1"/>
  <c r="R20" i="303"/>
  <c r="AJ20" i="303" s="1"/>
  <c r="BA20" i="303" s="1"/>
  <c r="Q20" i="303"/>
  <c r="P20" i="303"/>
  <c r="AH20" i="303" s="1"/>
  <c r="AY20" i="303" s="1"/>
  <c r="M20" i="303"/>
  <c r="AE20" i="303" s="1"/>
  <c r="AV20" i="303" s="1"/>
  <c r="AE19" i="303"/>
  <c r="M19" i="303"/>
  <c r="AX18" i="303"/>
  <c r="AW18" i="303"/>
  <c r="AV18" i="303"/>
  <c r="AH18" i="303"/>
  <c r="AY18" i="303" s="1"/>
  <c r="AG18" i="303"/>
  <c r="AF18" i="303"/>
  <c r="AE18" i="303"/>
  <c r="W18" i="303"/>
  <c r="AO18" i="303" s="1"/>
  <c r="BF18" i="303" s="1"/>
  <c r="S18" i="303"/>
  <c r="AK18" i="303" s="1"/>
  <c r="BB18" i="303" s="1"/>
  <c r="P18" i="303"/>
  <c r="M18" i="303"/>
  <c r="K18" i="303"/>
  <c r="J18" i="303"/>
  <c r="V18" i="303" s="1"/>
  <c r="AN18" i="303" s="1"/>
  <c r="BE18" i="303" s="1"/>
  <c r="I18" i="303"/>
  <c r="U18" i="303" s="1"/>
  <c r="AM18" i="303" s="1"/>
  <c r="BD18" i="303" s="1"/>
  <c r="H18" i="303"/>
  <c r="T18" i="303" s="1"/>
  <c r="AL18" i="303" s="1"/>
  <c r="BC18" i="303" s="1"/>
  <c r="G18" i="303"/>
  <c r="F18" i="303"/>
  <c r="R18" i="303" s="1"/>
  <c r="AJ18" i="303" s="1"/>
  <c r="BA18" i="303" s="1"/>
  <c r="E18" i="303"/>
  <c r="Q18" i="303" s="1"/>
  <c r="AI18" i="303" s="1"/>
  <c r="AZ18" i="303" s="1"/>
  <c r="D18" i="303"/>
  <c r="BD17" i="303"/>
  <c r="BC17" i="303"/>
  <c r="AZ17" i="303"/>
  <c r="AW17" i="303"/>
  <c r="AO17" i="303"/>
  <c r="BF17" i="303" s="1"/>
  <c r="AM17" i="303"/>
  <c r="AL17" i="303"/>
  <c r="AI17" i="303"/>
  <c r="AH17" i="303"/>
  <c r="AY17" i="303" s="1"/>
  <c r="AG17" i="303"/>
  <c r="AX17" i="303" s="1"/>
  <c r="AF17" i="303"/>
  <c r="W17" i="303"/>
  <c r="V17" i="303"/>
  <c r="AN17" i="303" s="1"/>
  <c r="BE17" i="303" s="1"/>
  <c r="U17" i="303"/>
  <c r="T17" i="303"/>
  <c r="S17" i="303"/>
  <c r="AK17" i="303" s="1"/>
  <c r="BB17" i="303" s="1"/>
  <c r="R17" i="303"/>
  <c r="AJ17" i="303" s="1"/>
  <c r="BA17" i="303" s="1"/>
  <c r="Q17" i="303"/>
  <c r="P17" i="303"/>
  <c r="M17" i="303"/>
  <c r="AE17" i="303" s="1"/>
  <c r="AV17" i="303" s="1"/>
  <c r="BC16" i="303"/>
  <c r="BB16" i="303"/>
  <c r="AY16" i="303"/>
  <c r="AO16" i="303"/>
  <c r="BF16" i="303" s="1"/>
  <c r="AN16" i="303"/>
  <c r="BE16" i="303" s="1"/>
  <c r="AL16" i="303"/>
  <c r="AK16" i="303"/>
  <c r="AH16" i="303"/>
  <c r="AG16" i="303"/>
  <c r="AX16" i="303" s="1"/>
  <c r="AF16" i="303"/>
  <c r="AW16" i="303" s="1"/>
  <c r="W16" i="303"/>
  <c r="V16" i="303"/>
  <c r="U16" i="303"/>
  <c r="AM16" i="303" s="1"/>
  <c r="BD16" i="303" s="1"/>
  <c r="T16" i="303"/>
  <c r="S16" i="303"/>
  <c r="R16" i="303"/>
  <c r="AJ16" i="303" s="1"/>
  <c r="BA16" i="303" s="1"/>
  <c r="Q16" i="303"/>
  <c r="AI16" i="303" s="1"/>
  <c r="AZ16" i="303" s="1"/>
  <c r="P16" i="303"/>
  <c r="M16" i="303"/>
  <c r="AE16" i="303" s="1"/>
  <c r="AV16" i="303" s="1"/>
  <c r="AX15" i="303"/>
  <c r="AM15" i="303"/>
  <c r="BD15" i="303" s="1"/>
  <c r="AG15" i="303"/>
  <c r="AF15" i="303"/>
  <c r="AW15" i="303" s="1"/>
  <c r="AE15" i="303"/>
  <c r="AV15" i="303" s="1"/>
  <c r="U15" i="303"/>
  <c r="P15" i="303"/>
  <c r="AH15" i="303" s="1"/>
  <c r="AY15" i="303" s="1"/>
  <c r="M15" i="303"/>
  <c r="K15" i="303"/>
  <c r="W15" i="303" s="1"/>
  <c r="AO15" i="303" s="1"/>
  <c r="BF15" i="303" s="1"/>
  <c r="J15" i="303"/>
  <c r="V15" i="303" s="1"/>
  <c r="AN15" i="303" s="1"/>
  <c r="BE15" i="303" s="1"/>
  <c r="I15" i="303"/>
  <c r="H15" i="303"/>
  <c r="T15" i="303" s="1"/>
  <c r="AL15" i="303" s="1"/>
  <c r="BC15" i="303" s="1"/>
  <c r="G15" i="303"/>
  <c r="S15" i="303" s="1"/>
  <c r="AK15" i="303" s="1"/>
  <c r="BB15" i="303" s="1"/>
  <c r="F15" i="303"/>
  <c r="R15" i="303" s="1"/>
  <c r="AJ15" i="303" s="1"/>
  <c r="BA15" i="303" s="1"/>
  <c r="E15" i="303"/>
  <c r="Q15" i="303" s="1"/>
  <c r="AI15" i="303" s="1"/>
  <c r="AZ15" i="303" s="1"/>
  <c r="D15" i="303"/>
  <c r="AX14" i="303"/>
  <c r="AW14" i="303"/>
  <c r="AL14" i="303"/>
  <c r="BC14" i="303" s="1"/>
  <c r="AG14" i="303"/>
  <c r="AF14" i="303"/>
  <c r="W14" i="303"/>
  <c r="AO14" i="303" s="1"/>
  <c r="BF14" i="303" s="1"/>
  <c r="T14" i="303"/>
  <c r="M14" i="303"/>
  <c r="AE14" i="303" s="1"/>
  <c r="AV14" i="303" s="1"/>
  <c r="K14" i="303"/>
  <c r="J14" i="303"/>
  <c r="V14" i="303" s="1"/>
  <c r="AN14" i="303" s="1"/>
  <c r="BE14" i="303" s="1"/>
  <c r="I14" i="303"/>
  <c r="U14" i="303" s="1"/>
  <c r="AM14" i="303" s="1"/>
  <c r="BD14" i="303" s="1"/>
  <c r="H14" i="303"/>
  <c r="G14" i="303"/>
  <c r="S14" i="303" s="1"/>
  <c r="AK14" i="303" s="1"/>
  <c r="BB14" i="303" s="1"/>
  <c r="F14" i="303"/>
  <c r="R14" i="303" s="1"/>
  <c r="AJ14" i="303" s="1"/>
  <c r="BA14" i="303" s="1"/>
  <c r="E14" i="303"/>
  <c r="Q14" i="303" s="1"/>
  <c r="AI14" i="303" s="1"/>
  <c r="AZ14" i="303" s="1"/>
  <c r="D14" i="303"/>
  <c r="P14" i="303" s="1"/>
  <c r="AH14" i="303" s="1"/>
  <c r="AY14" i="303" s="1"/>
  <c r="AW13" i="303"/>
  <c r="AK13" i="303"/>
  <c r="BB13" i="303" s="1"/>
  <c r="AG13" i="303"/>
  <c r="AX13" i="303" s="1"/>
  <c r="AF13" i="303"/>
  <c r="V13" i="303"/>
  <c r="AN13" i="303" s="1"/>
  <c r="BE13" i="303" s="1"/>
  <c r="S13" i="303"/>
  <c r="M13" i="303"/>
  <c r="AE13" i="303" s="1"/>
  <c r="AV13" i="303" s="1"/>
  <c r="K13" i="303"/>
  <c r="W13" i="303" s="1"/>
  <c r="AO13" i="303" s="1"/>
  <c r="BF13" i="303" s="1"/>
  <c r="J13" i="303"/>
  <c r="I13" i="303"/>
  <c r="U13" i="303" s="1"/>
  <c r="AM13" i="303" s="1"/>
  <c r="BD13" i="303" s="1"/>
  <c r="H13" i="303"/>
  <c r="T13" i="303" s="1"/>
  <c r="AL13" i="303" s="1"/>
  <c r="BC13" i="303" s="1"/>
  <c r="G13" i="303"/>
  <c r="F13" i="303"/>
  <c r="R13" i="303" s="1"/>
  <c r="AJ13" i="303" s="1"/>
  <c r="BA13" i="303" s="1"/>
  <c r="E13" i="303"/>
  <c r="Q13" i="303" s="1"/>
  <c r="AI13" i="303" s="1"/>
  <c r="AZ13" i="303" s="1"/>
  <c r="D13" i="303"/>
  <c r="P13" i="303" s="1"/>
  <c r="AH13" i="303" s="1"/>
  <c r="AY13" i="303" s="1"/>
  <c r="BF12" i="303"/>
  <c r="BC12" i="303"/>
  <c r="AY12" i="303"/>
  <c r="AX12" i="303"/>
  <c r="AO12" i="303"/>
  <c r="AL12" i="303"/>
  <c r="AK12" i="303"/>
  <c r="BB12" i="303" s="1"/>
  <c r="AJ12" i="303"/>
  <c r="BA12" i="303" s="1"/>
  <c r="AH12" i="303"/>
  <c r="AG12" i="303"/>
  <c r="AF12" i="303"/>
  <c r="AW12" i="303" s="1"/>
  <c r="W12" i="303"/>
  <c r="V12" i="303"/>
  <c r="AN12" i="303" s="1"/>
  <c r="BE12" i="303" s="1"/>
  <c r="U12" i="303"/>
  <c r="AM12" i="303" s="1"/>
  <c r="BD12" i="303" s="1"/>
  <c r="T12" i="303"/>
  <c r="S12" i="303"/>
  <c r="R12" i="303"/>
  <c r="Q12" i="303"/>
  <c r="AI12" i="303" s="1"/>
  <c r="AZ12" i="303" s="1"/>
  <c r="P12" i="303"/>
  <c r="M12" i="303"/>
  <c r="AE12" i="303" s="1"/>
  <c r="AV12" i="303" s="1"/>
  <c r="AY10" i="303"/>
  <c r="AH10" i="303"/>
  <c r="T10" i="303"/>
  <c r="AL10" i="303" s="1"/>
  <c r="BC10" i="303" s="1"/>
  <c r="P10" i="303"/>
  <c r="AL9" i="303"/>
  <c r="BC9" i="303" s="1"/>
  <c r="AH9" i="303"/>
  <c r="AY9" i="303" s="1"/>
  <c r="T9" i="303"/>
  <c r="P9" i="303"/>
  <c r="J39" i="303" l="1"/>
  <c r="V39" i="303" s="1"/>
  <c r="AN39" i="303" s="1"/>
  <c r="BE39" i="303" s="1"/>
  <c r="V38" i="303"/>
  <c r="AN38" i="303" s="1"/>
  <c r="BE38" i="303" s="1"/>
  <c r="Q22" i="303"/>
  <c r="AI22" i="303" s="1"/>
  <c r="AZ22" i="303" s="1"/>
  <c r="V22" i="303"/>
  <c r="AN22" i="303" s="1"/>
  <c r="BE22" i="303" s="1"/>
  <c r="H39" i="303"/>
  <c r="T39" i="303" s="1"/>
  <c r="AL39" i="303" s="1"/>
  <c r="BC39" i="303" s="1"/>
  <c r="T38" i="303"/>
  <c r="AL38" i="303" s="1"/>
  <c r="BC38" i="303" s="1"/>
  <c r="P70" i="303"/>
  <c r="AH70" i="303" s="1"/>
  <c r="AY70" i="303" s="1"/>
  <c r="Q38" i="303"/>
  <c r="AI38" i="303" s="1"/>
  <c r="AZ38" i="303" s="1"/>
  <c r="R54" i="303"/>
  <c r="AJ54" i="303" s="1"/>
  <c r="BA54" i="303" s="1"/>
  <c r="T70" i="303"/>
  <c r="AL70" i="303" s="1"/>
  <c r="BC70" i="303" s="1"/>
  <c r="R38" i="303"/>
  <c r="AJ38" i="303" s="1"/>
  <c r="BA38" i="303" s="1"/>
  <c r="T54" i="303"/>
  <c r="AL54" i="303" s="1"/>
  <c r="BC54" i="303" s="1"/>
  <c r="U70" i="303"/>
  <c r="AM70" i="303" s="1"/>
  <c r="BD70" i="303" s="1"/>
  <c r="U54" i="303"/>
  <c r="AM54" i="303" s="1"/>
  <c r="BD54" i="303" s="1"/>
  <c r="V70" i="303"/>
  <c r="AN70" i="303" s="1"/>
  <c r="BE70" i="303" s="1"/>
  <c r="AB19" i="299" l="1"/>
  <c r="S19" i="299"/>
  <c r="AF19" i="299" s="1"/>
  <c r="R19" i="299"/>
  <c r="AE19" i="299" s="1"/>
  <c r="Q19" i="299"/>
  <c r="AD19" i="299" s="1"/>
  <c r="P19" i="299"/>
  <c r="AC19" i="299" s="1"/>
  <c r="O19" i="299"/>
  <c r="N19" i="299"/>
  <c r="AA19" i="299" s="1"/>
  <c r="M19" i="299"/>
  <c r="Z19" i="299" s="1"/>
  <c r="AE18" i="299"/>
  <c r="AC18" i="299"/>
  <c r="Z18" i="299"/>
  <c r="S18" i="299"/>
  <c r="AF18" i="299" s="1"/>
  <c r="R18" i="299"/>
  <c r="Q18" i="299"/>
  <c r="AD18" i="299" s="1"/>
  <c r="P18" i="299"/>
  <c r="O18" i="299"/>
  <c r="AB18" i="299" s="1"/>
  <c r="N18" i="299"/>
  <c r="AA18" i="299" s="1"/>
  <c r="M18" i="299"/>
  <c r="AF17" i="299"/>
  <c r="AD17" i="299"/>
  <c r="AC17" i="299"/>
  <c r="AA17" i="299"/>
  <c r="Z17" i="299"/>
  <c r="S17" i="299"/>
  <c r="R17" i="299"/>
  <c r="AE17" i="299" s="1"/>
  <c r="Q17" i="299"/>
  <c r="P17" i="299"/>
  <c r="O17" i="299"/>
  <c r="AB17" i="299" s="1"/>
  <c r="N17" i="299"/>
  <c r="M17" i="299"/>
  <c r="W16" i="299"/>
  <c r="AE16" i="299" s="1"/>
  <c r="S16" i="299"/>
  <c r="X16" i="299" s="1"/>
  <c r="AF16" i="299" s="1"/>
  <c r="R16" i="299"/>
  <c r="Q16" i="299"/>
  <c r="V16" i="299" s="1"/>
  <c r="AD16" i="299" s="1"/>
  <c r="P16" i="299"/>
  <c r="U16" i="299" s="1"/>
  <c r="AC16" i="299" s="1"/>
  <c r="X15" i="299"/>
  <c r="AF15" i="299" s="1"/>
  <c r="V15" i="299"/>
  <c r="AD15" i="299" s="1"/>
  <c r="U15" i="299"/>
  <c r="AC15" i="299" s="1"/>
  <c r="S15" i="299"/>
  <c r="R15" i="299"/>
  <c r="W15" i="299" s="1"/>
  <c r="AE15" i="299" s="1"/>
  <c r="Q15" i="299"/>
  <c r="P15" i="299"/>
  <c r="AF13" i="299"/>
  <c r="AD13" i="299"/>
  <c r="AA13" i="299"/>
  <c r="S13" i="299"/>
  <c r="R13" i="299"/>
  <c r="AE13" i="299" s="1"/>
  <c r="Q13" i="299"/>
  <c r="P13" i="299"/>
  <c r="AC13" i="299" s="1"/>
  <c r="O13" i="299"/>
  <c r="AB13" i="299" s="1"/>
  <c r="N13" i="299"/>
  <c r="M13" i="299"/>
  <c r="Z13" i="299" s="1"/>
  <c r="AE12" i="299"/>
  <c r="AD12" i="299"/>
  <c r="AB12" i="299"/>
  <c r="Z12" i="299"/>
  <c r="S12" i="299"/>
  <c r="AF12" i="299" s="1"/>
  <c r="R12" i="299"/>
  <c r="Q12" i="299"/>
  <c r="P12" i="299"/>
  <c r="AC12" i="299" s="1"/>
  <c r="O12" i="299"/>
  <c r="N12" i="299"/>
  <c r="AA12" i="299" s="1"/>
  <c r="M12" i="299"/>
  <c r="AF11" i="299"/>
  <c r="AE11" i="299"/>
  <c r="AC11" i="299"/>
  <c r="AB11" i="299"/>
  <c r="Z11" i="299"/>
  <c r="S11" i="299"/>
  <c r="R11" i="299"/>
  <c r="Q11" i="299"/>
  <c r="AD11" i="299" s="1"/>
  <c r="P11" i="299"/>
  <c r="O11" i="299"/>
  <c r="N11" i="299"/>
  <c r="AA11" i="299" s="1"/>
  <c r="M11" i="299"/>
  <c r="S10" i="299"/>
  <c r="X10" i="299" s="1"/>
  <c r="AF10" i="299" s="1"/>
  <c r="R10" i="299"/>
  <c r="W10" i="299" s="1"/>
  <c r="AE10" i="299" s="1"/>
  <c r="Q10" i="299"/>
  <c r="V10" i="299" s="1"/>
  <c r="AD10" i="299" s="1"/>
  <c r="P10" i="299"/>
  <c r="U10" i="299" s="1"/>
  <c r="AC10" i="299" s="1"/>
  <c r="X9" i="299"/>
  <c r="AF9" i="299" s="1"/>
  <c r="W9" i="299"/>
  <c r="AE9" i="299" s="1"/>
  <c r="V9" i="299"/>
  <c r="AD9" i="299" s="1"/>
  <c r="U9" i="299"/>
  <c r="AC9" i="299" s="1"/>
  <c r="S9" i="299"/>
  <c r="R9" i="299"/>
  <c r="Q9" i="299"/>
  <c r="P9" i="299"/>
  <c r="AE29" i="295" l="1"/>
  <c r="AD29" i="295"/>
  <c r="AA29" i="295"/>
  <c r="S29" i="295"/>
  <c r="AF29" i="295" s="1"/>
  <c r="R29" i="295"/>
  <c r="Q29" i="295"/>
  <c r="P29" i="295"/>
  <c r="AC29" i="295" s="1"/>
  <c r="O29" i="295"/>
  <c r="AB29" i="295" s="1"/>
  <c r="N29" i="295"/>
  <c r="M29" i="295"/>
  <c r="Z29" i="295" s="1"/>
  <c r="AE28" i="295"/>
  <c r="AB28" i="295"/>
  <c r="S28" i="295"/>
  <c r="AF28" i="295" s="1"/>
  <c r="R28" i="295"/>
  <c r="Q28" i="295"/>
  <c r="AD28" i="295" s="1"/>
  <c r="O28" i="295"/>
  <c r="N28" i="295"/>
  <c r="AA28" i="295" s="1"/>
  <c r="M28" i="295"/>
  <c r="Z28" i="295" s="1"/>
  <c r="D28" i="295"/>
  <c r="P28" i="295" s="1"/>
  <c r="AC28" i="295" s="1"/>
  <c r="AF27" i="295"/>
  <c r="AD27" i="295"/>
  <c r="AB27" i="295"/>
  <c r="AA27" i="295"/>
  <c r="S27" i="295"/>
  <c r="R27" i="295"/>
  <c r="AE27" i="295" s="1"/>
  <c r="Q27" i="295"/>
  <c r="P27" i="295"/>
  <c r="AC27" i="295" s="1"/>
  <c r="O27" i="295"/>
  <c r="N27" i="295"/>
  <c r="M27" i="295"/>
  <c r="Z27" i="295" s="1"/>
  <c r="AD26" i="295"/>
  <c r="Z26" i="295"/>
  <c r="S26" i="295"/>
  <c r="AF26" i="295" s="1"/>
  <c r="R26" i="295"/>
  <c r="AE26" i="295" s="1"/>
  <c r="Q26" i="295"/>
  <c r="O26" i="295"/>
  <c r="AB26" i="295" s="1"/>
  <c r="N26" i="295"/>
  <c r="AA26" i="295" s="1"/>
  <c r="M26" i="295"/>
  <c r="D26" i="295"/>
  <c r="P26" i="295" s="1"/>
  <c r="AC26" i="295" s="1"/>
  <c r="AF25" i="295"/>
  <c r="AC25" i="295"/>
  <c r="AA25" i="295"/>
  <c r="S25" i="295"/>
  <c r="R25" i="295"/>
  <c r="AE25" i="295" s="1"/>
  <c r="Q25" i="295"/>
  <c r="AD25" i="295" s="1"/>
  <c r="P25" i="295"/>
  <c r="O25" i="295"/>
  <c r="AB25" i="295" s="1"/>
  <c r="N25" i="295"/>
  <c r="M25" i="295"/>
  <c r="Z25" i="295" s="1"/>
  <c r="AE24" i="295"/>
  <c r="AD24" i="295"/>
  <c r="AA24" i="295"/>
  <c r="S24" i="295"/>
  <c r="AF24" i="295" s="1"/>
  <c r="R24" i="295"/>
  <c r="Q24" i="295"/>
  <c r="P24" i="295"/>
  <c r="AC24" i="295" s="1"/>
  <c r="O24" i="295"/>
  <c r="AB24" i="295" s="1"/>
  <c r="N24" i="295"/>
  <c r="M24" i="295"/>
  <c r="Z24" i="295" s="1"/>
  <c r="AE23" i="295"/>
  <c r="AB23" i="295"/>
  <c r="S23" i="295"/>
  <c r="AF23" i="295" s="1"/>
  <c r="R23" i="295"/>
  <c r="Q23" i="295"/>
  <c r="AD23" i="295" s="1"/>
  <c r="O23" i="295"/>
  <c r="N23" i="295"/>
  <c r="AA23" i="295" s="1"/>
  <c r="M23" i="295"/>
  <c r="Z23" i="295" s="1"/>
  <c r="D23" i="295"/>
  <c r="P23" i="295" s="1"/>
  <c r="AC23" i="295" s="1"/>
  <c r="AF22" i="295"/>
  <c r="AD22" i="295"/>
  <c r="AB22" i="295"/>
  <c r="AA22" i="295"/>
  <c r="S22" i="295"/>
  <c r="R22" i="295"/>
  <c r="AE22" i="295" s="1"/>
  <c r="Q22" i="295"/>
  <c r="P22" i="295"/>
  <c r="AC22" i="295" s="1"/>
  <c r="O22" i="295"/>
  <c r="N22" i="295"/>
  <c r="M22" i="295"/>
  <c r="Z22" i="295" s="1"/>
  <c r="U21" i="295"/>
  <c r="AC21" i="295" s="1"/>
  <c r="S21" i="295"/>
  <c r="X21" i="295" s="1"/>
  <c r="AF21" i="295" s="1"/>
  <c r="R21" i="295"/>
  <c r="W21" i="295" s="1"/>
  <c r="AE21" i="295" s="1"/>
  <c r="Q21" i="295"/>
  <c r="V21" i="295" s="1"/>
  <c r="AD21" i="295" s="1"/>
  <c r="P21" i="295"/>
  <c r="X20" i="295"/>
  <c r="AF20" i="295" s="1"/>
  <c r="W20" i="295"/>
  <c r="AE20" i="295" s="1"/>
  <c r="V20" i="295"/>
  <c r="AD20" i="295" s="1"/>
  <c r="S20" i="295"/>
  <c r="R20" i="295"/>
  <c r="Q20" i="295"/>
  <c r="P20" i="295"/>
  <c r="U20" i="295" s="1"/>
  <c r="AC20" i="295" s="1"/>
  <c r="AD18" i="295"/>
  <c r="Z18" i="295"/>
  <c r="S18" i="295"/>
  <c r="AF18" i="295" s="1"/>
  <c r="R18" i="295"/>
  <c r="AE18" i="295" s="1"/>
  <c r="Q18" i="295"/>
  <c r="P18" i="295"/>
  <c r="AC18" i="295" s="1"/>
  <c r="O18" i="295"/>
  <c r="AB18" i="295" s="1"/>
  <c r="N18" i="295"/>
  <c r="AA18" i="295" s="1"/>
  <c r="M18" i="295"/>
  <c r="AE17" i="295"/>
  <c r="AB17" i="295"/>
  <c r="R17" i="295"/>
  <c r="Q17" i="295"/>
  <c r="AD17" i="295" s="1"/>
  <c r="O17" i="295"/>
  <c r="N17" i="295"/>
  <c r="AA17" i="295" s="1"/>
  <c r="M17" i="295"/>
  <c r="Z17" i="295" s="1"/>
  <c r="G17" i="295"/>
  <c r="S17" i="295" s="1"/>
  <c r="AF17" i="295" s="1"/>
  <c r="F17" i="295"/>
  <c r="E17" i="295"/>
  <c r="D17" i="295"/>
  <c r="P17" i="295" s="1"/>
  <c r="AC17" i="295" s="1"/>
  <c r="AD16" i="295"/>
  <c r="AC16" i="295"/>
  <c r="Z16" i="295"/>
  <c r="S16" i="295"/>
  <c r="AF16" i="295" s="1"/>
  <c r="R16" i="295"/>
  <c r="AE16" i="295" s="1"/>
  <c r="Q16" i="295"/>
  <c r="P16" i="295"/>
  <c r="O16" i="295"/>
  <c r="AB16" i="295" s="1"/>
  <c r="N16" i="295"/>
  <c r="AA16" i="295" s="1"/>
  <c r="M16" i="295"/>
  <c r="AE15" i="295"/>
  <c r="AB15" i="295"/>
  <c r="AA15" i="295"/>
  <c r="R15" i="295"/>
  <c r="Q15" i="295"/>
  <c r="AD15" i="295" s="1"/>
  <c r="O15" i="295"/>
  <c r="N15" i="295"/>
  <c r="M15" i="295"/>
  <c r="Z15" i="295" s="1"/>
  <c r="G15" i="295"/>
  <c r="S15" i="295" s="1"/>
  <c r="AF15" i="295" s="1"/>
  <c r="F15" i="295"/>
  <c r="E15" i="295"/>
  <c r="D15" i="295"/>
  <c r="P15" i="295" s="1"/>
  <c r="AC15" i="295" s="1"/>
  <c r="AD14" i="295"/>
  <c r="AC14" i="295"/>
  <c r="Z14" i="295"/>
  <c r="S14" i="295"/>
  <c r="AF14" i="295" s="1"/>
  <c r="R14" i="295"/>
  <c r="AE14" i="295" s="1"/>
  <c r="Q14" i="295"/>
  <c r="P14" i="295"/>
  <c r="O14" i="295"/>
  <c r="AB14" i="295" s="1"/>
  <c r="N14" i="295"/>
  <c r="AA14" i="295" s="1"/>
  <c r="M14" i="295"/>
  <c r="AF13" i="295"/>
  <c r="AE13" i="295"/>
  <c r="AB13" i="295"/>
  <c r="AA13" i="295"/>
  <c r="S13" i="295"/>
  <c r="R13" i="295"/>
  <c r="Q13" i="295"/>
  <c r="AD13" i="295" s="1"/>
  <c r="P13" i="295"/>
  <c r="AC13" i="295" s="1"/>
  <c r="O13" i="295"/>
  <c r="N13" i="295"/>
  <c r="M13" i="295"/>
  <c r="Z13" i="295" s="1"/>
  <c r="AC12" i="295"/>
  <c r="Z12" i="295"/>
  <c r="S12" i="295"/>
  <c r="AF12" i="295" s="1"/>
  <c r="P12" i="295"/>
  <c r="O12" i="295"/>
  <c r="AB12" i="295" s="1"/>
  <c r="N12" i="295"/>
  <c r="AA12" i="295" s="1"/>
  <c r="M12" i="295"/>
  <c r="G12" i="295"/>
  <c r="F12" i="295"/>
  <c r="R12" i="295" s="1"/>
  <c r="AE12" i="295" s="1"/>
  <c r="E12" i="295"/>
  <c r="Q12" i="295" s="1"/>
  <c r="AD12" i="295" s="1"/>
  <c r="D12" i="295"/>
  <c r="AF11" i="295"/>
  <c r="AE11" i="295"/>
  <c r="AD11" i="295"/>
  <c r="AB11" i="295"/>
  <c r="AA11" i="295"/>
  <c r="S11" i="295"/>
  <c r="R11" i="295"/>
  <c r="Q11" i="295"/>
  <c r="P11" i="295"/>
  <c r="AC11" i="295" s="1"/>
  <c r="O11" i="295"/>
  <c r="N11" i="295"/>
  <c r="M11" i="295"/>
  <c r="Z11" i="295" s="1"/>
  <c r="X10" i="295"/>
  <c r="AF10" i="295" s="1"/>
  <c r="W10" i="295"/>
  <c r="AE10" i="295" s="1"/>
  <c r="V10" i="295"/>
  <c r="AD10" i="295" s="1"/>
  <c r="S10" i="295"/>
  <c r="R10" i="295"/>
  <c r="Q10" i="295"/>
  <c r="P10" i="295"/>
  <c r="U10" i="295" s="1"/>
  <c r="AC10" i="295" s="1"/>
  <c r="U9" i="295"/>
  <c r="AC9" i="295" s="1"/>
  <c r="S9" i="295"/>
  <c r="X9" i="295" s="1"/>
  <c r="AF9" i="295" s="1"/>
  <c r="R9" i="295"/>
  <c r="W9" i="295" s="1"/>
  <c r="AE9" i="295" s="1"/>
  <c r="Q9" i="295"/>
  <c r="V9" i="295" s="1"/>
  <c r="AD9" i="295" s="1"/>
  <c r="P9" i="295"/>
  <c r="AE14" i="291" l="1"/>
  <c r="AD14" i="291"/>
  <c r="AC14" i="291"/>
  <c r="AA14" i="291"/>
  <c r="Z14" i="291"/>
  <c r="S14" i="291"/>
  <c r="AF14" i="291" s="1"/>
  <c r="R14" i="291"/>
  <c r="Q14" i="291"/>
  <c r="P14" i="291"/>
  <c r="O14" i="291"/>
  <c r="AB14" i="291" s="1"/>
  <c r="N14" i="291"/>
  <c r="M14" i="291"/>
  <c r="AF13" i="291"/>
  <c r="AC13" i="291"/>
  <c r="AB13" i="291"/>
  <c r="AA13" i="291"/>
  <c r="S13" i="291"/>
  <c r="R13" i="291"/>
  <c r="AE13" i="291" s="1"/>
  <c r="Q13" i="291"/>
  <c r="AD13" i="291" s="1"/>
  <c r="P13" i="291"/>
  <c r="O13" i="291"/>
  <c r="N13" i="291"/>
  <c r="M13" i="291"/>
  <c r="Z13" i="291" s="1"/>
  <c r="AE12" i="291"/>
  <c r="AD12" i="291"/>
  <c r="AA12" i="291"/>
  <c r="Z12" i="291"/>
  <c r="S12" i="291"/>
  <c r="AF12" i="291" s="1"/>
  <c r="R12" i="291"/>
  <c r="Q12" i="291"/>
  <c r="P12" i="291"/>
  <c r="AC12" i="291" s="1"/>
  <c r="O12" i="291"/>
  <c r="AB12" i="291" s="1"/>
  <c r="N12" i="291"/>
  <c r="M12" i="291"/>
  <c r="AF11" i="291"/>
  <c r="AE11" i="291"/>
  <c r="AC11" i="291"/>
  <c r="AB11" i="291"/>
  <c r="S11" i="291"/>
  <c r="R11" i="291"/>
  <c r="Q11" i="291"/>
  <c r="AD11" i="291" s="1"/>
  <c r="P11" i="291"/>
  <c r="O11" i="291"/>
  <c r="N11" i="291"/>
  <c r="AA11" i="291" s="1"/>
  <c r="M11" i="291"/>
  <c r="Z11" i="291" s="1"/>
  <c r="S10" i="291"/>
  <c r="X10" i="291" s="1"/>
  <c r="AF10" i="291" s="1"/>
  <c r="R10" i="291"/>
  <c r="W10" i="291" s="1"/>
  <c r="AE10" i="291" s="1"/>
  <c r="Q10" i="291"/>
  <c r="V10" i="291" s="1"/>
  <c r="AD10" i="291" s="1"/>
  <c r="P10" i="291"/>
  <c r="U10" i="291" s="1"/>
  <c r="AC10" i="291" s="1"/>
  <c r="W9" i="291"/>
  <c r="AE9" i="291" s="1"/>
  <c r="V9" i="291"/>
  <c r="AD9" i="291" s="1"/>
  <c r="U9" i="291"/>
  <c r="AC9" i="291" s="1"/>
  <c r="S9" i="291"/>
  <c r="X9" i="291" s="1"/>
  <c r="AF9" i="291" s="1"/>
  <c r="R9" i="291"/>
  <c r="Q9" i="291"/>
  <c r="P9" i="291"/>
  <c r="AE15" i="287" l="1"/>
  <c r="AC15" i="287"/>
  <c r="AA15" i="287"/>
  <c r="S15" i="287"/>
  <c r="AF15" i="287" s="1"/>
  <c r="R15" i="287"/>
  <c r="Q15" i="287"/>
  <c r="AD15" i="287" s="1"/>
  <c r="P15" i="287"/>
  <c r="O15" i="287"/>
  <c r="AB15" i="287" s="1"/>
  <c r="N15" i="287"/>
  <c r="M15" i="287"/>
  <c r="Z15" i="287" s="1"/>
  <c r="AE14" i="287"/>
  <c r="AC14" i="287"/>
  <c r="AA14" i="287"/>
  <c r="S14" i="287"/>
  <c r="AF14" i="287" s="1"/>
  <c r="R14" i="287"/>
  <c r="Q14" i="287"/>
  <c r="AD14" i="287" s="1"/>
  <c r="P14" i="287"/>
  <c r="O14" i="287"/>
  <c r="AB14" i="287" s="1"/>
  <c r="N14" i="287"/>
  <c r="M14" i="287"/>
  <c r="Z14" i="287" s="1"/>
  <c r="AE13" i="287"/>
  <c r="AC13" i="287"/>
  <c r="AA13" i="287"/>
  <c r="S13" i="287"/>
  <c r="AF13" i="287" s="1"/>
  <c r="R13" i="287"/>
  <c r="Q13" i="287"/>
  <c r="AD13" i="287" s="1"/>
  <c r="P13" i="287"/>
  <c r="O13" i="287"/>
  <c r="AB13" i="287" s="1"/>
  <c r="N13" i="287"/>
  <c r="M13" i="287"/>
  <c r="Z13" i="287" s="1"/>
  <c r="AE12" i="287"/>
  <c r="AC12" i="287"/>
  <c r="AA12" i="287"/>
  <c r="S12" i="287"/>
  <c r="AF12" i="287" s="1"/>
  <c r="R12" i="287"/>
  <c r="Q12" i="287"/>
  <c r="AD12" i="287" s="1"/>
  <c r="P12" i="287"/>
  <c r="O12" i="287"/>
  <c r="AB12" i="287" s="1"/>
  <c r="N12" i="287"/>
  <c r="M12" i="287"/>
  <c r="Z12" i="287" s="1"/>
  <c r="AE11" i="287"/>
  <c r="AC11" i="287"/>
  <c r="AA11" i="287"/>
  <c r="S11" i="287"/>
  <c r="AF11" i="287" s="1"/>
  <c r="R11" i="287"/>
  <c r="Q11" i="287"/>
  <c r="AD11" i="287" s="1"/>
  <c r="P11" i="287"/>
  <c r="O11" i="287"/>
  <c r="AB11" i="287" s="1"/>
  <c r="N11" i="287"/>
  <c r="M11" i="287"/>
  <c r="Z11" i="287" s="1"/>
  <c r="V10" i="287"/>
  <c r="AD10" i="287" s="1"/>
  <c r="U10" i="287"/>
  <c r="AC10" i="287" s="1"/>
  <c r="S10" i="287"/>
  <c r="X10" i="287" s="1"/>
  <c r="AF10" i="287" s="1"/>
  <c r="R10" i="287"/>
  <c r="W10" i="287" s="1"/>
  <c r="AE10" i="287" s="1"/>
  <c r="Q10" i="287"/>
  <c r="P10" i="287"/>
  <c r="X9" i="287"/>
  <c r="AF9" i="287" s="1"/>
  <c r="W9" i="287"/>
  <c r="AE9" i="287" s="1"/>
  <c r="S9" i="287"/>
  <c r="R9" i="287"/>
  <c r="Q9" i="287"/>
  <c r="V9" i="287" s="1"/>
  <c r="AD9" i="287" s="1"/>
  <c r="P9" i="287"/>
  <c r="U9" i="287" s="1"/>
  <c r="AC9" i="287" s="1"/>
  <c r="AI43" i="283" l="1"/>
  <c r="AE43" i="283"/>
  <c r="AT43" i="283" s="1"/>
  <c r="AA43" i="283"/>
  <c r="AP43" i="283" s="1"/>
  <c r="S43" i="283"/>
  <c r="R43" i="283"/>
  <c r="AH43" i="283" s="1"/>
  <c r="AW43" i="283" s="1"/>
  <c r="Q43" i="283"/>
  <c r="AG43" i="283" s="1"/>
  <c r="AV43" i="283" s="1"/>
  <c r="P43" i="283"/>
  <c r="AF43" i="283" s="1"/>
  <c r="O43" i="283"/>
  <c r="N43" i="283"/>
  <c r="AD43" i="283" s="1"/>
  <c r="AS43" i="283" s="1"/>
  <c r="M43" i="283"/>
  <c r="AC43" i="283" s="1"/>
  <c r="AR43" i="283" s="1"/>
  <c r="L43" i="283"/>
  <c r="AB43" i="283" s="1"/>
  <c r="AQ43" i="283" s="1"/>
  <c r="K43" i="283"/>
  <c r="AI42" i="283"/>
  <c r="AF42" i="283"/>
  <c r="AB42" i="283"/>
  <c r="AQ42" i="283" s="1"/>
  <c r="S42" i="283"/>
  <c r="R42" i="283"/>
  <c r="AH42" i="283" s="1"/>
  <c r="AW42" i="283" s="1"/>
  <c r="Q42" i="283"/>
  <c r="AG42" i="283" s="1"/>
  <c r="AV42" i="283" s="1"/>
  <c r="P42" i="283"/>
  <c r="O42" i="283"/>
  <c r="AE42" i="283" s="1"/>
  <c r="AT42" i="283" s="1"/>
  <c r="N42" i="283"/>
  <c r="AD42" i="283" s="1"/>
  <c r="AS42" i="283" s="1"/>
  <c r="M42" i="283"/>
  <c r="AC42" i="283" s="1"/>
  <c r="AR42" i="283" s="1"/>
  <c r="L42" i="283"/>
  <c r="K42" i="283"/>
  <c r="AA42" i="283" s="1"/>
  <c r="AP42" i="283" s="1"/>
  <c r="AH41" i="283"/>
  <c r="AW41" i="283" s="1"/>
  <c r="AF41" i="283"/>
  <c r="AB41" i="283"/>
  <c r="AQ41" i="283" s="1"/>
  <c r="AA41" i="283"/>
  <c r="AP41" i="283" s="1"/>
  <c r="S41" i="283"/>
  <c r="R41" i="283"/>
  <c r="Q41" i="283"/>
  <c r="AG41" i="283" s="1"/>
  <c r="AV41" i="283" s="1"/>
  <c r="P41" i="283"/>
  <c r="O41" i="283"/>
  <c r="AE41" i="283" s="1"/>
  <c r="AT41" i="283" s="1"/>
  <c r="N41" i="283"/>
  <c r="AD41" i="283" s="1"/>
  <c r="AS41" i="283" s="1"/>
  <c r="M41" i="283"/>
  <c r="AC41" i="283" s="1"/>
  <c r="AR41" i="283" s="1"/>
  <c r="L41" i="283"/>
  <c r="K41" i="283"/>
  <c r="AS40" i="283"/>
  <c r="AR40" i="283"/>
  <c r="AI40" i="283"/>
  <c r="AX40" i="283" s="1"/>
  <c r="AE40" i="283"/>
  <c r="AT40" i="283" s="1"/>
  <c r="AD40" i="283"/>
  <c r="AC40" i="283"/>
  <c r="AA40" i="283"/>
  <c r="AP40" i="283" s="1"/>
  <c r="S40" i="283"/>
  <c r="R40" i="283"/>
  <c r="AH40" i="283" s="1"/>
  <c r="AW40" i="283" s="1"/>
  <c r="Q40" i="283"/>
  <c r="AG40" i="283" s="1"/>
  <c r="AV40" i="283" s="1"/>
  <c r="P40" i="283"/>
  <c r="AF40" i="283" s="1"/>
  <c r="AU40" i="283" s="1"/>
  <c r="O40" i="283"/>
  <c r="N40" i="283"/>
  <c r="M40" i="283"/>
  <c r="L40" i="283"/>
  <c r="AB40" i="283" s="1"/>
  <c r="AQ40" i="283" s="1"/>
  <c r="K40" i="283"/>
  <c r="AV39" i="283"/>
  <c r="AU39" i="283"/>
  <c r="AR39" i="283"/>
  <c r="AH39" i="283"/>
  <c r="AW39" i="283" s="1"/>
  <c r="AG39" i="283"/>
  <c r="AF39" i="283"/>
  <c r="AD39" i="283"/>
  <c r="AS39" i="283" s="1"/>
  <c r="AC39" i="283"/>
  <c r="S39" i="283"/>
  <c r="AI39" i="283" s="1"/>
  <c r="AX39" i="283" s="1"/>
  <c r="R39" i="283"/>
  <c r="Q39" i="283"/>
  <c r="P39" i="283"/>
  <c r="O39" i="283"/>
  <c r="AE39" i="283" s="1"/>
  <c r="AT39" i="283" s="1"/>
  <c r="N39" i="283"/>
  <c r="M39" i="283"/>
  <c r="L39" i="283"/>
  <c r="AB39" i="283" s="1"/>
  <c r="AQ39" i="283" s="1"/>
  <c r="K39" i="283"/>
  <c r="AA39" i="283" s="1"/>
  <c r="AP39" i="283" s="1"/>
  <c r="AV37" i="283"/>
  <c r="AG37" i="283"/>
  <c r="AD37" i="283"/>
  <c r="AS37" i="283" s="1"/>
  <c r="Q37" i="283"/>
  <c r="N37" i="283"/>
  <c r="AG36" i="283"/>
  <c r="AV36" i="283" s="1"/>
  <c r="Q36" i="283"/>
  <c r="N36" i="283"/>
  <c r="AD36" i="283" s="1"/>
  <c r="AS36" i="283" s="1"/>
  <c r="AS34" i="283"/>
  <c r="AR34" i="283"/>
  <c r="AI34" i="283"/>
  <c r="AH34" i="283"/>
  <c r="AW34" i="283" s="1"/>
  <c r="AG34" i="283"/>
  <c r="AV34" i="283" s="1"/>
  <c r="AE34" i="283"/>
  <c r="AT34" i="283" s="1"/>
  <c r="AD34" i="283"/>
  <c r="AC34" i="283"/>
  <c r="AA34" i="283"/>
  <c r="AP34" i="283" s="1"/>
  <c r="S34" i="283"/>
  <c r="R34" i="283"/>
  <c r="Q34" i="283"/>
  <c r="P34" i="283"/>
  <c r="AF34" i="283" s="1"/>
  <c r="O34" i="283"/>
  <c r="N34" i="283"/>
  <c r="M34" i="283"/>
  <c r="L34" i="283"/>
  <c r="AB34" i="283" s="1"/>
  <c r="AQ34" i="283" s="1"/>
  <c r="K34" i="283"/>
  <c r="AT33" i="283"/>
  <c r="AS33" i="283"/>
  <c r="AP33" i="283"/>
  <c r="AI33" i="283"/>
  <c r="AH33" i="283"/>
  <c r="AW33" i="283" s="1"/>
  <c r="AF33" i="283"/>
  <c r="AE33" i="283"/>
  <c r="AD33" i="283"/>
  <c r="AB33" i="283"/>
  <c r="AQ33" i="283" s="1"/>
  <c r="AA33" i="283"/>
  <c r="S33" i="283"/>
  <c r="R33" i="283"/>
  <c r="Q33" i="283"/>
  <c r="AG33" i="283" s="1"/>
  <c r="AV33" i="283" s="1"/>
  <c r="P33" i="283"/>
  <c r="O33" i="283"/>
  <c r="N33" i="283"/>
  <c r="M33" i="283"/>
  <c r="AC33" i="283" s="1"/>
  <c r="AR33" i="283" s="1"/>
  <c r="L33" i="283"/>
  <c r="K33" i="283"/>
  <c r="AH32" i="283"/>
  <c r="AW32" i="283" s="1"/>
  <c r="AF32" i="283"/>
  <c r="AE32" i="283"/>
  <c r="AT32" i="283" s="1"/>
  <c r="AD32" i="283"/>
  <c r="AS32" i="283" s="1"/>
  <c r="AB32" i="283"/>
  <c r="AQ32" i="283" s="1"/>
  <c r="AA32" i="283"/>
  <c r="AP32" i="283" s="1"/>
  <c r="S32" i="283"/>
  <c r="R32" i="283"/>
  <c r="Q32" i="283"/>
  <c r="AG32" i="283" s="1"/>
  <c r="AV32" i="283" s="1"/>
  <c r="P32" i="283"/>
  <c r="O32" i="283"/>
  <c r="N32" i="283"/>
  <c r="M32" i="283"/>
  <c r="AC32" i="283" s="1"/>
  <c r="AR32" i="283" s="1"/>
  <c r="L32" i="283"/>
  <c r="K32" i="283"/>
  <c r="AW31" i="283"/>
  <c r="AV31" i="283"/>
  <c r="AS31" i="283"/>
  <c r="AR31" i="283"/>
  <c r="AI31" i="283"/>
  <c r="AX31" i="283" s="1"/>
  <c r="AH31" i="283"/>
  <c r="AG31" i="283"/>
  <c r="AE31" i="283"/>
  <c r="AT31" i="283" s="1"/>
  <c r="AD31" i="283"/>
  <c r="AC31" i="283"/>
  <c r="AA31" i="283"/>
  <c r="AP31" i="283" s="1"/>
  <c r="S31" i="283"/>
  <c r="R31" i="283"/>
  <c r="Q31" i="283"/>
  <c r="P31" i="283"/>
  <c r="AF31" i="283" s="1"/>
  <c r="AU31" i="283" s="1"/>
  <c r="O31" i="283"/>
  <c r="N31" i="283"/>
  <c r="M31" i="283"/>
  <c r="L31" i="283"/>
  <c r="AB31" i="283" s="1"/>
  <c r="AQ31" i="283" s="1"/>
  <c r="K31" i="283"/>
  <c r="AV30" i="283"/>
  <c r="AU30" i="283"/>
  <c r="AR30" i="283"/>
  <c r="AQ30" i="283"/>
  <c r="AH30" i="283"/>
  <c r="AW30" i="283" s="1"/>
  <c r="AG30" i="283"/>
  <c r="AF30" i="283"/>
  <c r="AD30" i="283"/>
  <c r="AS30" i="283" s="1"/>
  <c r="AC30" i="283"/>
  <c r="AB30" i="283"/>
  <c r="S30" i="283"/>
  <c r="AI30" i="283" s="1"/>
  <c r="AX30" i="283" s="1"/>
  <c r="R30" i="283"/>
  <c r="Q30" i="283"/>
  <c r="P30" i="283"/>
  <c r="O30" i="283"/>
  <c r="AE30" i="283" s="1"/>
  <c r="AT30" i="283" s="1"/>
  <c r="N30" i="283"/>
  <c r="M30" i="283"/>
  <c r="L30" i="283"/>
  <c r="K30" i="283"/>
  <c r="AA30" i="283" s="1"/>
  <c r="AP30" i="283" s="1"/>
  <c r="AD28" i="283"/>
  <c r="AS28" i="283" s="1"/>
  <c r="Q28" i="283"/>
  <c r="AG28" i="283" s="1"/>
  <c r="AV28" i="283" s="1"/>
  <c r="N28" i="283"/>
  <c r="AG27" i="283"/>
  <c r="AV27" i="283" s="1"/>
  <c r="Q27" i="283"/>
  <c r="N27" i="283"/>
  <c r="AD27" i="283" s="1"/>
  <c r="AS27" i="283" s="1"/>
  <c r="AS25" i="283"/>
  <c r="AI25" i="283"/>
  <c r="AH25" i="283"/>
  <c r="AW25" i="283" s="1"/>
  <c r="AG25" i="283"/>
  <c r="AV25" i="283" s="1"/>
  <c r="AE25" i="283"/>
  <c r="AT25" i="283" s="1"/>
  <c r="AD25" i="283"/>
  <c r="AA25" i="283"/>
  <c r="AP25" i="283" s="1"/>
  <c r="S25" i="283"/>
  <c r="R25" i="283"/>
  <c r="Q25" i="283"/>
  <c r="P25" i="283"/>
  <c r="AF25" i="283" s="1"/>
  <c r="O25" i="283"/>
  <c r="N25" i="283"/>
  <c r="M25" i="283"/>
  <c r="AC25" i="283" s="1"/>
  <c r="AR25" i="283" s="1"/>
  <c r="L25" i="283"/>
  <c r="AB25" i="283" s="1"/>
  <c r="AQ25" i="283" s="1"/>
  <c r="K25" i="283"/>
  <c r="AT24" i="283"/>
  <c r="AP24" i="283"/>
  <c r="AI24" i="283"/>
  <c r="AH24" i="283"/>
  <c r="AW24" i="283" s="1"/>
  <c r="AF24" i="283"/>
  <c r="AE24" i="283"/>
  <c r="AB24" i="283"/>
  <c r="AQ24" i="283" s="1"/>
  <c r="AA24" i="283"/>
  <c r="S24" i="283"/>
  <c r="R24" i="283"/>
  <c r="Q24" i="283"/>
  <c r="AG24" i="283" s="1"/>
  <c r="AV24" i="283" s="1"/>
  <c r="P24" i="283"/>
  <c r="O24" i="283"/>
  <c r="N24" i="283"/>
  <c r="AD24" i="283" s="1"/>
  <c r="AS24" i="283" s="1"/>
  <c r="M24" i="283"/>
  <c r="AC24" i="283" s="1"/>
  <c r="AR24" i="283" s="1"/>
  <c r="L24" i="283"/>
  <c r="K24" i="283"/>
  <c r="AH23" i="283"/>
  <c r="AW23" i="283" s="1"/>
  <c r="AF23" i="283"/>
  <c r="AE23" i="283"/>
  <c r="AT23" i="283" s="1"/>
  <c r="AB23" i="283"/>
  <c r="AQ23" i="283" s="1"/>
  <c r="AA23" i="283"/>
  <c r="AP23" i="283" s="1"/>
  <c r="S23" i="283"/>
  <c r="R23" i="283"/>
  <c r="Q23" i="283"/>
  <c r="AG23" i="283" s="1"/>
  <c r="AV23" i="283" s="1"/>
  <c r="P23" i="283"/>
  <c r="O23" i="283"/>
  <c r="N23" i="283"/>
  <c r="AD23" i="283" s="1"/>
  <c r="AS23" i="283" s="1"/>
  <c r="M23" i="283"/>
  <c r="AC23" i="283" s="1"/>
  <c r="AR23" i="283" s="1"/>
  <c r="L23" i="283"/>
  <c r="K23" i="283"/>
  <c r="AW22" i="283"/>
  <c r="AS22" i="283"/>
  <c r="AR22" i="283"/>
  <c r="AI22" i="283"/>
  <c r="AX22" i="283" s="1"/>
  <c r="AH22" i="283"/>
  <c r="AE22" i="283"/>
  <c r="AT22" i="283" s="1"/>
  <c r="AD22" i="283"/>
  <c r="AC22" i="283"/>
  <c r="AA22" i="283"/>
  <c r="AP22" i="283" s="1"/>
  <c r="S22" i="283"/>
  <c r="R22" i="283"/>
  <c r="Q22" i="283"/>
  <c r="AG22" i="283" s="1"/>
  <c r="AV22" i="283" s="1"/>
  <c r="P22" i="283"/>
  <c r="AF22" i="283" s="1"/>
  <c r="AU22" i="283" s="1"/>
  <c r="O22" i="283"/>
  <c r="N22" i="283"/>
  <c r="M22" i="283"/>
  <c r="L22" i="283"/>
  <c r="AB22" i="283" s="1"/>
  <c r="AQ22" i="283" s="1"/>
  <c r="K22" i="283"/>
  <c r="AV21" i="283"/>
  <c r="AU21" i="283"/>
  <c r="AR21" i="283"/>
  <c r="AH21" i="283"/>
  <c r="AW21" i="283" s="1"/>
  <c r="AG21" i="283"/>
  <c r="AF21" i="283"/>
  <c r="AD21" i="283"/>
  <c r="AS21" i="283" s="1"/>
  <c r="AC21" i="283"/>
  <c r="S21" i="283"/>
  <c r="AI21" i="283" s="1"/>
  <c r="AX21" i="283" s="1"/>
  <c r="R21" i="283"/>
  <c r="Q21" i="283"/>
  <c r="P21" i="283"/>
  <c r="O21" i="283"/>
  <c r="AE21" i="283" s="1"/>
  <c r="AT21" i="283" s="1"/>
  <c r="N21" i="283"/>
  <c r="M21" i="283"/>
  <c r="L21" i="283"/>
  <c r="AB21" i="283" s="1"/>
  <c r="AQ21" i="283" s="1"/>
  <c r="K21" i="283"/>
  <c r="AA21" i="283" s="1"/>
  <c r="AP21" i="283" s="1"/>
  <c r="AD19" i="283"/>
  <c r="AS19" i="283" s="1"/>
  <c r="Q19" i="283"/>
  <c r="AG19" i="283" s="1"/>
  <c r="AV19" i="283" s="1"/>
  <c r="N19" i="283"/>
  <c r="AG18" i="283"/>
  <c r="AV18" i="283" s="1"/>
  <c r="Q18" i="283"/>
  <c r="N18" i="283"/>
  <c r="AD18" i="283" s="1"/>
  <c r="AS18" i="283" s="1"/>
  <c r="AS16" i="283"/>
  <c r="AR16" i="283"/>
  <c r="AI16" i="283"/>
  <c r="AH16" i="283"/>
  <c r="AW16" i="283" s="1"/>
  <c r="AE16" i="283"/>
  <c r="AT16" i="283" s="1"/>
  <c r="AD16" i="283"/>
  <c r="AC16" i="283"/>
  <c r="AA16" i="283"/>
  <c r="AP16" i="283" s="1"/>
  <c r="S16" i="283"/>
  <c r="R16" i="283"/>
  <c r="Q16" i="283"/>
  <c r="AG16" i="283" s="1"/>
  <c r="AV16" i="283" s="1"/>
  <c r="P16" i="283"/>
  <c r="AF16" i="283" s="1"/>
  <c r="O16" i="283"/>
  <c r="N16" i="283"/>
  <c r="M16" i="283"/>
  <c r="L16" i="283"/>
  <c r="AB16" i="283" s="1"/>
  <c r="AQ16" i="283" s="1"/>
  <c r="K16" i="283"/>
  <c r="AT15" i="283"/>
  <c r="AS15" i="283"/>
  <c r="AP15" i="283"/>
  <c r="AI15" i="283"/>
  <c r="AF15" i="283"/>
  <c r="AE15" i="283"/>
  <c r="AD15" i="283"/>
  <c r="AB15" i="283"/>
  <c r="AQ15" i="283" s="1"/>
  <c r="AA15" i="283"/>
  <c r="S15" i="283"/>
  <c r="R15" i="283"/>
  <c r="AH15" i="283" s="1"/>
  <c r="AW15" i="283" s="1"/>
  <c r="Q15" i="283"/>
  <c r="AG15" i="283" s="1"/>
  <c r="AV15" i="283" s="1"/>
  <c r="P15" i="283"/>
  <c r="O15" i="283"/>
  <c r="N15" i="283"/>
  <c r="M15" i="283"/>
  <c r="AC15" i="283" s="1"/>
  <c r="AR15" i="283" s="1"/>
  <c r="L15" i="283"/>
  <c r="K15" i="283"/>
  <c r="AF14" i="283"/>
  <c r="AE14" i="283"/>
  <c r="AT14" i="283" s="1"/>
  <c r="AD14" i="283"/>
  <c r="AS14" i="283" s="1"/>
  <c r="AB14" i="283"/>
  <c r="AQ14" i="283" s="1"/>
  <c r="AA14" i="283"/>
  <c r="AP14" i="283" s="1"/>
  <c r="S14" i="283"/>
  <c r="R14" i="283"/>
  <c r="AH14" i="283" s="1"/>
  <c r="AW14" i="283" s="1"/>
  <c r="Q14" i="283"/>
  <c r="AG14" i="283" s="1"/>
  <c r="AV14" i="283" s="1"/>
  <c r="P14" i="283"/>
  <c r="O14" i="283"/>
  <c r="N14" i="283"/>
  <c r="M14" i="283"/>
  <c r="AC14" i="283" s="1"/>
  <c r="AR14" i="283" s="1"/>
  <c r="L14" i="283"/>
  <c r="K14" i="283"/>
  <c r="AW13" i="283"/>
  <c r="AV13" i="283"/>
  <c r="AS13" i="283"/>
  <c r="AI13" i="283"/>
  <c r="AX13" i="283" s="1"/>
  <c r="AH13" i="283"/>
  <c r="AG13" i="283"/>
  <c r="AE13" i="283"/>
  <c r="AT13" i="283" s="1"/>
  <c r="AD13" i="283"/>
  <c r="AA13" i="283"/>
  <c r="AP13" i="283" s="1"/>
  <c r="S13" i="283"/>
  <c r="R13" i="283"/>
  <c r="Q13" i="283"/>
  <c r="P13" i="283"/>
  <c r="AF13" i="283" s="1"/>
  <c r="AU13" i="283" s="1"/>
  <c r="O13" i="283"/>
  <c r="N13" i="283"/>
  <c r="M13" i="283"/>
  <c r="AC13" i="283" s="1"/>
  <c r="AR13" i="283" s="1"/>
  <c r="L13" i="283"/>
  <c r="AB13" i="283" s="1"/>
  <c r="AQ13" i="283" s="1"/>
  <c r="K13" i="283"/>
  <c r="AV12" i="283"/>
  <c r="AR12" i="283"/>
  <c r="AQ12" i="283"/>
  <c r="AH12" i="283"/>
  <c r="AW12" i="283" s="1"/>
  <c r="AG12" i="283"/>
  <c r="AD12" i="283"/>
  <c r="AS12" i="283" s="1"/>
  <c r="AC12" i="283"/>
  <c r="AB12" i="283"/>
  <c r="S12" i="283"/>
  <c r="AI12" i="283" s="1"/>
  <c r="AX12" i="283" s="1"/>
  <c r="R12" i="283"/>
  <c r="Q12" i="283"/>
  <c r="P12" i="283"/>
  <c r="AF12" i="283" s="1"/>
  <c r="AU12" i="283" s="1"/>
  <c r="O12" i="283"/>
  <c r="AE12" i="283" s="1"/>
  <c r="AT12" i="283" s="1"/>
  <c r="N12" i="283"/>
  <c r="M12" i="283"/>
  <c r="L12" i="283"/>
  <c r="K12" i="283"/>
  <c r="AA12" i="283" s="1"/>
  <c r="AP12" i="283" s="1"/>
  <c r="AD10" i="283"/>
  <c r="AS10" i="283" s="1"/>
  <c r="Q10" i="283"/>
  <c r="AG10" i="283" s="1"/>
  <c r="AV10" i="283" s="1"/>
  <c r="N10" i="283"/>
  <c r="AG9" i="283"/>
  <c r="AV9" i="283" s="1"/>
  <c r="Q9" i="283"/>
  <c r="N9" i="283"/>
  <c r="AD9" i="283" s="1"/>
  <c r="AS9" i="283" s="1"/>
  <c r="AH47" i="279" l="1"/>
  <c r="AY47" i="279" s="1"/>
  <c r="AG47" i="279"/>
  <c r="AX47" i="279" s="1"/>
  <c r="AF47" i="279"/>
  <c r="AW47" i="279" s="1"/>
  <c r="T47" i="279"/>
  <c r="AL47" i="279" s="1"/>
  <c r="BC47" i="279" s="1"/>
  <c r="P47" i="279"/>
  <c r="O47" i="279"/>
  <c r="N47" i="279"/>
  <c r="M47" i="279"/>
  <c r="AE47" i="279" s="1"/>
  <c r="AV47" i="279" s="1"/>
  <c r="AY46" i="279"/>
  <c r="AH46" i="279"/>
  <c r="T46" i="279"/>
  <c r="AL46" i="279" s="1"/>
  <c r="BC46" i="279" s="1"/>
  <c r="P46" i="279"/>
  <c r="AX45" i="279"/>
  <c r="AO45" i="279"/>
  <c r="AK45" i="279"/>
  <c r="AJ45" i="279"/>
  <c r="AI45" i="279"/>
  <c r="AZ45" i="279" s="1"/>
  <c r="AG45" i="279"/>
  <c r="W45" i="279"/>
  <c r="V45" i="279"/>
  <c r="AN45" i="279" s="1"/>
  <c r="U45" i="279"/>
  <c r="AM45" i="279" s="1"/>
  <c r="BD45" i="279" s="1"/>
  <c r="T45" i="279"/>
  <c r="AL45" i="279" s="1"/>
  <c r="S45" i="279"/>
  <c r="R45" i="279"/>
  <c r="Q45" i="279"/>
  <c r="P45" i="279"/>
  <c r="AH45" i="279" s="1"/>
  <c r="O45" i="279"/>
  <c r="N45" i="279"/>
  <c r="AF45" i="279" s="1"/>
  <c r="AW45" i="279" s="1"/>
  <c r="M45" i="279"/>
  <c r="AE45" i="279" s="1"/>
  <c r="AV45" i="279" s="1"/>
  <c r="AO44" i="279"/>
  <c r="AN44" i="279"/>
  <c r="AL44" i="279"/>
  <c r="BC44" i="279" s="1"/>
  <c r="AH44" i="279"/>
  <c r="AY44" i="279" s="1"/>
  <c r="AG44" i="279"/>
  <c r="AX44" i="279" s="1"/>
  <c r="AF44" i="279"/>
  <c r="AW44" i="279" s="1"/>
  <c r="W44" i="279"/>
  <c r="V44" i="279"/>
  <c r="U44" i="279"/>
  <c r="AM44" i="279" s="1"/>
  <c r="BD44" i="279" s="1"/>
  <c r="T44" i="279"/>
  <c r="S44" i="279"/>
  <c r="AK44" i="279" s="1"/>
  <c r="R44" i="279"/>
  <c r="AJ44" i="279" s="1"/>
  <c r="Q44" i="279"/>
  <c r="AI44" i="279" s="1"/>
  <c r="AZ44" i="279" s="1"/>
  <c r="P44" i="279"/>
  <c r="O44" i="279"/>
  <c r="N44" i="279"/>
  <c r="M44" i="279"/>
  <c r="AE44" i="279" s="1"/>
  <c r="AV44" i="279" s="1"/>
  <c r="BD43" i="279"/>
  <c r="AV43" i="279"/>
  <c r="AO43" i="279"/>
  <c r="BF43" i="279" s="1"/>
  <c r="AM43" i="279"/>
  <c r="AI43" i="279"/>
  <c r="AZ43" i="279" s="1"/>
  <c r="AH43" i="279"/>
  <c r="AY43" i="279" s="1"/>
  <c r="AG43" i="279"/>
  <c r="AX43" i="279" s="1"/>
  <c r="AE43" i="279"/>
  <c r="W43" i="279"/>
  <c r="V43" i="279"/>
  <c r="AN43" i="279" s="1"/>
  <c r="BE43" i="279" s="1"/>
  <c r="U43" i="279"/>
  <c r="T43" i="279"/>
  <c r="AL43" i="279" s="1"/>
  <c r="BC43" i="279" s="1"/>
  <c r="S43" i="279"/>
  <c r="AK43" i="279" s="1"/>
  <c r="BB43" i="279" s="1"/>
  <c r="R43" i="279"/>
  <c r="AJ43" i="279" s="1"/>
  <c r="BA43" i="279" s="1"/>
  <c r="Q43" i="279"/>
  <c r="P43" i="279"/>
  <c r="O43" i="279"/>
  <c r="N43" i="279"/>
  <c r="AF43" i="279" s="1"/>
  <c r="AW43" i="279" s="1"/>
  <c r="M43" i="279"/>
  <c r="BE42" i="279"/>
  <c r="AW42" i="279"/>
  <c r="AN42" i="279"/>
  <c r="AJ42" i="279"/>
  <c r="BA42" i="279" s="1"/>
  <c r="AI42" i="279"/>
  <c r="AZ42" i="279" s="1"/>
  <c r="AH42" i="279"/>
  <c r="AY42" i="279" s="1"/>
  <c r="AF42" i="279"/>
  <c r="W42" i="279"/>
  <c r="AO42" i="279" s="1"/>
  <c r="BF42" i="279" s="1"/>
  <c r="V42" i="279"/>
  <c r="U42" i="279"/>
  <c r="AM42" i="279" s="1"/>
  <c r="BD42" i="279" s="1"/>
  <c r="T42" i="279"/>
  <c r="AL42" i="279" s="1"/>
  <c r="BC42" i="279" s="1"/>
  <c r="S42" i="279"/>
  <c r="AK42" i="279" s="1"/>
  <c r="BB42" i="279" s="1"/>
  <c r="R42" i="279"/>
  <c r="Q42" i="279"/>
  <c r="P42" i="279"/>
  <c r="O42" i="279"/>
  <c r="AG42" i="279" s="1"/>
  <c r="AX42" i="279" s="1"/>
  <c r="N42" i="279"/>
  <c r="M42" i="279"/>
  <c r="AE42" i="279" s="1"/>
  <c r="AV42" i="279" s="1"/>
  <c r="AH40" i="279"/>
  <c r="AY40" i="279" s="1"/>
  <c r="T40" i="279"/>
  <c r="AL40" i="279" s="1"/>
  <c r="BC40" i="279" s="1"/>
  <c r="P40" i="279"/>
  <c r="AL39" i="279"/>
  <c r="BC39" i="279" s="1"/>
  <c r="T39" i="279"/>
  <c r="P39" i="279"/>
  <c r="AH39" i="279" s="1"/>
  <c r="AY39" i="279" s="1"/>
  <c r="AV37" i="279"/>
  <c r="AL37" i="279"/>
  <c r="BC37" i="279" s="1"/>
  <c r="AE37" i="279"/>
  <c r="T37" i="279"/>
  <c r="P37" i="279"/>
  <c r="AH37" i="279" s="1"/>
  <c r="AY37" i="279" s="1"/>
  <c r="O37" i="279"/>
  <c r="AG37" i="279" s="1"/>
  <c r="AX37" i="279" s="1"/>
  <c r="N37" i="279"/>
  <c r="AF37" i="279" s="1"/>
  <c r="AW37" i="279" s="1"/>
  <c r="M37" i="279"/>
  <c r="T36" i="279"/>
  <c r="AL36" i="279" s="1"/>
  <c r="BC36" i="279" s="1"/>
  <c r="P36" i="279"/>
  <c r="AH36" i="279" s="1"/>
  <c r="AY36" i="279" s="1"/>
  <c r="AN35" i="279"/>
  <c r="AM35" i="279"/>
  <c r="BD35" i="279" s="1"/>
  <c r="AL35" i="279"/>
  <c r="AJ35" i="279"/>
  <c r="AF35" i="279"/>
  <c r="AW35" i="279" s="1"/>
  <c r="AE35" i="279"/>
  <c r="AV35" i="279" s="1"/>
  <c r="W35" i="279"/>
  <c r="AO35" i="279" s="1"/>
  <c r="V35" i="279"/>
  <c r="U35" i="279"/>
  <c r="T35" i="279"/>
  <c r="S35" i="279"/>
  <c r="AK35" i="279" s="1"/>
  <c r="R35" i="279"/>
  <c r="Q35" i="279"/>
  <c r="AI35" i="279" s="1"/>
  <c r="AZ35" i="279" s="1"/>
  <c r="P35" i="279"/>
  <c r="AH35" i="279" s="1"/>
  <c r="O35" i="279"/>
  <c r="AG35" i="279" s="1"/>
  <c r="AX35" i="279" s="1"/>
  <c r="N35" i="279"/>
  <c r="M35" i="279"/>
  <c r="AX34" i="279"/>
  <c r="AO34" i="279"/>
  <c r="AK34" i="279"/>
  <c r="AJ34" i="279"/>
  <c r="AI34" i="279"/>
  <c r="AZ34" i="279" s="1"/>
  <c r="AG34" i="279"/>
  <c r="W34" i="279"/>
  <c r="V34" i="279"/>
  <c r="AN34" i="279" s="1"/>
  <c r="U34" i="279"/>
  <c r="AM34" i="279" s="1"/>
  <c r="BD34" i="279" s="1"/>
  <c r="T34" i="279"/>
  <c r="AL34" i="279" s="1"/>
  <c r="BC34" i="279" s="1"/>
  <c r="S34" i="279"/>
  <c r="R34" i="279"/>
  <c r="Q34" i="279"/>
  <c r="P34" i="279"/>
  <c r="AH34" i="279" s="1"/>
  <c r="AY34" i="279" s="1"/>
  <c r="O34" i="279"/>
  <c r="N34" i="279"/>
  <c r="AF34" i="279" s="1"/>
  <c r="AW34" i="279" s="1"/>
  <c r="M34" i="279"/>
  <c r="AE34" i="279" s="1"/>
  <c r="AV34" i="279" s="1"/>
  <c r="AY33" i="279"/>
  <c r="AL33" i="279"/>
  <c r="BC33" i="279" s="1"/>
  <c r="AK33" i="279"/>
  <c r="BB33" i="279" s="1"/>
  <c r="AJ33" i="279"/>
  <c r="BA33" i="279" s="1"/>
  <c r="AH33" i="279"/>
  <c r="W33" i="279"/>
  <c r="AO33" i="279" s="1"/>
  <c r="BF33" i="279" s="1"/>
  <c r="V33" i="279"/>
  <c r="AN33" i="279" s="1"/>
  <c r="BE33" i="279" s="1"/>
  <c r="U33" i="279"/>
  <c r="AM33" i="279" s="1"/>
  <c r="BD33" i="279" s="1"/>
  <c r="T33" i="279"/>
  <c r="S33" i="279"/>
  <c r="R33" i="279"/>
  <c r="Q33" i="279"/>
  <c r="AI33" i="279" s="1"/>
  <c r="AZ33" i="279" s="1"/>
  <c r="P33" i="279"/>
  <c r="O33" i="279"/>
  <c r="AG33" i="279" s="1"/>
  <c r="AX33" i="279" s="1"/>
  <c r="N33" i="279"/>
  <c r="AF33" i="279" s="1"/>
  <c r="AW33" i="279" s="1"/>
  <c r="M33" i="279"/>
  <c r="AE33" i="279" s="1"/>
  <c r="AV33" i="279" s="1"/>
  <c r="AZ32" i="279"/>
  <c r="AM32" i="279"/>
  <c r="BD32" i="279" s="1"/>
  <c r="AL32" i="279"/>
  <c r="BC32" i="279" s="1"/>
  <c r="AK32" i="279"/>
  <c r="BB32" i="279" s="1"/>
  <c r="AI32" i="279"/>
  <c r="AE32" i="279"/>
  <c r="AV32" i="279" s="1"/>
  <c r="W32" i="279"/>
  <c r="AO32" i="279" s="1"/>
  <c r="BF32" i="279" s="1"/>
  <c r="V32" i="279"/>
  <c r="AN32" i="279" s="1"/>
  <c r="BE32" i="279" s="1"/>
  <c r="U32" i="279"/>
  <c r="T32" i="279"/>
  <c r="S32" i="279"/>
  <c r="R32" i="279"/>
  <c r="AJ32" i="279" s="1"/>
  <c r="BA32" i="279" s="1"/>
  <c r="Q32" i="279"/>
  <c r="P32" i="279"/>
  <c r="AH32" i="279" s="1"/>
  <c r="AY32" i="279" s="1"/>
  <c r="O32" i="279"/>
  <c r="AG32" i="279" s="1"/>
  <c r="AX32" i="279" s="1"/>
  <c r="N32" i="279"/>
  <c r="AF32" i="279" s="1"/>
  <c r="AW32" i="279" s="1"/>
  <c r="M32" i="279"/>
  <c r="T30" i="279"/>
  <c r="AL30" i="279" s="1"/>
  <c r="BC30" i="279" s="1"/>
  <c r="P30" i="279"/>
  <c r="AH30" i="279" s="1"/>
  <c r="AY30" i="279" s="1"/>
  <c r="AL29" i="279"/>
  <c r="BC29" i="279" s="1"/>
  <c r="T29" i="279"/>
  <c r="P29" i="279"/>
  <c r="AH29" i="279" s="1"/>
  <c r="AY29" i="279" s="1"/>
  <c r="AY27" i="279"/>
  <c r="AH27" i="279"/>
  <c r="AF27" i="279"/>
  <c r="AW27" i="279" s="1"/>
  <c r="AE27" i="279"/>
  <c r="AV27" i="279" s="1"/>
  <c r="T27" i="279"/>
  <c r="AL27" i="279" s="1"/>
  <c r="BC27" i="279" s="1"/>
  <c r="P27" i="279"/>
  <c r="O27" i="279"/>
  <c r="AG27" i="279" s="1"/>
  <c r="AX27" i="279" s="1"/>
  <c r="N27" i="279"/>
  <c r="M27" i="279"/>
  <c r="AL26" i="279"/>
  <c r="BC26" i="279" s="1"/>
  <c r="T26" i="279"/>
  <c r="P26" i="279"/>
  <c r="AH26" i="279" s="1"/>
  <c r="AY26" i="279" s="1"/>
  <c r="AV25" i="279"/>
  <c r="AO25" i="279"/>
  <c r="AM25" i="279"/>
  <c r="BD25" i="279" s="1"/>
  <c r="AI25" i="279"/>
  <c r="AZ25" i="279" s="1"/>
  <c r="AH25" i="279"/>
  <c r="AG25" i="279"/>
  <c r="AX25" i="279" s="1"/>
  <c r="AE25" i="279"/>
  <c r="W25" i="279"/>
  <c r="V25" i="279"/>
  <c r="AN25" i="279" s="1"/>
  <c r="U25" i="279"/>
  <c r="T25" i="279"/>
  <c r="AL25" i="279" s="1"/>
  <c r="S25" i="279"/>
  <c r="AK25" i="279" s="1"/>
  <c r="R25" i="279"/>
  <c r="AJ25" i="279" s="1"/>
  <c r="Q25" i="279"/>
  <c r="P25" i="279"/>
  <c r="O25" i="279"/>
  <c r="N25" i="279"/>
  <c r="AF25" i="279" s="1"/>
  <c r="AW25" i="279" s="1"/>
  <c r="M25" i="279"/>
  <c r="BC24" i="279"/>
  <c r="AN24" i="279"/>
  <c r="AM24" i="279"/>
  <c r="BD24" i="279" s="1"/>
  <c r="AL24" i="279"/>
  <c r="AJ24" i="279"/>
  <c r="AF24" i="279"/>
  <c r="AW24" i="279" s="1"/>
  <c r="AE24" i="279"/>
  <c r="AV24" i="279" s="1"/>
  <c r="W24" i="279"/>
  <c r="AO24" i="279" s="1"/>
  <c r="V24" i="279"/>
  <c r="U24" i="279"/>
  <c r="T24" i="279"/>
  <c r="S24" i="279"/>
  <c r="AK24" i="279" s="1"/>
  <c r="R24" i="279"/>
  <c r="Q24" i="279"/>
  <c r="AI24" i="279" s="1"/>
  <c r="AZ24" i="279" s="1"/>
  <c r="P24" i="279"/>
  <c r="AH24" i="279" s="1"/>
  <c r="AY24" i="279" s="1"/>
  <c r="O24" i="279"/>
  <c r="AG24" i="279" s="1"/>
  <c r="AX24" i="279" s="1"/>
  <c r="N24" i="279"/>
  <c r="M24" i="279"/>
  <c r="BB23" i="279"/>
  <c r="AO23" i="279"/>
  <c r="BF23" i="279" s="1"/>
  <c r="AN23" i="279"/>
  <c r="BE23" i="279" s="1"/>
  <c r="AM23" i="279"/>
  <c r="BD23" i="279" s="1"/>
  <c r="AK23" i="279"/>
  <c r="AG23" i="279"/>
  <c r="AX23" i="279" s="1"/>
  <c r="AF23" i="279"/>
  <c r="AW23" i="279" s="1"/>
  <c r="AE23" i="279"/>
  <c r="AV23" i="279" s="1"/>
  <c r="W23" i="279"/>
  <c r="V23" i="279"/>
  <c r="U23" i="279"/>
  <c r="T23" i="279"/>
  <c r="AL23" i="279" s="1"/>
  <c r="BC23" i="279" s="1"/>
  <c r="S23" i="279"/>
  <c r="R23" i="279"/>
  <c r="AJ23" i="279" s="1"/>
  <c r="BA23" i="279" s="1"/>
  <c r="Q23" i="279"/>
  <c r="AI23" i="279" s="1"/>
  <c r="AZ23" i="279" s="1"/>
  <c r="P23" i="279"/>
  <c r="AH23" i="279" s="1"/>
  <c r="AY23" i="279" s="1"/>
  <c r="O23" i="279"/>
  <c r="N23" i="279"/>
  <c r="M23" i="279"/>
  <c r="BC22" i="279"/>
  <c r="AO22" i="279"/>
  <c r="BF22" i="279" s="1"/>
  <c r="AN22" i="279"/>
  <c r="BE22" i="279" s="1"/>
  <c r="AL22" i="279"/>
  <c r="AH22" i="279"/>
  <c r="AY22" i="279" s="1"/>
  <c r="AG22" i="279"/>
  <c r="AX22" i="279" s="1"/>
  <c r="AF22" i="279"/>
  <c r="AW22" i="279" s="1"/>
  <c r="W22" i="279"/>
  <c r="V22" i="279"/>
  <c r="U22" i="279"/>
  <c r="AM22" i="279" s="1"/>
  <c r="BD22" i="279" s="1"/>
  <c r="T22" i="279"/>
  <c r="S22" i="279"/>
  <c r="AK22" i="279" s="1"/>
  <c r="BB22" i="279" s="1"/>
  <c r="R22" i="279"/>
  <c r="AJ22" i="279" s="1"/>
  <c r="BA22" i="279" s="1"/>
  <c r="Q22" i="279"/>
  <c r="AI22" i="279" s="1"/>
  <c r="AZ22" i="279" s="1"/>
  <c r="P22" i="279"/>
  <c r="O22" i="279"/>
  <c r="N22" i="279"/>
  <c r="M22" i="279"/>
  <c r="AE22" i="279" s="1"/>
  <c r="AV22" i="279" s="1"/>
  <c r="AL20" i="279"/>
  <c r="BC20" i="279" s="1"/>
  <c r="T20" i="279"/>
  <c r="P20" i="279"/>
  <c r="AH20" i="279" s="1"/>
  <c r="AY20" i="279" s="1"/>
  <c r="T19" i="279"/>
  <c r="AL19" i="279" s="1"/>
  <c r="BC19" i="279" s="1"/>
  <c r="P19" i="279"/>
  <c r="AH19" i="279" s="1"/>
  <c r="AY19" i="279" s="1"/>
  <c r="AL17" i="279"/>
  <c r="BC17" i="279" s="1"/>
  <c r="AH17" i="279"/>
  <c r="AY17" i="279" s="1"/>
  <c r="AG17" i="279"/>
  <c r="AX17" i="279" s="1"/>
  <c r="T17" i="279"/>
  <c r="P17" i="279"/>
  <c r="O17" i="279"/>
  <c r="N17" i="279"/>
  <c r="AF17" i="279" s="1"/>
  <c r="AW17" i="279" s="1"/>
  <c r="M17" i="279"/>
  <c r="AE17" i="279" s="1"/>
  <c r="AV17" i="279" s="1"/>
  <c r="BC16" i="279"/>
  <c r="AL16" i="279"/>
  <c r="T16" i="279"/>
  <c r="P16" i="279"/>
  <c r="AH16" i="279" s="1"/>
  <c r="AY16" i="279" s="1"/>
  <c r="AL15" i="279"/>
  <c r="AK15" i="279"/>
  <c r="AJ15" i="279"/>
  <c r="AH15" i="279"/>
  <c r="W15" i="279"/>
  <c r="AO15" i="279" s="1"/>
  <c r="V15" i="279"/>
  <c r="AN15" i="279" s="1"/>
  <c r="U15" i="279"/>
  <c r="AM15" i="279" s="1"/>
  <c r="BD15" i="279" s="1"/>
  <c r="T15" i="279"/>
  <c r="S15" i="279"/>
  <c r="R15" i="279"/>
  <c r="Q15" i="279"/>
  <c r="AI15" i="279" s="1"/>
  <c r="AZ15" i="279" s="1"/>
  <c r="P15" i="279"/>
  <c r="O15" i="279"/>
  <c r="AG15" i="279" s="1"/>
  <c r="AX15" i="279" s="1"/>
  <c r="N15" i="279"/>
  <c r="AF15" i="279" s="1"/>
  <c r="AW15" i="279" s="1"/>
  <c r="M15" i="279"/>
  <c r="AE15" i="279" s="1"/>
  <c r="AV15" i="279" s="1"/>
  <c r="AV14" i="279"/>
  <c r="AO14" i="279"/>
  <c r="AM14" i="279"/>
  <c r="BD14" i="279" s="1"/>
  <c r="AI14" i="279"/>
  <c r="AZ14" i="279" s="1"/>
  <c r="AH14" i="279"/>
  <c r="AY14" i="279" s="1"/>
  <c r="AG14" i="279"/>
  <c r="AX14" i="279" s="1"/>
  <c r="AE14" i="279"/>
  <c r="W14" i="279"/>
  <c r="V14" i="279"/>
  <c r="AN14" i="279" s="1"/>
  <c r="U14" i="279"/>
  <c r="T14" i="279"/>
  <c r="AL14" i="279" s="1"/>
  <c r="BC14" i="279" s="1"/>
  <c r="S14" i="279"/>
  <c r="AK14" i="279" s="1"/>
  <c r="R14" i="279"/>
  <c r="AJ14" i="279" s="1"/>
  <c r="Q14" i="279"/>
  <c r="P14" i="279"/>
  <c r="O14" i="279"/>
  <c r="N14" i="279"/>
  <c r="AF14" i="279" s="1"/>
  <c r="AW14" i="279" s="1"/>
  <c r="M14" i="279"/>
  <c r="BE13" i="279"/>
  <c r="AW13" i="279"/>
  <c r="AN13" i="279"/>
  <c r="AJ13" i="279"/>
  <c r="BA13" i="279" s="1"/>
  <c r="AI13" i="279"/>
  <c r="AZ13" i="279" s="1"/>
  <c r="AH13" i="279"/>
  <c r="AY13" i="279" s="1"/>
  <c r="AF13" i="279"/>
  <c r="W13" i="279"/>
  <c r="AO13" i="279" s="1"/>
  <c r="BF13" i="279" s="1"/>
  <c r="V13" i="279"/>
  <c r="U13" i="279"/>
  <c r="AM13" i="279" s="1"/>
  <c r="BD13" i="279" s="1"/>
  <c r="T13" i="279"/>
  <c r="AL13" i="279" s="1"/>
  <c r="BC13" i="279" s="1"/>
  <c r="S13" i="279"/>
  <c r="AK13" i="279" s="1"/>
  <c r="BB13" i="279" s="1"/>
  <c r="R13" i="279"/>
  <c r="Q13" i="279"/>
  <c r="P13" i="279"/>
  <c r="O13" i="279"/>
  <c r="AG13" i="279" s="1"/>
  <c r="AX13" i="279" s="1"/>
  <c r="N13" i="279"/>
  <c r="M13" i="279"/>
  <c r="AE13" i="279" s="1"/>
  <c r="AV13" i="279" s="1"/>
  <c r="BF12" i="279"/>
  <c r="AX12" i="279"/>
  <c r="AO12" i="279"/>
  <c r="AK12" i="279"/>
  <c r="BB12" i="279" s="1"/>
  <c r="AJ12" i="279"/>
  <c r="BA12" i="279" s="1"/>
  <c r="AI12" i="279"/>
  <c r="AZ12" i="279" s="1"/>
  <c r="AG12" i="279"/>
  <c r="W12" i="279"/>
  <c r="V12" i="279"/>
  <c r="AN12" i="279" s="1"/>
  <c r="BE12" i="279" s="1"/>
  <c r="U12" i="279"/>
  <c r="AM12" i="279" s="1"/>
  <c r="BD12" i="279" s="1"/>
  <c r="T12" i="279"/>
  <c r="AL12" i="279" s="1"/>
  <c r="BC12" i="279" s="1"/>
  <c r="S12" i="279"/>
  <c r="R12" i="279"/>
  <c r="Q12" i="279"/>
  <c r="P12" i="279"/>
  <c r="AH12" i="279" s="1"/>
  <c r="AY12" i="279" s="1"/>
  <c r="O12" i="279"/>
  <c r="N12" i="279"/>
  <c r="AF12" i="279" s="1"/>
  <c r="AW12" i="279" s="1"/>
  <c r="M12" i="279"/>
  <c r="AE12" i="279" s="1"/>
  <c r="AV12" i="279" s="1"/>
  <c r="BC10" i="279"/>
  <c r="AL10" i="279"/>
  <c r="T10" i="279"/>
  <c r="P10" i="279"/>
  <c r="AH10" i="279" s="1"/>
  <c r="AY10" i="279" s="1"/>
  <c r="AL9" i="279"/>
  <c r="BC9" i="279" s="1"/>
  <c r="T9" i="279"/>
  <c r="P9" i="279"/>
  <c r="AH9" i="279" s="1"/>
  <c r="AY9" i="279" s="1"/>
  <c r="AO39" i="275" l="1"/>
  <c r="BF39" i="275" s="1"/>
  <c r="AG39" i="275"/>
  <c r="AX39" i="275" s="1"/>
  <c r="W39" i="275"/>
  <c r="V39" i="275"/>
  <c r="AN39" i="275" s="1"/>
  <c r="BE39" i="275" s="1"/>
  <c r="U39" i="275"/>
  <c r="AM39" i="275" s="1"/>
  <c r="BD39" i="275" s="1"/>
  <c r="R39" i="275"/>
  <c r="AJ39" i="275" s="1"/>
  <c r="BA39" i="275" s="1"/>
  <c r="Q39" i="275"/>
  <c r="AI39" i="275" s="1"/>
  <c r="AZ39" i="275" s="1"/>
  <c r="O39" i="275"/>
  <c r="N39" i="275"/>
  <c r="AF39" i="275" s="1"/>
  <c r="AW39" i="275" s="1"/>
  <c r="M39" i="275"/>
  <c r="AE39" i="275" s="1"/>
  <c r="AV39" i="275" s="1"/>
  <c r="K39" i="275"/>
  <c r="J39" i="275"/>
  <c r="H39" i="275"/>
  <c r="T39" i="275" s="1"/>
  <c r="AL39" i="275" s="1"/>
  <c r="BC39" i="275" s="1"/>
  <c r="G39" i="275"/>
  <c r="S39" i="275" s="1"/>
  <c r="AK39" i="275" s="1"/>
  <c r="BB39" i="275" s="1"/>
  <c r="F39" i="275"/>
  <c r="D39" i="275"/>
  <c r="P39" i="275" s="1"/>
  <c r="AH39" i="275" s="1"/>
  <c r="AY39" i="275" s="1"/>
  <c r="AN38" i="275"/>
  <c r="BE38" i="275" s="1"/>
  <c r="AF38" i="275"/>
  <c r="AW38" i="275" s="1"/>
  <c r="V38" i="275"/>
  <c r="U38" i="275"/>
  <c r="AM38" i="275" s="1"/>
  <c r="BD38" i="275" s="1"/>
  <c r="T38" i="275"/>
  <c r="AL38" i="275" s="1"/>
  <c r="BC38" i="275" s="1"/>
  <c r="Q38" i="275"/>
  <c r="AI38" i="275" s="1"/>
  <c r="AZ38" i="275" s="1"/>
  <c r="O38" i="275"/>
  <c r="AG38" i="275" s="1"/>
  <c r="AX38" i="275" s="1"/>
  <c r="N38" i="275"/>
  <c r="M38" i="275"/>
  <c r="AE38" i="275" s="1"/>
  <c r="AV38" i="275" s="1"/>
  <c r="K38" i="275"/>
  <c r="W38" i="275" s="1"/>
  <c r="AO38" i="275" s="1"/>
  <c r="BF38" i="275" s="1"/>
  <c r="J38" i="275"/>
  <c r="H38" i="275"/>
  <c r="G38" i="275"/>
  <c r="S38" i="275" s="1"/>
  <c r="AK38" i="275" s="1"/>
  <c r="BB38" i="275" s="1"/>
  <c r="F38" i="275"/>
  <c r="R38" i="275" s="1"/>
  <c r="AJ38" i="275" s="1"/>
  <c r="BA38" i="275" s="1"/>
  <c r="D38" i="275"/>
  <c r="P38" i="275" s="1"/>
  <c r="AH38" i="275" s="1"/>
  <c r="AY38" i="275" s="1"/>
  <c r="AW37" i="275"/>
  <c r="AM37" i="275"/>
  <c r="BD37" i="275" s="1"/>
  <c r="AI37" i="275"/>
  <c r="AZ37" i="275" s="1"/>
  <c r="AF37" i="275"/>
  <c r="AE37" i="275"/>
  <c r="AV37" i="275" s="1"/>
  <c r="U37" i="275"/>
  <c r="T37" i="275"/>
  <c r="AL37" i="275" s="1"/>
  <c r="BC37" i="275" s="1"/>
  <c r="Q37" i="275"/>
  <c r="P37" i="275"/>
  <c r="AH37" i="275" s="1"/>
  <c r="AY37" i="275" s="1"/>
  <c r="O37" i="275"/>
  <c r="AG37" i="275" s="1"/>
  <c r="AX37" i="275" s="1"/>
  <c r="N37" i="275"/>
  <c r="M37" i="275"/>
  <c r="K37" i="275"/>
  <c r="W37" i="275" s="1"/>
  <c r="AO37" i="275" s="1"/>
  <c r="J37" i="275"/>
  <c r="V37" i="275" s="1"/>
  <c r="AN37" i="275" s="1"/>
  <c r="H37" i="275"/>
  <c r="G37" i="275"/>
  <c r="S37" i="275" s="1"/>
  <c r="AK37" i="275" s="1"/>
  <c r="F37" i="275"/>
  <c r="R37" i="275" s="1"/>
  <c r="AJ37" i="275" s="1"/>
  <c r="D37" i="275"/>
  <c r="BD36" i="275"/>
  <c r="AV36" i="275"/>
  <c r="AM36" i="275"/>
  <c r="AE36" i="275"/>
  <c r="W36" i="275"/>
  <c r="AO36" i="275" s="1"/>
  <c r="BF36" i="275" s="1"/>
  <c r="U36" i="275"/>
  <c r="S36" i="275"/>
  <c r="AK36" i="275" s="1"/>
  <c r="BB36" i="275" s="1"/>
  <c r="Q36" i="275"/>
  <c r="AI36" i="275" s="1"/>
  <c r="AZ36" i="275" s="1"/>
  <c r="O36" i="275"/>
  <c r="AG36" i="275" s="1"/>
  <c r="AX36" i="275" s="1"/>
  <c r="N36" i="275"/>
  <c r="AF36" i="275" s="1"/>
  <c r="AW36" i="275" s="1"/>
  <c r="M36" i="275"/>
  <c r="K36" i="275"/>
  <c r="J36" i="275"/>
  <c r="V36" i="275" s="1"/>
  <c r="AN36" i="275" s="1"/>
  <c r="BE36" i="275" s="1"/>
  <c r="H36" i="275"/>
  <c r="T36" i="275" s="1"/>
  <c r="AL36" i="275" s="1"/>
  <c r="BC36" i="275" s="1"/>
  <c r="G36" i="275"/>
  <c r="F36" i="275"/>
  <c r="R36" i="275" s="1"/>
  <c r="AJ36" i="275" s="1"/>
  <c r="BA36" i="275" s="1"/>
  <c r="D36" i="275"/>
  <c r="P36" i="275" s="1"/>
  <c r="AH36" i="275" s="1"/>
  <c r="AY36" i="275" s="1"/>
  <c r="BD35" i="275"/>
  <c r="AY35" i="275"/>
  <c r="AM35" i="275"/>
  <c r="AH35" i="275"/>
  <c r="AG35" i="275"/>
  <c r="AX35" i="275" s="1"/>
  <c r="V35" i="275"/>
  <c r="AN35" i="275" s="1"/>
  <c r="U35" i="275"/>
  <c r="R35" i="275"/>
  <c r="AJ35" i="275" s="1"/>
  <c r="Q35" i="275"/>
  <c r="AI35" i="275" s="1"/>
  <c r="AZ35" i="275" s="1"/>
  <c r="P35" i="275"/>
  <c r="O35" i="275"/>
  <c r="N35" i="275"/>
  <c r="AF35" i="275" s="1"/>
  <c r="AW35" i="275" s="1"/>
  <c r="M35" i="275"/>
  <c r="AE35" i="275" s="1"/>
  <c r="AV35" i="275" s="1"/>
  <c r="K35" i="275"/>
  <c r="W35" i="275" s="1"/>
  <c r="AO35" i="275" s="1"/>
  <c r="J35" i="275"/>
  <c r="H35" i="275"/>
  <c r="T35" i="275" s="1"/>
  <c r="AL35" i="275" s="1"/>
  <c r="BC35" i="275" s="1"/>
  <c r="G35" i="275"/>
  <c r="S35" i="275" s="1"/>
  <c r="AK35" i="275" s="1"/>
  <c r="F35" i="275"/>
  <c r="D35" i="275"/>
  <c r="T33" i="275"/>
  <c r="AL33" i="275" s="1"/>
  <c r="BC33" i="275" s="1"/>
  <c r="P33" i="275"/>
  <c r="AH33" i="275" s="1"/>
  <c r="AY33" i="275" s="1"/>
  <c r="BD31" i="275"/>
  <c r="AV31" i="275"/>
  <c r="AM31" i="275"/>
  <c r="AE31" i="275"/>
  <c r="W31" i="275"/>
  <c r="AO31" i="275" s="1"/>
  <c r="BF31" i="275" s="1"/>
  <c r="U31" i="275"/>
  <c r="S31" i="275"/>
  <c r="AK31" i="275" s="1"/>
  <c r="BB31" i="275" s="1"/>
  <c r="Q31" i="275"/>
  <c r="AI31" i="275" s="1"/>
  <c r="AZ31" i="275" s="1"/>
  <c r="O31" i="275"/>
  <c r="AG31" i="275" s="1"/>
  <c r="AX31" i="275" s="1"/>
  <c r="N31" i="275"/>
  <c r="AF31" i="275" s="1"/>
  <c r="AW31" i="275" s="1"/>
  <c r="M31" i="275"/>
  <c r="K31" i="275"/>
  <c r="J31" i="275"/>
  <c r="V31" i="275" s="1"/>
  <c r="AN31" i="275" s="1"/>
  <c r="BE31" i="275" s="1"/>
  <c r="H31" i="275"/>
  <c r="T31" i="275" s="1"/>
  <c r="AL31" i="275" s="1"/>
  <c r="BC31" i="275" s="1"/>
  <c r="G31" i="275"/>
  <c r="F31" i="275"/>
  <c r="R31" i="275" s="1"/>
  <c r="AJ31" i="275" s="1"/>
  <c r="BA31" i="275" s="1"/>
  <c r="D31" i="275"/>
  <c r="P31" i="275" s="1"/>
  <c r="AH31" i="275" s="1"/>
  <c r="AY31" i="275" s="1"/>
  <c r="AO30" i="275"/>
  <c r="BF30" i="275" s="1"/>
  <c r="AG30" i="275"/>
  <c r="AX30" i="275" s="1"/>
  <c r="W30" i="275"/>
  <c r="V30" i="275"/>
  <c r="AN30" i="275" s="1"/>
  <c r="BE30" i="275" s="1"/>
  <c r="U30" i="275"/>
  <c r="AM30" i="275" s="1"/>
  <c r="BD30" i="275" s="1"/>
  <c r="R30" i="275"/>
  <c r="AJ30" i="275" s="1"/>
  <c r="BA30" i="275" s="1"/>
  <c r="Q30" i="275"/>
  <c r="AI30" i="275" s="1"/>
  <c r="AZ30" i="275" s="1"/>
  <c r="O30" i="275"/>
  <c r="N30" i="275"/>
  <c r="AF30" i="275" s="1"/>
  <c r="AW30" i="275" s="1"/>
  <c r="M30" i="275"/>
  <c r="AE30" i="275" s="1"/>
  <c r="AV30" i="275" s="1"/>
  <c r="K30" i="275"/>
  <c r="J30" i="275"/>
  <c r="H30" i="275"/>
  <c r="T30" i="275" s="1"/>
  <c r="AL30" i="275" s="1"/>
  <c r="BC30" i="275" s="1"/>
  <c r="G30" i="275"/>
  <c r="S30" i="275" s="1"/>
  <c r="AK30" i="275" s="1"/>
  <c r="BB30" i="275" s="1"/>
  <c r="F30" i="275"/>
  <c r="D30" i="275"/>
  <c r="P30" i="275" s="1"/>
  <c r="AH30" i="275" s="1"/>
  <c r="AY30" i="275" s="1"/>
  <c r="AX29" i="275"/>
  <c r="AG29" i="275"/>
  <c r="AF29" i="275"/>
  <c r="AW29" i="275" s="1"/>
  <c r="U29" i="275"/>
  <c r="AM29" i="275" s="1"/>
  <c r="BD29" i="275" s="1"/>
  <c r="Q29" i="275"/>
  <c r="AI29" i="275" s="1"/>
  <c r="AZ29" i="275" s="1"/>
  <c r="P29" i="275"/>
  <c r="AH29" i="275" s="1"/>
  <c r="AY29" i="275" s="1"/>
  <c r="O29" i="275"/>
  <c r="N29" i="275"/>
  <c r="M29" i="275"/>
  <c r="AE29" i="275" s="1"/>
  <c r="AV29" i="275" s="1"/>
  <c r="K29" i="275"/>
  <c r="W29" i="275" s="1"/>
  <c r="AO29" i="275" s="1"/>
  <c r="J29" i="275"/>
  <c r="V29" i="275" s="1"/>
  <c r="AN29" i="275" s="1"/>
  <c r="H29" i="275"/>
  <c r="T29" i="275" s="1"/>
  <c r="AL29" i="275" s="1"/>
  <c r="BC29" i="275" s="1"/>
  <c r="G29" i="275"/>
  <c r="S29" i="275" s="1"/>
  <c r="AK29" i="275" s="1"/>
  <c r="F29" i="275"/>
  <c r="R29" i="275" s="1"/>
  <c r="AJ29" i="275" s="1"/>
  <c r="D29" i="275"/>
  <c r="AW28" i="275"/>
  <c r="AM28" i="275"/>
  <c r="BD28" i="275" s="1"/>
  <c r="AI28" i="275"/>
  <c r="AZ28" i="275" s="1"/>
  <c r="AF28" i="275"/>
  <c r="AE28" i="275"/>
  <c r="AV28" i="275" s="1"/>
  <c r="U28" i="275"/>
  <c r="T28" i="275"/>
  <c r="AL28" i="275" s="1"/>
  <c r="BC28" i="275" s="1"/>
  <c r="Q28" i="275"/>
  <c r="P28" i="275"/>
  <c r="AH28" i="275" s="1"/>
  <c r="AY28" i="275" s="1"/>
  <c r="O28" i="275"/>
  <c r="AG28" i="275" s="1"/>
  <c r="AX28" i="275" s="1"/>
  <c r="N28" i="275"/>
  <c r="M28" i="275"/>
  <c r="K28" i="275"/>
  <c r="W28" i="275" s="1"/>
  <c r="AO28" i="275" s="1"/>
  <c r="BF28" i="275" s="1"/>
  <c r="J28" i="275"/>
  <c r="V28" i="275" s="1"/>
  <c r="AN28" i="275" s="1"/>
  <c r="BE28" i="275" s="1"/>
  <c r="H28" i="275"/>
  <c r="G28" i="275"/>
  <c r="S28" i="275" s="1"/>
  <c r="AK28" i="275" s="1"/>
  <c r="BB28" i="275" s="1"/>
  <c r="F28" i="275"/>
  <c r="R28" i="275" s="1"/>
  <c r="AJ28" i="275" s="1"/>
  <c r="BA28" i="275" s="1"/>
  <c r="D28" i="275"/>
  <c r="AZ27" i="275"/>
  <c r="AI27" i="275"/>
  <c r="W27" i="275"/>
  <c r="AO27" i="275" s="1"/>
  <c r="U27" i="275"/>
  <c r="AM27" i="275" s="1"/>
  <c r="BD27" i="275" s="1"/>
  <c r="S27" i="275"/>
  <c r="AK27" i="275" s="1"/>
  <c r="R27" i="275"/>
  <c r="AJ27" i="275" s="1"/>
  <c r="Q27" i="275"/>
  <c r="O27" i="275"/>
  <c r="AG27" i="275" s="1"/>
  <c r="AX27" i="275" s="1"/>
  <c r="N27" i="275"/>
  <c r="AF27" i="275" s="1"/>
  <c r="AW27" i="275" s="1"/>
  <c r="M27" i="275"/>
  <c r="AE27" i="275" s="1"/>
  <c r="AV27" i="275" s="1"/>
  <c r="K27" i="275"/>
  <c r="J27" i="275"/>
  <c r="V27" i="275" s="1"/>
  <c r="AN27" i="275" s="1"/>
  <c r="H27" i="275"/>
  <c r="T27" i="275" s="1"/>
  <c r="AL27" i="275" s="1"/>
  <c r="BC27" i="275" s="1"/>
  <c r="G27" i="275"/>
  <c r="F27" i="275"/>
  <c r="D27" i="275"/>
  <c r="P27" i="275" s="1"/>
  <c r="AH27" i="275" s="1"/>
  <c r="AY27" i="275" s="1"/>
  <c r="AH25" i="275"/>
  <c r="AY25" i="275" s="1"/>
  <c r="T25" i="275"/>
  <c r="AL25" i="275" s="1"/>
  <c r="BC25" i="275" s="1"/>
  <c r="P25" i="275"/>
  <c r="BE23" i="275"/>
  <c r="AW23" i="275"/>
  <c r="AN23" i="275"/>
  <c r="AM23" i="275"/>
  <c r="BD23" i="275" s="1"/>
  <c r="AI23" i="275"/>
  <c r="AZ23" i="275" s="1"/>
  <c r="AF23" i="275"/>
  <c r="AE23" i="275"/>
  <c r="AV23" i="275" s="1"/>
  <c r="V23" i="275"/>
  <c r="U23" i="275"/>
  <c r="T23" i="275"/>
  <c r="AL23" i="275" s="1"/>
  <c r="BC23" i="275" s="1"/>
  <c r="Q23" i="275"/>
  <c r="P23" i="275"/>
  <c r="AH23" i="275" s="1"/>
  <c r="AY23" i="275" s="1"/>
  <c r="O23" i="275"/>
  <c r="AG23" i="275" s="1"/>
  <c r="AX23" i="275" s="1"/>
  <c r="N23" i="275"/>
  <c r="M23" i="275"/>
  <c r="K23" i="275"/>
  <c r="W23" i="275" s="1"/>
  <c r="AO23" i="275" s="1"/>
  <c r="BF23" i="275" s="1"/>
  <c r="J23" i="275"/>
  <c r="H23" i="275"/>
  <c r="G23" i="275"/>
  <c r="S23" i="275" s="1"/>
  <c r="AK23" i="275" s="1"/>
  <c r="BB23" i="275" s="1"/>
  <c r="F23" i="275"/>
  <c r="R23" i="275" s="1"/>
  <c r="AJ23" i="275" s="1"/>
  <c r="BA23" i="275" s="1"/>
  <c r="D23" i="275"/>
  <c r="BD22" i="275"/>
  <c r="AV22" i="275"/>
  <c r="AM22" i="275"/>
  <c r="AL22" i="275"/>
  <c r="BC22" i="275" s="1"/>
  <c r="AE22" i="275"/>
  <c r="W22" i="275"/>
  <c r="AO22" i="275" s="1"/>
  <c r="BF22" i="275" s="1"/>
  <c r="U22" i="275"/>
  <c r="T22" i="275"/>
  <c r="S22" i="275"/>
  <c r="AK22" i="275" s="1"/>
  <c r="BB22" i="275" s="1"/>
  <c r="Q22" i="275"/>
  <c r="AI22" i="275" s="1"/>
  <c r="AZ22" i="275" s="1"/>
  <c r="O22" i="275"/>
  <c r="AG22" i="275" s="1"/>
  <c r="AX22" i="275" s="1"/>
  <c r="N22" i="275"/>
  <c r="AF22" i="275" s="1"/>
  <c r="AW22" i="275" s="1"/>
  <c r="M22" i="275"/>
  <c r="K22" i="275"/>
  <c r="J22" i="275"/>
  <c r="V22" i="275" s="1"/>
  <c r="AN22" i="275" s="1"/>
  <c r="BE22" i="275" s="1"/>
  <c r="H22" i="275"/>
  <c r="G22" i="275"/>
  <c r="F22" i="275"/>
  <c r="R22" i="275" s="1"/>
  <c r="AJ22" i="275" s="1"/>
  <c r="BA22" i="275" s="1"/>
  <c r="D22" i="275"/>
  <c r="P22" i="275" s="1"/>
  <c r="AH22" i="275" s="1"/>
  <c r="AY22" i="275" s="1"/>
  <c r="BD21" i="275"/>
  <c r="AY21" i="275"/>
  <c r="AV21" i="275"/>
  <c r="AM21" i="275"/>
  <c r="AH21" i="275"/>
  <c r="AG21" i="275"/>
  <c r="AX21" i="275" s="1"/>
  <c r="AE21" i="275"/>
  <c r="V21" i="275"/>
  <c r="AN21" i="275" s="1"/>
  <c r="U21" i="275"/>
  <c r="R21" i="275"/>
  <c r="AJ21" i="275" s="1"/>
  <c r="Q21" i="275"/>
  <c r="AI21" i="275" s="1"/>
  <c r="AZ21" i="275" s="1"/>
  <c r="P21" i="275"/>
  <c r="O21" i="275"/>
  <c r="N21" i="275"/>
  <c r="AF21" i="275" s="1"/>
  <c r="AW21" i="275" s="1"/>
  <c r="M21" i="275"/>
  <c r="K21" i="275"/>
  <c r="W21" i="275" s="1"/>
  <c r="AO21" i="275" s="1"/>
  <c r="J21" i="275"/>
  <c r="H21" i="275"/>
  <c r="T21" i="275" s="1"/>
  <c r="AL21" i="275" s="1"/>
  <c r="BC21" i="275" s="1"/>
  <c r="G21" i="275"/>
  <c r="S21" i="275" s="1"/>
  <c r="AK21" i="275" s="1"/>
  <c r="F21" i="275"/>
  <c r="D21" i="275"/>
  <c r="BF20" i="275"/>
  <c r="AX20" i="275"/>
  <c r="AO20" i="275"/>
  <c r="AG20" i="275"/>
  <c r="AF20" i="275"/>
  <c r="AW20" i="275" s="1"/>
  <c r="W20" i="275"/>
  <c r="U20" i="275"/>
  <c r="AM20" i="275" s="1"/>
  <c r="BD20" i="275" s="1"/>
  <c r="Q20" i="275"/>
  <c r="AI20" i="275" s="1"/>
  <c r="AZ20" i="275" s="1"/>
  <c r="P20" i="275"/>
  <c r="AH20" i="275" s="1"/>
  <c r="AY20" i="275" s="1"/>
  <c r="O20" i="275"/>
  <c r="N20" i="275"/>
  <c r="M20" i="275"/>
  <c r="AE20" i="275" s="1"/>
  <c r="AV20" i="275" s="1"/>
  <c r="K20" i="275"/>
  <c r="J20" i="275"/>
  <c r="V20" i="275" s="1"/>
  <c r="AN20" i="275" s="1"/>
  <c r="BE20" i="275" s="1"/>
  <c r="H20" i="275"/>
  <c r="T20" i="275" s="1"/>
  <c r="AL20" i="275" s="1"/>
  <c r="BC20" i="275" s="1"/>
  <c r="G20" i="275"/>
  <c r="S20" i="275" s="1"/>
  <c r="AK20" i="275" s="1"/>
  <c r="BB20" i="275" s="1"/>
  <c r="F20" i="275"/>
  <c r="R20" i="275" s="1"/>
  <c r="AJ20" i="275" s="1"/>
  <c r="BA20" i="275" s="1"/>
  <c r="D20" i="275"/>
  <c r="AX19" i="275"/>
  <c r="AM19" i="275"/>
  <c r="BD19" i="275" s="1"/>
  <c r="AI19" i="275"/>
  <c r="AZ19" i="275" s="1"/>
  <c r="AG19" i="275"/>
  <c r="AE19" i="275"/>
  <c r="AV19" i="275" s="1"/>
  <c r="U19" i="275"/>
  <c r="T19" i="275"/>
  <c r="AL19" i="275" s="1"/>
  <c r="BC19" i="275" s="1"/>
  <c r="S19" i="275"/>
  <c r="AK19" i="275" s="1"/>
  <c r="Q19" i="275"/>
  <c r="P19" i="275"/>
  <c r="AH19" i="275" s="1"/>
  <c r="AY19" i="275" s="1"/>
  <c r="O19" i="275"/>
  <c r="N19" i="275"/>
  <c r="AF19" i="275" s="1"/>
  <c r="AW19" i="275" s="1"/>
  <c r="M19" i="275"/>
  <c r="K19" i="275"/>
  <c r="W19" i="275" s="1"/>
  <c r="AO19" i="275" s="1"/>
  <c r="J19" i="275"/>
  <c r="V19" i="275" s="1"/>
  <c r="AN19" i="275" s="1"/>
  <c r="H19" i="275"/>
  <c r="G19" i="275"/>
  <c r="F19" i="275"/>
  <c r="R19" i="275" s="1"/>
  <c r="AJ19" i="275" s="1"/>
  <c r="D19" i="275"/>
  <c r="AL17" i="275"/>
  <c r="BC17" i="275" s="1"/>
  <c r="AH17" i="275"/>
  <c r="AY17" i="275" s="1"/>
  <c r="T17" i="275"/>
  <c r="P17" i="275"/>
  <c r="BF15" i="275"/>
  <c r="AX15" i="275"/>
  <c r="AO15" i="275"/>
  <c r="AG15" i="275"/>
  <c r="AF15" i="275"/>
  <c r="AW15" i="275" s="1"/>
  <c r="W15" i="275"/>
  <c r="U15" i="275"/>
  <c r="AM15" i="275" s="1"/>
  <c r="BD15" i="275" s="1"/>
  <c r="Q15" i="275"/>
  <c r="AI15" i="275" s="1"/>
  <c r="AZ15" i="275" s="1"/>
  <c r="P15" i="275"/>
  <c r="AH15" i="275" s="1"/>
  <c r="AY15" i="275" s="1"/>
  <c r="O15" i="275"/>
  <c r="N15" i="275"/>
  <c r="M15" i="275"/>
  <c r="AE15" i="275" s="1"/>
  <c r="AV15" i="275" s="1"/>
  <c r="K15" i="275"/>
  <c r="J15" i="275"/>
  <c r="V15" i="275" s="1"/>
  <c r="AN15" i="275" s="1"/>
  <c r="BE15" i="275" s="1"/>
  <c r="H15" i="275"/>
  <c r="T15" i="275" s="1"/>
  <c r="AL15" i="275" s="1"/>
  <c r="BC15" i="275" s="1"/>
  <c r="G15" i="275"/>
  <c r="S15" i="275" s="1"/>
  <c r="AK15" i="275" s="1"/>
  <c r="BB15" i="275" s="1"/>
  <c r="F15" i="275"/>
  <c r="R15" i="275" s="1"/>
  <c r="AJ15" i="275" s="1"/>
  <c r="BA15" i="275" s="1"/>
  <c r="D15" i="275"/>
  <c r="BE14" i="275"/>
  <c r="AN14" i="275"/>
  <c r="AM14" i="275"/>
  <c r="BD14" i="275" s="1"/>
  <c r="AI14" i="275"/>
  <c r="AZ14" i="275" s="1"/>
  <c r="AE14" i="275"/>
  <c r="AV14" i="275" s="1"/>
  <c r="V14" i="275"/>
  <c r="U14" i="275"/>
  <c r="T14" i="275"/>
  <c r="AL14" i="275" s="1"/>
  <c r="BC14" i="275" s="1"/>
  <c r="Q14" i="275"/>
  <c r="P14" i="275"/>
  <c r="AH14" i="275" s="1"/>
  <c r="AY14" i="275" s="1"/>
  <c r="O14" i="275"/>
  <c r="AG14" i="275" s="1"/>
  <c r="AX14" i="275" s="1"/>
  <c r="N14" i="275"/>
  <c r="AF14" i="275" s="1"/>
  <c r="AW14" i="275" s="1"/>
  <c r="M14" i="275"/>
  <c r="K14" i="275"/>
  <c r="W14" i="275" s="1"/>
  <c r="AO14" i="275" s="1"/>
  <c r="BF14" i="275" s="1"/>
  <c r="J14" i="275"/>
  <c r="H14" i="275"/>
  <c r="G14" i="275"/>
  <c r="S14" i="275" s="1"/>
  <c r="AK14" i="275" s="1"/>
  <c r="BB14" i="275" s="1"/>
  <c r="F14" i="275"/>
  <c r="R14" i="275" s="1"/>
  <c r="AJ14" i="275" s="1"/>
  <c r="BA14" i="275" s="1"/>
  <c r="D14" i="275"/>
  <c r="BD13" i="275"/>
  <c r="AM13" i="275"/>
  <c r="AF13" i="275"/>
  <c r="AW13" i="275" s="1"/>
  <c r="W13" i="275"/>
  <c r="AO13" i="275" s="1"/>
  <c r="U13" i="275"/>
  <c r="S13" i="275"/>
  <c r="AK13" i="275" s="1"/>
  <c r="R13" i="275"/>
  <c r="AJ13" i="275" s="1"/>
  <c r="Q13" i="275"/>
  <c r="AI13" i="275" s="1"/>
  <c r="AZ13" i="275" s="1"/>
  <c r="O13" i="275"/>
  <c r="AG13" i="275" s="1"/>
  <c r="AX13" i="275" s="1"/>
  <c r="N13" i="275"/>
  <c r="M13" i="275"/>
  <c r="AE13" i="275" s="1"/>
  <c r="AV13" i="275" s="1"/>
  <c r="K13" i="275"/>
  <c r="J13" i="275"/>
  <c r="V13" i="275" s="1"/>
  <c r="AN13" i="275" s="1"/>
  <c r="H13" i="275"/>
  <c r="T13" i="275" s="1"/>
  <c r="AL13" i="275" s="1"/>
  <c r="BC13" i="275" s="1"/>
  <c r="G13" i="275"/>
  <c r="F13" i="275"/>
  <c r="D13" i="275"/>
  <c r="P13" i="275" s="1"/>
  <c r="AH13" i="275" s="1"/>
  <c r="AY13" i="275" s="1"/>
  <c r="AM12" i="275"/>
  <c r="BD12" i="275" s="1"/>
  <c r="AG12" i="275"/>
  <c r="AX12" i="275" s="1"/>
  <c r="AE12" i="275"/>
  <c r="AV12" i="275" s="1"/>
  <c r="V12" i="275"/>
  <c r="AN12" i="275" s="1"/>
  <c r="BE12" i="275" s="1"/>
  <c r="U12" i="275"/>
  <c r="R12" i="275"/>
  <c r="AJ12" i="275" s="1"/>
  <c r="BA12" i="275" s="1"/>
  <c r="Q12" i="275"/>
  <c r="AI12" i="275" s="1"/>
  <c r="AZ12" i="275" s="1"/>
  <c r="P12" i="275"/>
  <c r="AH12" i="275" s="1"/>
  <c r="AY12" i="275" s="1"/>
  <c r="O12" i="275"/>
  <c r="N12" i="275"/>
  <c r="AF12" i="275" s="1"/>
  <c r="AW12" i="275" s="1"/>
  <c r="M12" i="275"/>
  <c r="K12" i="275"/>
  <c r="W12" i="275" s="1"/>
  <c r="AO12" i="275" s="1"/>
  <c r="BF12" i="275" s="1"/>
  <c r="J12" i="275"/>
  <c r="H12" i="275"/>
  <c r="T12" i="275" s="1"/>
  <c r="AL12" i="275" s="1"/>
  <c r="BC12" i="275" s="1"/>
  <c r="G12" i="275"/>
  <c r="S12" i="275" s="1"/>
  <c r="AK12" i="275" s="1"/>
  <c r="BB12" i="275" s="1"/>
  <c r="F12" i="275"/>
  <c r="D12" i="275"/>
  <c r="AF11" i="275"/>
  <c r="AW11" i="275" s="1"/>
  <c r="U11" i="275"/>
  <c r="AM11" i="275" s="1"/>
  <c r="BD11" i="275" s="1"/>
  <c r="T11" i="275"/>
  <c r="AL11" i="275" s="1"/>
  <c r="BC11" i="275" s="1"/>
  <c r="Q11" i="275"/>
  <c r="AI11" i="275" s="1"/>
  <c r="AZ11" i="275" s="1"/>
  <c r="O11" i="275"/>
  <c r="AG11" i="275" s="1"/>
  <c r="AX11" i="275" s="1"/>
  <c r="N11" i="275"/>
  <c r="M11" i="275"/>
  <c r="AE11" i="275" s="1"/>
  <c r="AV11" i="275" s="1"/>
  <c r="K11" i="275"/>
  <c r="W11" i="275" s="1"/>
  <c r="AO11" i="275" s="1"/>
  <c r="J11" i="275"/>
  <c r="V11" i="275" s="1"/>
  <c r="AN11" i="275" s="1"/>
  <c r="H11" i="275"/>
  <c r="G11" i="275"/>
  <c r="S11" i="275" s="1"/>
  <c r="AK11" i="275" s="1"/>
  <c r="F11" i="275"/>
  <c r="R11" i="275" s="1"/>
  <c r="AJ11" i="275" s="1"/>
  <c r="D11" i="275"/>
  <c r="P11" i="275" s="1"/>
  <c r="AH11" i="275" s="1"/>
  <c r="AY11" i="275" s="1"/>
  <c r="AL9" i="275"/>
  <c r="BC9" i="275" s="1"/>
  <c r="T9" i="275"/>
  <c r="P9" i="275"/>
  <c r="AH9" i="275" s="1"/>
  <c r="AY9" i="275" s="1"/>
  <c r="AM28" i="271" l="1"/>
  <c r="BD28" i="271" s="1"/>
  <c r="AL28" i="271"/>
  <c r="BC28" i="271" s="1"/>
  <c r="AK28" i="271"/>
  <c r="BB28" i="271" s="1"/>
  <c r="W28" i="271"/>
  <c r="AO28" i="271" s="1"/>
  <c r="BF28" i="271" s="1"/>
  <c r="V28" i="271"/>
  <c r="AN28" i="271" s="1"/>
  <c r="BE28" i="271" s="1"/>
  <c r="U28" i="271"/>
  <c r="T28" i="271"/>
  <c r="S28" i="271"/>
  <c r="R28" i="271"/>
  <c r="AJ28" i="271" s="1"/>
  <c r="BA28" i="271" s="1"/>
  <c r="Q28" i="271"/>
  <c r="AI28" i="271" s="1"/>
  <c r="AZ28" i="271" s="1"/>
  <c r="P28" i="271"/>
  <c r="AH28" i="271" s="1"/>
  <c r="AY28" i="271" s="1"/>
  <c r="O28" i="271"/>
  <c r="AG28" i="271" s="1"/>
  <c r="AX28" i="271" s="1"/>
  <c r="N28" i="271"/>
  <c r="AF28" i="271" s="1"/>
  <c r="AW28" i="271" s="1"/>
  <c r="M28" i="271"/>
  <c r="AE28" i="271" s="1"/>
  <c r="AV28" i="271" s="1"/>
  <c r="AM27" i="271"/>
  <c r="BD27" i="271" s="1"/>
  <c r="AL27" i="271"/>
  <c r="BC27" i="271" s="1"/>
  <c r="AK27" i="271"/>
  <c r="BB27" i="271" s="1"/>
  <c r="AE27" i="271"/>
  <c r="AV27" i="271" s="1"/>
  <c r="W27" i="271"/>
  <c r="AO27" i="271" s="1"/>
  <c r="BF27" i="271" s="1"/>
  <c r="V27" i="271"/>
  <c r="AN27" i="271" s="1"/>
  <c r="BE27" i="271" s="1"/>
  <c r="U27" i="271"/>
  <c r="T27" i="271"/>
  <c r="S27" i="271"/>
  <c r="R27" i="271"/>
  <c r="AJ27" i="271" s="1"/>
  <c r="BA27" i="271" s="1"/>
  <c r="Q27" i="271"/>
  <c r="AI27" i="271" s="1"/>
  <c r="AZ27" i="271" s="1"/>
  <c r="P27" i="271"/>
  <c r="AH27" i="271" s="1"/>
  <c r="AY27" i="271" s="1"/>
  <c r="O27" i="271"/>
  <c r="AG27" i="271" s="1"/>
  <c r="AX27" i="271" s="1"/>
  <c r="N27" i="271"/>
  <c r="AF27" i="271" s="1"/>
  <c r="AW27" i="271" s="1"/>
  <c r="M27" i="271"/>
  <c r="AN26" i="271"/>
  <c r="BE26" i="271" s="1"/>
  <c r="AM26" i="271"/>
  <c r="BD26" i="271" s="1"/>
  <c r="AL26" i="271"/>
  <c r="BC26" i="271" s="1"/>
  <c r="AF26" i="271"/>
  <c r="AW26" i="271" s="1"/>
  <c r="AE26" i="271"/>
  <c r="AV26" i="271" s="1"/>
  <c r="W26" i="271"/>
  <c r="AO26" i="271" s="1"/>
  <c r="BF26" i="271" s="1"/>
  <c r="V26" i="271"/>
  <c r="U26" i="271"/>
  <c r="T26" i="271"/>
  <c r="S26" i="271"/>
  <c r="AK26" i="271" s="1"/>
  <c r="BB26" i="271" s="1"/>
  <c r="R26" i="271"/>
  <c r="AJ26" i="271" s="1"/>
  <c r="BA26" i="271" s="1"/>
  <c r="Q26" i="271"/>
  <c r="AI26" i="271" s="1"/>
  <c r="AZ26" i="271" s="1"/>
  <c r="P26" i="271"/>
  <c r="AH26" i="271" s="1"/>
  <c r="AY26" i="271" s="1"/>
  <c r="O26" i="271"/>
  <c r="AG26" i="271" s="1"/>
  <c r="AX26" i="271" s="1"/>
  <c r="N26" i="271"/>
  <c r="M26" i="271"/>
  <c r="AH24" i="271"/>
  <c r="AY24" i="271" s="1"/>
  <c r="T24" i="271"/>
  <c r="AL24" i="271" s="1"/>
  <c r="BC24" i="271" s="1"/>
  <c r="P24" i="271"/>
  <c r="T23" i="271"/>
  <c r="AL23" i="271" s="1"/>
  <c r="BC23" i="271" s="1"/>
  <c r="P23" i="271"/>
  <c r="AH23" i="271" s="1"/>
  <c r="AY23" i="271" s="1"/>
  <c r="AK21" i="271"/>
  <c r="BB21" i="271" s="1"/>
  <c r="AJ21" i="271"/>
  <c r="BA21" i="271" s="1"/>
  <c r="AI21" i="271"/>
  <c r="AZ21" i="271" s="1"/>
  <c r="W21" i="271"/>
  <c r="AO21" i="271" s="1"/>
  <c r="BF21" i="271" s="1"/>
  <c r="V21" i="271"/>
  <c r="AN21" i="271" s="1"/>
  <c r="BE21" i="271" s="1"/>
  <c r="U21" i="271"/>
  <c r="AM21" i="271" s="1"/>
  <c r="BD21" i="271" s="1"/>
  <c r="T21" i="271"/>
  <c r="AL21" i="271" s="1"/>
  <c r="BC21" i="271" s="1"/>
  <c r="S21" i="271"/>
  <c r="R21" i="271"/>
  <c r="Q21" i="271"/>
  <c r="P21" i="271"/>
  <c r="AH21" i="271" s="1"/>
  <c r="AY21" i="271" s="1"/>
  <c r="O21" i="271"/>
  <c r="AG21" i="271" s="1"/>
  <c r="AX21" i="271" s="1"/>
  <c r="N21" i="271"/>
  <c r="AF21" i="271" s="1"/>
  <c r="AW21" i="271" s="1"/>
  <c r="M21" i="271"/>
  <c r="AE21" i="271" s="1"/>
  <c r="AV21" i="271" s="1"/>
  <c r="AL20" i="271"/>
  <c r="BC20" i="271" s="1"/>
  <c r="AK20" i="271"/>
  <c r="BB20" i="271" s="1"/>
  <c r="AJ20" i="271"/>
  <c r="BA20" i="271" s="1"/>
  <c r="W20" i="271"/>
  <c r="AO20" i="271" s="1"/>
  <c r="BF20" i="271" s="1"/>
  <c r="V20" i="271"/>
  <c r="AN20" i="271" s="1"/>
  <c r="BE20" i="271" s="1"/>
  <c r="U20" i="271"/>
  <c r="AM20" i="271" s="1"/>
  <c r="BD20" i="271" s="1"/>
  <c r="T20" i="271"/>
  <c r="S20" i="271"/>
  <c r="R20" i="271"/>
  <c r="Q20" i="271"/>
  <c r="AI20" i="271" s="1"/>
  <c r="AZ20" i="271" s="1"/>
  <c r="P20" i="271"/>
  <c r="AH20" i="271" s="1"/>
  <c r="AY20" i="271" s="1"/>
  <c r="O20" i="271"/>
  <c r="AG20" i="271" s="1"/>
  <c r="AX20" i="271" s="1"/>
  <c r="N20" i="271"/>
  <c r="AF20" i="271" s="1"/>
  <c r="AW20" i="271" s="1"/>
  <c r="M20" i="271"/>
  <c r="AE20" i="271" s="1"/>
  <c r="AV20" i="271" s="1"/>
  <c r="AM19" i="271"/>
  <c r="BD19" i="271" s="1"/>
  <c r="AL19" i="271"/>
  <c r="BC19" i="271" s="1"/>
  <c r="AK19" i="271"/>
  <c r="BB19" i="271" s="1"/>
  <c r="AE19" i="271"/>
  <c r="AV19" i="271" s="1"/>
  <c r="W19" i="271"/>
  <c r="AO19" i="271" s="1"/>
  <c r="BF19" i="271" s="1"/>
  <c r="V19" i="271"/>
  <c r="AN19" i="271" s="1"/>
  <c r="BE19" i="271" s="1"/>
  <c r="U19" i="271"/>
  <c r="T19" i="271"/>
  <c r="S19" i="271"/>
  <c r="R19" i="271"/>
  <c r="AJ19" i="271" s="1"/>
  <c r="BA19" i="271" s="1"/>
  <c r="Q19" i="271"/>
  <c r="AI19" i="271" s="1"/>
  <c r="AZ19" i="271" s="1"/>
  <c r="P19" i="271"/>
  <c r="AH19" i="271" s="1"/>
  <c r="AY19" i="271" s="1"/>
  <c r="O19" i="271"/>
  <c r="AG19" i="271" s="1"/>
  <c r="AX19" i="271" s="1"/>
  <c r="N19" i="271"/>
  <c r="AF19" i="271" s="1"/>
  <c r="AW19" i="271" s="1"/>
  <c r="M19" i="271"/>
  <c r="T17" i="271"/>
  <c r="AL17" i="271" s="1"/>
  <c r="BC17" i="271" s="1"/>
  <c r="P17" i="271"/>
  <c r="AH17" i="271" s="1"/>
  <c r="AY17" i="271" s="1"/>
  <c r="T16" i="271"/>
  <c r="AL16" i="271" s="1"/>
  <c r="BC16" i="271" s="1"/>
  <c r="P16" i="271"/>
  <c r="AH16" i="271" s="1"/>
  <c r="AY16" i="271" s="1"/>
  <c r="AJ14" i="271"/>
  <c r="BA14" i="271" s="1"/>
  <c r="AI14" i="271"/>
  <c r="AZ14" i="271" s="1"/>
  <c r="AH14" i="271"/>
  <c r="AY14" i="271" s="1"/>
  <c r="W14" i="271"/>
  <c r="AO14" i="271" s="1"/>
  <c r="BF14" i="271" s="1"/>
  <c r="V14" i="271"/>
  <c r="AN14" i="271" s="1"/>
  <c r="BE14" i="271" s="1"/>
  <c r="U14" i="271"/>
  <c r="AM14" i="271" s="1"/>
  <c r="BD14" i="271" s="1"/>
  <c r="T14" i="271"/>
  <c r="AL14" i="271" s="1"/>
  <c r="BC14" i="271" s="1"/>
  <c r="S14" i="271"/>
  <c r="AK14" i="271" s="1"/>
  <c r="BB14" i="271" s="1"/>
  <c r="R14" i="271"/>
  <c r="Q14" i="271"/>
  <c r="P14" i="271"/>
  <c r="O14" i="271"/>
  <c r="AG14" i="271" s="1"/>
  <c r="AX14" i="271" s="1"/>
  <c r="N14" i="271"/>
  <c r="AF14" i="271" s="1"/>
  <c r="AW14" i="271" s="1"/>
  <c r="M14" i="271"/>
  <c r="AE14" i="271" s="1"/>
  <c r="AV14" i="271" s="1"/>
  <c r="AK13" i="271"/>
  <c r="BB13" i="271" s="1"/>
  <c r="AJ13" i="271"/>
  <c r="BA13" i="271" s="1"/>
  <c r="AI13" i="271"/>
  <c r="AZ13" i="271" s="1"/>
  <c r="W13" i="271"/>
  <c r="AO13" i="271" s="1"/>
  <c r="BF13" i="271" s="1"/>
  <c r="V13" i="271"/>
  <c r="AN13" i="271" s="1"/>
  <c r="BE13" i="271" s="1"/>
  <c r="U13" i="271"/>
  <c r="AM13" i="271" s="1"/>
  <c r="BD13" i="271" s="1"/>
  <c r="T13" i="271"/>
  <c r="AL13" i="271" s="1"/>
  <c r="BC13" i="271" s="1"/>
  <c r="S13" i="271"/>
  <c r="R13" i="271"/>
  <c r="Q13" i="271"/>
  <c r="P13" i="271"/>
  <c r="AH13" i="271" s="1"/>
  <c r="AY13" i="271" s="1"/>
  <c r="O13" i="271"/>
  <c r="AG13" i="271" s="1"/>
  <c r="AX13" i="271" s="1"/>
  <c r="N13" i="271"/>
  <c r="AF13" i="271" s="1"/>
  <c r="AW13" i="271" s="1"/>
  <c r="M13" i="271"/>
  <c r="AE13" i="271" s="1"/>
  <c r="AV13" i="271" s="1"/>
  <c r="AL12" i="271"/>
  <c r="BC12" i="271" s="1"/>
  <c r="AK12" i="271"/>
  <c r="BB12" i="271" s="1"/>
  <c r="AJ12" i="271"/>
  <c r="BA12" i="271" s="1"/>
  <c r="W12" i="271"/>
  <c r="AO12" i="271" s="1"/>
  <c r="BF12" i="271" s="1"/>
  <c r="V12" i="271"/>
  <c r="AN12" i="271" s="1"/>
  <c r="BE12" i="271" s="1"/>
  <c r="U12" i="271"/>
  <c r="AM12" i="271" s="1"/>
  <c r="BD12" i="271" s="1"/>
  <c r="T12" i="271"/>
  <c r="S12" i="271"/>
  <c r="R12" i="271"/>
  <c r="Q12" i="271"/>
  <c r="AI12" i="271" s="1"/>
  <c r="AZ12" i="271" s="1"/>
  <c r="P12" i="271"/>
  <c r="AH12" i="271" s="1"/>
  <c r="AY12" i="271" s="1"/>
  <c r="O12" i="271"/>
  <c r="AG12" i="271" s="1"/>
  <c r="AX12" i="271" s="1"/>
  <c r="N12" i="271"/>
  <c r="AF12" i="271" s="1"/>
  <c r="AW12" i="271" s="1"/>
  <c r="M12" i="271"/>
  <c r="AE12" i="271" s="1"/>
  <c r="AV12" i="271" s="1"/>
  <c r="T10" i="271"/>
  <c r="AL10" i="271" s="1"/>
  <c r="BC10" i="271" s="1"/>
  <c r="P10" i="271"/>
  <c r="AH10" i="271" s="1"/>
  <c r="AY10" i="271" s="1"/>
  <c r="T9" i="271"/>
  <c r="AL9" i="271" s="1"/>
  <c r="BC9" i="271" s="1"/>
  <c r="P9" i="271"/>
  <c r="AH9" i="271" s="1"/>
  <c r="AY9" i="271" s="1"/>
  <c r="AC43" i="267" l="1"/>
  <c r="AB43" i="267"/>
  <c r="AA43" i="267"/>
  <c r="Z43" i="267"/>
  <c r="R43" i="267"/>
  <c r="AE43" i="267" s="1"/>
  <c r="Q43" i="267"/>
  <c r="AD43" i="267" s="1"/>
  <c r="P43" i="267"/>
  <c r="N43" i="267"/>
  <c r="M43" i="267"/>
  <c r="AE42" i="267"/>
  <c r="AD42" i="267"/>
  <c r="AC42" i="267"/>
  <c r="AB42" i="267"/>
  <c r="AA42" i="267"/>
  <c r="R42" i="267"/>
  <c r="Q42" i="267"/>
  <c r="P42" i="267"/>
  <c r="N42" i="267"/>
  <c r="M42" i="267"/>
  <c r="Z42" i="267" s="1"/>
  <c r="AE41" i="267"/>
  <c r="AD41" i="267"/>
  <c r="AB41" i="267"/>
  <c r="Z41" i="267"/>
  <c r="R41" i="267"/>
  <c r="Q41" i="267"/>
  <c r="P41" i="267"/>
  <c r="AC41" i="267" s="1"/>
  <c r="N41" i="267"/>
  <c r="AA41" i="267" s="1"/>
  <c r="M41" i="267"/>
  <c r="AD40" i="267"/>
  <c r="AC40" i="267"/>
  <c r="AB40" i="267"/>
  <c r="AA40" i="267"/>
  <c r="R40" i="267"/>
  <c r="AE40" i="267" s="1"/>
  <c r="Q40" i="267"/>
  <c r="P40" i="267"/>
  <c r="N40" i="267"/>
  <c r="M40" i="267"/>
  <c r="Z40" i="267" s="1"/>
  <c r="AE39" i="267"/>
  <c r="AD39" i="267"/>
  <c r="AC39" i="267"/>
  <c r="AB39" i="267"/>
  <c r="R39" i="267"/>
  <c r="Q39" i="267"/>
  <c r="P39" i="267"/>
  <c r="N39" i="267"/>
  <c r="AA39" i="267" s="1"/>
  <c r="M39" i="267"/>
  <c r="Z39" i="267" s="1"/>
  <c r="AE38" i="267"/>
  <c r="AB38" i="267"/>
  <c r="AA38" i="267"/>
  <c r="Z38" i="267"/>
  <c r="R38" i="267"/>
  <c r="Q38" i="267"/>
  <c r="AD38" i="267" s="1"/>
  <c r="P38" i="267"/>
  <c r="AC38" i="267" s="1"/>
  <c r="N38" i="267"/>
  <c r="M38" i="267"/>
  <c r="AB37" i="267"/>
  <c r="Z37" i="267"/>
  <c r="V37" i="267"/>
  <c r="R37" i="267"/>
  <c r="W37" i="267" s="1"/>
  <c r="AE37" i="267" s="1"/>
  <c r="Q37" i="267"/>
  <c r="X37" i="267" s="1"/>
  <c r="AD37" i="267" s="1"/>
  <c r="N37" i="267"/>
  <c r="AA37" i="267" s="1"/>
  <c r="M37" i="267"/>
  <c r="F37" i="267"/>
  <c r="E37" i="267"/>
  <c r="D37" i="267"/>
  <c r="P37" i="267" s="1"/>
  <c r="U37" i="267" s="1"/>
  <c r="AC37" i="267" s="1"/>
  <c r="AE36" i="267"/>
  <c r="AD36" i="267"/>
  <c r="AC36" i="267"/>
  <c r="R36" i="267"/>
  <c r="Q36" i="267"/>
  <c r="P36" i="267"/>
  <c r="O36" i="267"/>
  <c r="AB36" i="267" s="1"/>
  <c r="N36" i="267"/>
  <c r="AA36" i="267" s="1"/>
  <c r="M36" i="267"/>
  <c r="Z36" i="267" s="1"/>
  <c r="AC35" i="267"/>
  <c r="AB35" i="267"/>
  <c r="Z35" i="267"/>
  <c r="R35" i="267"/>
  <c r="AE35" i="267" s="1"/>
  <c r="Q35" i="267"/>
  <c r="AD35" i="267" s="1"/>
  <c r="P35" i="267"/>
  <c r="O35" i="267"/>
  <c r="N35" i="267"/>
  <c r="AA35" i="267" s="1"/>
  <c r="M35" i="267"/>
  <c r="AD34" i="267"/>
  <c r="AC34" i="267"/>
  <c r="R34" i="267"/>
  <c r="AE34" i="267" s="1"/>
  <c r="Q34" i="267"/>
  <c r="P34" i="267"/>
  <c r="O34" i="267"/>
  <c r="AB34" i="267" s="1"/>
  <c r="N34" i="267"/>
  <c r="AA34" i="267" s="1"/>
  <c r="M34" i="267"/>
  <c r="Z34" i="267" s="1"/>
  <c r="AC33" i="267"/>
  <c r="AB33" i="267"/>
  <c r="Z33" i="267"/>
  <c r="R33" i="267"/>
  <c r="AE33" i="267" s="1"/>
  <c r="Q33" i="267"/>
  <c r="AD33" i="267" s="1"/>
  <c r="P33" i="267"/>
  <c r="O33" i="267"/>
  <c r="N33" i="267"/>
  <c r="AA33" i="267" s="1"/>
  <c r="M33" i="267"/>
  <c r="AD32" i="267"/>
  <c r="AC32" i="267"/>
  <c r="R32" i="267"/>
  <c r="AE32" i="267" s="1"/>
  <c r="Q32" i="267"/>
  <c r="P32" i="267"/>
  <c r="O32" i="267"/>
  <c r="AB32" i="267" s="1"/>
  <c r="N32" i="267"/>
  <c r="AA32" i="267" s="1"/>
  <c r="M32" i="267"/>
  <c r="Z32" i="267" s="1"/>
  <c r="K32" i="267"/>
  <c r="AD31" i="267"/>
  <c r="AC31" i="267"/>
  <c r="AA31" i="267"/>
  <c r="Z31" i="267"/>
  <c r="R31" i="267"/>
  <c r="AE31" i="267" s="1"/>
  <c r="Q31" i="267"/>
  <c r="P31" i="267"/>
  <c r="O31" i="267"/>
  <c r="AB31" i="267" s="1"/>
  <c r="N31" i="267"/>
  <c r="M31" i="267"/>
  <c r="AE30" i="267"/>
  <c r="AD30" i="267"/>
  <c r="Z30" i="267"/>
  <c r="R30" i="267"/>
  <c r="Q30" i="267"/>
  <c r="P30" i="267"/>
  <c r="AC30" i="267" s="1"/>
  <c r="O30" i="267"/>
  <c r="AB30" i="267" s="1"/>
  <c r="N30" i="267"/>
  <c r="AA30" i="267" s="1"/>
  <c r="M30" i="267"/>
  <c r="AD29" i="267"/>
  <c r="AC29" i="267"/>
  <c r="AA29" i="267"/>
  <c r="Z29" i="267"/>
  <c r="R29" i="267"/>
  <c r="AE29" i="267" s="1"/>
  <c r="Q29" i="267"/>
  <c r="P29" i="267"/>
  <c r="O29" i="267"/>
  <c r="AB29" i="267" s="1"/>
  <c r="N29" i="267"/>
  <c r="M29" i="267"/>
  <c r="AC28" i="267"/>
  <c r="X28" i="267"/>
  <c r="U28" i="267"/>
  <c r="R28" i="267"/>
  <c r="W28" i="267" s="1"/>
  <c r="AE28" i="267" s="1"/>
  <c r="Q28" i="267"/>
  <c r="V28" i="267" s="1"/>
  <c r="AD28" i="267" s="1"/>
  <c r="P28" i="267"/>
  <c r="AE27" i="267"/>
  <c r="X27" i="267"/>
  <c r="W27" i="267"/>
  <c r="U27" i="267"/>
  <c r="AC27" i="267" s="1"/>
  <c r="R27" i="267"/>
  <c r="Q27" i="267"/>
  <c r="V27" i="267" s="1"/>
  <c r="AD27" i="267" s="1"/>
  <c r="P27" i="267"/>
  <c r="AE25" i="267"/>
  <c r="AD25" i="267"/>
  <c r="AB25" i="267"/>
  <c r="AA25" i="267"/>
  <c r="S25" i="267"/>
  <c r="AF25" i="267" s="1"/>
  <c r="R25" i="267"/>
  <c r="Q25" i="267"/>
  <c r="P25" i="267"/>
  <c r="AC25" i="267" s="1"/>
  <c r="N25" i="267"/>
  <c r="M25" i="267"/>
  <c r="Z25" i="267" s="1"/>
  <c r="AE24" i="267"/>
  <c r="AB24" i="267"/>
  <c r="AA24" i="267"/>
  <c r="S24" i="267"/>
  <c r="AF24" i="267" s="1"/>
  <c r="R24" i="267"/>
  <c r="Q24" i="267"/>
  <c r="AD24" i="267" s="1"/>
  <c r="P24" i="267"/>
  <c r="AC24" i="267" s="1"/>
  <c r="N24" i="267"/>
  <c r="M24" i="267"/>
  <c r="Z24" i="267" s="1"/>
  <c r="AF23" i="267"/>
  <c r="AD23" i="267"/>
  <c r="AB23" i="267"/>
  <c r="S23" i="267"/>
  <c r="R23" i="267"/>
  <c r="AE23" i="267" s="1"/>
  <c r="Q23" i="267"/>
  <c r="P23" i="267"/>
  <c r="AC23" i="267" s="1"/>
  <c r="N23" i="267"/>
  <c r="AA23" i="267" s="1"/>
  <c r="M23" i="267"/>
  <c r="Z23" i="267" s="1"/>
  <c r="AE22" i="267"/>
  <c r="AD22" i="267"/>
  <c r="AC22" i="267"/>
  <c r="AB22" i="267"/>
  <c r="AA22" i="267"/>
  <c r="Z22" i="267"/>
  <c r="S22" i="267"/>
  <c r="AF22" i="267" s="1"/>
  <c r="R22" i="267"/>
  <c r="Q22" i="267"/>
  <c r="P22" i="267"/>
  <c r="N22" i="267"/>
  <c r="M22" i="267"/>
  <c r="AF21" i="267"/>
  <c r="AD21" i="267"/>
  <c r="AB21" i="267"/>
  <c r="AA21" i="267"/>
  <c r="Z21" i="267"/>
  <c r="S21" i="267"/>
  <c r="R21" i="267"/>
  <c r="AE21" i="267" s="1"/>
  <c r="Q21" i="267"/>
  <c r="P21" i="267"/>
  <c r="AC21" i="267" s="1"/>
  <c r="N21" i="267"/>
  <c r="M21" i="267"/>
  <c r="AF20" i="267"/>
  <c r="AE20" i="267"/>
  <c r="AC20" i="267"/>
  <c r="AB20" i="267"/>
  <c r="S20" i="267"/>
  <c r="R20" i="267"/>
  <c r="Q20" i="267"/>
  <c r="AD20" i="267" s="1"/>
  <c r="P20" i="267"/>
  <c r="N20" i="267"/>
  <c r="AA20" i="267" s="1"/>
  <c r="M20" i="267"/>
  <c r="Z20" i="267" s="1"/>
  <c r="AB19" i="267"/>
  <c r="W19" i="267"/>
  <c r="AE19" i="267" s="1"/>
  <c r="S19" i="267"/>
  <c r="X19" i="267" s="1"/>
  <c r="AF19" i="267" s="1"/>
  <c r="R19" i="267"/>
  <c r="P19" i="267"/>
  <c r="U19" i="267" s="1"/>
  <c r="AC19" i="267" s="1"/>
  <c r="N19" i="267"/>
  <c r="AA19" i="267" s="1"/>
  <c r="M19" i="267"/>
  <c r="Z19" i="267" s="1"/>
  <c r="G19" i="267"/>
  <c r="F19" i="267"/>
  <c r="E19" i="267"/>
  <c r="Q19" i="267" s="1"/>
  <c r="V19" i="267" s="1"/>
  <c r="AD19" i="267" s="1"/>
  <c r="D19" i="267"/>
  <c r="AE18" i="267"/>
  <c r="AC18" i="267"/>
  <c r="AA18" i="267"/>
  <c r="Z18" i="267"/>
  <c r="S18" i="267"/>
  <c r="AF18" i="267" s="1"/>
  <c r="R18" i="267"/>
  <c r="Q18" i="267"/>
  <c r="AD18" i="267" s="1"/>
  <c r="P18" i="267"/>
  <c r="O18" i="267"/>
  <c r="AB18" i="267" s="1"/>
  <c r="N18" i="267"/>
  <c r="M18" i="267"/>
  <c r="AF17" i="267"/>
  <c r="AE17" i="267"/>
  <c r="AC17" i="267"/>
  <c r="AA17" i="267"/>
  <c r="S17" i="267"/>
  <c r="R17" i="267"/>
  <c r="Q17" i="267"/>
  <c r="AD17" i="267" s="1"/>
  <c r="P17" i="267"/>
  <c r="O17" i="267"/>
  <c r="AB17" i="267" s="1"/>
  <c r="N17" i="267"/>
  <c r="M17" i="267"/>
  <c r="Z17" i="267" s="1"/>
  <c r="AE16" i="267"/>
  <c r="AD16" i="267"/>
  <c r="AC16" i="267"/>
  <c r="AA16" i="267"/>
  <c r="S16" i="267"/>
  <c r="AF16" i="267" s="1"/>
  <c r="R16" i="267"/>
  <c r="Q16" i="267"/>
  <c r="P16" i="267"/>
  <c r="O16" i="267"/>
  <c r="AB16" i="267" s="1"/>
  <c r="N16" i="267"/>
  <c r="M16" i="267"/>
  <c r="Z16" i="267" s="1"/>
  <c r="AE15" i="267"/>
  <c r="AC15" i="267"/>
  <c r="AB15" i="267"/>
  <c r="AA15" i="267"/>
  <c r="S15" i="267"/>
  <c r="AF15" i="267" s="1"/>
  <c r="R15" i="267"/>
  <c r="Q15" i="267"/>
  <c r="AD15" i="267" s="1"/>
  <c r="P15" i="267"/>
  <c r="O15" i="267"/>
  <c r="N15" i="267"/>
  <c r="M15" i="267"/>
  <c r="Z15" i="267" s="1"/>
  <c r="AA14" i="267"/>
  <c r="Z14" i="267"/>
  <c r="S14" i="267"/>
  <c r="AF14" i="267" s="1"/>
  <c r="Q14" i="267"/>
  <c r="AD14" i="267" s="1"/>
  <c r="O14" i="267"/>
  <c r="AB14" i="267" s="1"/>
  <c r="N14" i="267"/>
  <c r="M14" i="267"/>
  <c r="K14" i="267"/>
  <c r="R14" i="267" s="1"/>
  <c r="AE14" i="267" s="1"/>
  <c r="AF13" i="267"/>
  <c r="AD13" i="267"/>
  <c r="AB13" i="267"/>
  <c r="Z13" i="267"/>
  <c r="S13" i="267"/>
  <c r="R13" i="267"/>
  <c r="AE13" i="267" s="1"/>
  <c r="Q13" i="267"/>
  <c r="P13" i="267"/>
  <c r="AC13" i="267" s="1"/>
  <c r="O13" i="267"/>
  <c r="N13" i="267"/>
  <c r="AA13" i="267" s="1"/>
  <c r="M13" i="267"/>
  <c r="AF12" i="267"/>
  <c r="AE12" i="267"/>
  <c r="AD12" i="267"/>
  <c r="AB12" i="267"/>
  <c r="Z12" i="267"/>
  <c r="S12" i="267"/>
  <c r="R12" i="267"/>
  <c r="Q12" i="267"/>
  <c r="P12" i="267"/>
  <c r="AC12" i="267" s="1"/>
  <c r="O12" i="267"/>
  <c r="N12" i="267"/>
  <c r="AA12" i="267" s="1"/>
  <c r="M12" i="267"/>
  <c r="AF11" i="267"/>
  <c r="AD11" i="267"/>
  <c r="AC11" i="267"/>
  <c r="AB11" i="267"/>
  <c r="Z11" i="267"/>
  <c r="S11" i="267"/>
  <c r="R11" i="267"/>
  <c r="AE11" i="267" s="1"/>
  <c r="Q11" i="267"/>
  <c r="P11" i="267"/>
  <c r="O11" i="267"/>
  <c r="N11" i="267"/>
  <c r="AA11" i="267" s="1"/>
  <c r="M11" i="267"/>
  <c r="W10" i="267"/>
  <c r="AE10" i="267" s="1"/>
  <c r="U10" i="267"/>
  <c r="AC10" i="267" s="1"/>
  <c r="S10" i="267"/>
  <c r="X10" i="267" s="1"/>
  <c r="AF10" i="267" s="1"/>
  <c r="R10" i="267"/>
  <c r="Q10" i="267"/>
  <c r="V10" i="267" s="1"/>
  <c r="AD10" i="267" s="1"/>
  <c r="P10" i="267"/>
  <c r="X9" i="267"/>
  <c r="AF9" i="267" s="1"/>
  <c r="V9" i="267"/>
  <c r="AD9" i="267" s="1"/>
  <c r="S9" i="267"/>
  <c r="R9" i="267"/>
  <c r="W9" i="267" s="1"/>
  <c r="AE9" i="267" s="1"/>
  <c r="Q9" i="267"/>
  <c r="P9" i="267"/>
  <c r="U9" i="267" s="1"/>
  <c r="AC9" i="267" s="1"/>
  <c r="P14" i="267" l="1"/>
  <c r="AC14" i="267" s="1"/>
  <c r="AC43" i="263"/>
  <c r="AB43" i="263"/>
  <c r="S43" i="263"/>
  <c r="AF43" i="263" s="1"/>
  <c r="R43" i="263"/>
  <c r="AE43" i="263" s="1"/>
  <c r="Q43" i="263"/>
  <c r="AD43" i="263" s="1"/>
  <c r="P43" i="263"/>
  <c r="N43" i="263"/>
  <c r="AA43" i="263" s="1"/>
  <c r="M43" i="263"/>
  <c r="Z43" i="263" s="1"/>
  <c r="AE42" i="263"/>
  <c r="AD42" i="263"/>
  <c r="AB42" i="263"/>
  <c r="Z42" i="263"/>
  <c r="S42" i="263"/>
  <c r="AF42" i="263" s="1"/>
  <c r="R42" i="263"/>
  <c r="Q42" i="263"/>
  <c r="P42" i="263"/>
  <c r="AC42" i="263" s="1"/>
  <c r="N42" i="263"/>
  <c r="AA42" i="263" s="1"/>
  <c r="M42" i="263"/>
  <c r="AE41" i="263"/>
  <c r="AB41" i="263"/>
  <c r="AA41" i="263"/>
  <c r="Z41" i="263"/>
  <c r="S41" i="263"/>
  <c r="AF41" i="263" s="1"/>
  <c r="R41" i="263"/>
  <c r="Q41" i="263"/>
  <c r="AD41" i="263" s="1"/>
  <c r="P41" i="263"/>
  <c r="AC41" i="263" s="1"/>
  <c r="N41" i="263"/>
  <c r="M41" i="263"/>
  <c r="AF40" i="263"/>
  <c r="AB40" i="263"/>
  <c r="AA40" i="263"/>
  <c r="S40" i="263"/>
  <c r="R40" i="263"/>
  <c r="AE40" i="263" s="1"/>
  <c r="Q40" i="263"/>
  <c r="AD40" i="263" s="1"/>
  <c r="P40" i="263"/>
  <c r="AC40" i="263" s="1"/>
  <c r="N40" i="263"/>
  <c r="M40" i="263"/>
  <c r="Z40" i="263" s="1"/>
  <c r="AD39" i="263"/>
  <c r="AC39" i="263"/>
  <c r="AB39" i="263"/>
  <c r="S39" i="263"/>
  <c r="AF39" i="263" s="1"/>
  <c r="R39" i="263"/>
  <c r="AE39" i="263" s="1"/>
  <c r="Q39" i="263"/>
  <c r="P39" i="263"/>
  <c r="N39" i="263"/>
  <c r="AA39" i="263" s="1"/>
  <c r="M39" i="263"/>
  <c r="Z39" i="263" s="1"/>
  <c r="AD38" i="263"/>
  <c r="AB38" i="263"/>
  <c r="AA38" i="263"/>
  <c r="Z38" i="263"/>
  <c r="S38" i="263"/>
  <c r="AF38" i="263" s="1"/>
  <c r="R38" i="263"/>
  <c r="AE38" i="263" s="1"/>
  <c r="Q38" i="263"/>
  <c r="P38" i="263"/>
  <c r="AC38" i="263" s="1"/>
  <c r="N38" i="263"/>
  <c r="M38" i="263"/>
  <c r="AF37" i="263"/>
  <c r="AB37" i="263"/>
  <c r="AA37" i="263"/>
  <c r="X37" i="263"/>
  <c r="U37" i="263"/>
  <c r="AC37" i="263" s="1"/>
  <c r="S37" i="263"/>
  <c r="P37" i="263"/>
  <c r="N37" i="263"/>
  <c r="M37" i="263"/>
  <c r="Z37" i="263" s="1"/>
  <c r="F37" i="263"/>
  <c r="R37" i="263" s="1"/>
  <c r="W37" i="263" s="1"/>
  <c r="AE37" i="263" s="1"/>
  <c r="E37" i="263"/>
  <c r="Q37" i="263" s="1"/>
  <c r="V37" i="263" s="1"/>
  <c r="AD37" i="263" s="1"/>
  <c r="D37" i="263"/>
  <c r="AE36" i="263"/>
  <c r="AB36" i="263"/>
  <c r="AA36" i="263"/>
  <c r="S36" i="263"/>
  <c r="AF36" i="263" s="1"/>
  <c r="R36" i="263"/>
  <c r="Q36" i="263"/>
  <c r="AD36" i="263" s="1"/>
  <c r="P36" i="263"/>
  <c r="AC36" i="263" s="1"/>
  <c r="O36" i="263"/>
  <c r="N36" i="263"/>
  <c r="M36" i="263"/>
  <c r="Z36" i="263" s="1"/>
  <c r="AC35" i="263"/>
  <c r="Z35" i="263"/>
  <c r="S35" i="263"/>
  <c r="AF35" i="263" s="1"/>
  <c r="R35" i="263"/>
  <c r="AE35" i="263" s="1"/>
  <c r="Q35" i="263"/>
  <c r="AD35" i="263" s="1"/>
  <c r="P35" i="263"/>
  <c r="O35" i="263"/>
  <c r="AB35" i="263" s="1"/>
  <c r="N35" i="263"/>
  <c r="AA35" i="263" s="1"/>
  <c r="M35" i="263"/>
  <c r="AF34" i="263"/>
  <c r="AE34" i="263"/>
  <c r="AA34" i="263"/>
  <c r="S34" i="263"/>
  <c r="R34" i="263"/>
  <c r="Q34" i="263"/>
  <c r="AD34" i="263" s="1"/>
  <c r="P34" i="263"/>
  <c r="AC34" i="263" s="1"/>
  <c r="O34" i="263"/>
  <c r="AB34" i="263" s="1"/>
  <c r="N34" i="263"/>
  <c r="M34" i="263"/>
  <c r="Z34" i="263" s="1"/>
  <c r="AE33" i="263"/>
  <c r="AD33" i="263"/>
  <c r="AC33" i="263"/>
  <c r="S33" i="263"/>
  <c r="AF33" i="263" s="1"/>
  <c r="R33" i="263"/>
  <c r="Q33" i="263"/>
  <c r="P33" i="263"/>
  <c r="O33" i="263"/>
  <c r="AB33" i="263" s="1"/>
  <c r="N33" i="263"/>
  <c r="AA33" i="263" s="1"/>
  <c r="M33" i="263"/>
  <c r="Z33" i="263" s="1"/>
  <c r="AE32" i="263"/>
  <c r="AC32" i="263"/>
  <c r="AB32" i="263"/>
  <c r="AA32" i="263"/>
  <c r="Z32" i="263"/>
  <c r="S32" i="263"/>
  <c r="AF32" i="263" s="1"/>
  <c r="R32" i="263"/>
  <c r="Q32" i="263"/>
  <c r="AD32" i="263" s="1"/>
  <c r="P32" i="263"/>
  <c r="O32" i="263"/>
  <c r="N32" i="263"/>
  <c r="M32" i="263"/>
  <c r="AF31" i="263"/>
  <c r="AC31" i="263"/>
  <c r="AA31" i="263"/>
  <c r="Z31" i="263"/>
  <c r="S31" i="263"/>
  <c r="R31" i="263"/>
  <c r="AE31" i="263" s="1"/>
  <c r="Q31" i="263"/>
  <c r="AD31" i="263" s="1"/>
  <c r="P31" i="263"/>
  <c r="O31" i="263"/>
  <c r="AB31" i="263" s="1"/>
  <c r="N31" i="263"/>
  <c r="M31" i="263"/>
  <c r="AF30" i="263"/>
  <c r="AE30" i="263"/>
  <c r="AD30" i="263"/>
  <c r="AA30" i="263"/>
  <c r="S30" i="263"/>
  <c r="R30" i="263"/>
  <c r="Q30" i="263"/>
  <c r="P30" i="263"/>
  <c r="AC30" i="263" s="1"/>
  <c r="O30" i="263"/>
  <c r="AB30" i="263" s="1"/>
  <c r="N30" i="263"/>
  <c r="M30" i="263"/>
  <c r="Z30" i="263" s="1"/>
  <c r="AE29" i="263"/>
  <c r="AD29" i="263"/>
  <c r="AC29" i="263"/>
  <c r="AB29" i="263"/>
  <c r="S29" i="263"/>
  <c r="AF29" i="263" s="1"/>
  <c r="R29" i="263"/>
  <c r="Q29" i="263"/>
  <c r="P29" i="263"/>
  <c r="O29" i="263"/>
  <c r="N29" i="263"/>
  <c r="AA29" i="263" s="1"/>
  <c r="M29" i="263"/>
  <c r="Z29" i="263" s="1"/>
  <c r="X28" i="263"/>
  <c r="AF28" i="263" s="1"/>
  <c r="W28" i="263"/>
  <c r="AE28" i="263" s="1"/>
  <c r="V28" i="263"/>
  <c r="AD28" i="263" s="1"/>
  <c r="S28" i="263"/>
  <c r="R28" i="263"/>
  <c r="Q28" i="263"/>
  <c r="P28" i="263"/>
  <c r="U28" i="263" s="1"/>
  <c r="AC28" i="263" s="1"/>
  <c r="S27" i="263"/>
  <c r="X27" i="263" s="1"/>
  <c r="AF27" i="263" s="1"/>
  <c r="R27" i="263"/>
  <c r="W27" i="263" s="1"/>
  <c r="AE27" i="263" s="1"/>
  <c r="Q27" i="263"/>
  <c r="V27" i="263" s="1"/>
  <c r="AD27" i="263" s="1"/>
  <c r="P27" i="263"/>
  <c r="U27" i="263" s="1"/>
  <c r="AC27" i="263" s="1"/>
  <c r="AE25" i="263"/>
  <c r="AC25" i="263"/>
  <c r="AB25" i="263"/>
  <c r="AA25" i="263"/>
  <c r="Z25" i="263"/>
  <c r="S25" i="263"/>
  <c r="AF25" i="263" s="1"/>
  <c r="R25" i="263"/>
  <c r="Q25" i="263"/>
  <c r="AD25" i="263" s="1"/>
  <c r="P25" i="263"/>
  <c r="N25" i="263"/>
  <c r="M25" i="263"/>
  <c r="AF24" i="263"/>
  <c r="AE24" i="263"/>
  <c r="AB24" i="263"/>
  <c r="AA24" i="263"/>
  <c r="S24" i="263"/>
  <c r="R24" i="263"/>
  <c r="Q24" i="263"/>
  <c r="AD24" i="263" s="1"/>
  <c r="P24" i="263"/>
  <c r="AC24" i="263" s="1"/>
  <c r="N24" i="263"/>
  <c r="M24" i="263"/>
  <c r="Z24" i="263" s="1"/>
  <c r="AE23" i="263"/>
  <c r="AD23" i="263"/>
  <c r="AC23" i="263"/>
  <c r="AB23" i="263"/>
  <c r="S23" i="263"/>
  <c r="AF23" i="263" s="1"/>
  <c r="R23" i="263"/>
  <c r="Q23" i="263"/>
  <c r="P23" i="263"/>
  <c r="N23" i="263"/>
  <c r="AA23" i="263" s="1"/>
  <c r="M23" i="263"/>
  <c r="Z23" i="263" s="1"/>
  <c r="AD22" i="263"/>
  <c r="AB22" i="263"/>
  <c r="AA22" i="263"/>
  <c r="Z22" i="263"/>
  <c r="S22" i="263"/>
  <c r="AF22" i="263" s="1"/>
  <c r="R22" i="263"/>
  <c r="AE22" i="263" s="1"/>
  <c r="Q22" i="263"/>
  <c r="P22" i="263"/>
  <c r="AC22" i="263" s="1"/>
  <c r="N22" i="263"/>
  <c r="M22" i="263"/>
  <c r="AF21" i="263"/>
  <c r="AE21" i="263"/>
  <c r="AD21" i="263"/>
  <c r="AB21" i="263"/>
  <c r="AA21" i="263"/>
  <c r="Z21" i="263"/>
  <c r="S21" i="263"/>
  <c r="R21" i="263"/>
  <c r="Q21" i="263"/>
  <c r="P21" i="263"/>
  <c r="AC21" i="263" s="1"/>
  <c r="N21" i="263"/>
  <c r="M21" i="263"/>
  <c r="AF20" i="263"/>
  <c r="AC20" i="263"/>
  <c r="AB20" i="263"/>
  <c r="AA20" i="263"/>
  <c r="S20" i="263"/>
  <c r="R20" i="263"/>
  <c r="AE20" i="263" s="1"/>
  <c r="Q20" i="263"/>
  <c r="AD20" i="263" s="1"/>
  <c r="P20" i="263"/>
  <c r="N20" i="263"/>
  <c r="M20" i="263"/>
  <c r="Z20" i="263" s="1"/>
  <c r="AF19" i="263"/>
  <c r="AB19" i="263"/>
  <c r="X19" i="263"/>
  <c r="W19" i="263"/>
  <c r="AE19" i="263" s="1"/>
  <c r="S19" i="263"/>
  <c r="R19" i="263"/>
  <c r="P19" i="263"/>
  <c r="U19" i="263" s="1"/>
  <c r="AC19" i="263" s="1"/>
  <c r="N19" i="263"/>
  <c r="AA19" i="263" s="1"/>
  <c r="M19" i="263"/>
  <c r="Z19" i="263" s="1"/>
  <c r="G19" i="263"/>
  <c r="F19" i="263"/>
  <c r="E19" i="263"/>
  <c r="Q19" i="263" s="1"/>
  <c r="V19" i="263" s="1"/>
  <c r="AD19" i="263" s="1"/>
  <c r="D19" i="263"/>
  <c r="AE18" i="263"/>
  <c r="AD18" i="263"/>
  <c r="AC18" i="263"/>
  <c r="Z18" i="263"/>
  <c r="S18" i="263"/>
  <c r="AF18" i="263" s="1"/>
  <c r="R18" i="263"/>
  <c r="Q18" i="263"/>
  <c r="P18" i="263"/>
  <c r="O18" i="263"/>
  <c r="AB18" i="263" s="1"/>
  <c r="N18" i="263"/>
  <c r="AA18" i="263" s="1"/>
  <c r="M18" i="263"/>
  <c r="AF17" i="263"/>
  <c r="AC17" i="263"/>
  <c r="AB17" i="263"/>
  <c r="AA17" i="263"/>
  <c r="S17" i="263"/>
  <c r="R17" i="263"/>
  <c r="AE17" i="263" s="1"/>
  <c r="Q17" i="263"/>
  <c r="AD17" i="263" s="1"/>
  <c r="P17" i="263"/>
  <c r="O17" i="263"/>
  <c r="N17" i="263"/>
  <c r="M17" i="263"/>
  <c r="Z17" i="263" s="1"/>
  <c r="AD16" i="263"/>
  <c r="AA16" i="263"/>
  <c r="Z16" i="263"/>
  <c r="S16" i="263"/>
  <c r="AF16" i="263" s="1"/>
  <c r="R16" i="263"/>
  <c r="AE16" i="263" s="1"/>
  <c r="Q16" i="263"/>
  <c r="P16" i="263"/>
  <c r="AC16" i="263" s="1"/>
  <c r="O16" i="263"/>
  <c r="AB16" i="263" s="1"/>
  <c r="N16" i="263"/>
  <c r="M16" i="263"/>
  <c r="AF15" i="263"/>
  <c r="AE15" i="263"/>
  <c r="AB15" i="263"/>
  <c r="S15" i="263"/>
  <c r="R15" i="263"/>
  <c r="Q15" i="263"/>
  <c r="AD15" i="263" s="1"/>
  <c r="P15" i="263"/>
  <c r="AC15" i="263" s="1"/>
  <c r="O15" i="263"/>
  <c r="N15" i="263"/>
  <c r="AA15" i="263" s="1"/>
  <c r="M15" i="263"/>
  <c r="Z15" i="263" s="1"/>
  <c r="AE14" i="263"/>
  <c r="AD14" i="263"/>
  <c r="AC14" i="263"/>
  <c r="Z14" i="263"/>
  <c r="S14" i="263"/>
  <c r="AF14" i="263" s="1"/>
  <c r="R14" i="263"/>
  <c r="Q14" i="263"/>
  <c r="P14" i="263"/>
  <c r="O14" i="263"/>
  <c r="AB14" i="263" s="1"/>
  <c r="N14" i="263"/>
  <c r="AA14" i="263" s="1"/>
  <c r="M14" i="263"/>
  <c r="AF13" i="263"/>
  <c r="AC13" i="263"/>
  <c r="AB13" i="263"/>
  <c r="AA13" i="263"/>
  <c r="S13" i="263"/>
  <c r="R13" i="263"/>
  <c r="AE13" i="263" s="1"/>
  <c r="Q13" i="263"/>
  <c r="AD13" i="263" s="1"/>
  <c r="P13" i="263"/>
  <c r="O13" i="263"/>
  <c r="N13" i="263"/>
  <c r="M13" i="263"/>
  <c r="Z13" i="263" s="1"/>
  <c r="AD12" i="263"/>
  <c r="AA12" i="263"/>
  <c r="Z12" i="263"/>
  <c r="S12" i="263"/>
  <c r="AF12" i="263" s="1"/>
  <c r="R12" i="263"/>
  <c r="AE12" i="263" s="1"/>
  <c r="Q12" i="263"/>
  <c r="P12" i="263"/>
  <c r="AC12" i="263" s="1"/>
  <c r="O12" i="263"/>
  <c r="AB12" i="263" s="1"/>
  <c r="N12" i="263"/>
  <c r="M12" i="263"/>
  <c r="AF11" i="263"/>
  <c r="AE11" i="263"/>
  <c r="AB11" i="263"/>
  <c r="S11" i="263"/>
  <c r="R11" i="263"/>
  <c r="Q11" i="263"/>
  <c r="AD11" i="263" s="1"/>
  <c r="P11" i="263"/>
  <c r="AC11" i="263" s="1"/>
  <c r="O11" i="263"/>
  <c r="N11" i="263"/>
  <c r="AA11" i="263" s="1"/>
  <c r="M11" i="263"/>
  <c r="Z11" i="263" s="1"/>
  <c r="X10" i="263"/>
  <c r="AF10" i="263" s="1"/>
  <c r="S10" i="263"/>
  <c r="R10" i="263"/>
  <c r="W10" i="263" s="1"/>
  <c r="AE10" i="263" s="1"/>
  <c r="Q10" i="263"/>
  <c r="V10" i="263" s="1"/>
  <c r="AD10" i="263" s="1"/>
  <c r="P10" i="263"/>
  <c r="U10" i="263" s="1"/>
  <c r="AC10" i="263" s="1"/>
  <c r="W9" i="263"/>
  <c r="AE9" i="263" s="1"/>
  <c r="V9" i="263"/>
  <c r="AD9" i="263" s="1"/>
  <c r="U9" i="263"/>
  <c r="AC9" i="263" s="1"/>
  <c r="S9" i="263"/>
  <c r="X9" i="263" s="1"/>
  <c r="AF9" i="263" s="1"/>
  <c r="R9" i="263"/>
  <c r="Q9" i="263"/>
  <c r="P9" i="263"/>
  <c r="AK33" i="259" l="1"/>
  <c r="AE33" i="259"/>
  <c r="AD33" i="259"/>
  <c r="W33" i="259"/>
  <c r="U33" i="259"/>
  <c r="AI33" i="259" s="1"/>
  <c r="S33" i="259"/>
  <c r="AG33" i="259" s="1"/>
  <c r="R33" i="259"/>
  <c r="AF33" i="259" s="1"/>
  <c r="Q33" i="259"/>
  <c r="P33" i="259"/>
  <c r="AI32" i="259"/>
  <c r="AG32" i="259"/>
  <c r="W32" i="259"/>
  <c r="AK32" i="259" s="1"/>
  <c r="U32" i="259"/>
  <c r="S32" i="259"/>
  <c r="AI31" i="259"/>
  <c r="AF31" i="259"/>
  <c r="X31" i="259"/>
  <c r="AL31" i="259" s="1"/>
  <c r="W31" i="259"/>
  <c r="AK31" i="259" s="1"/>
  <c r="V31" i="259"/>
  <c r="AJ31" i="259" s="1"/>
  <c r="U31" i="259"/>
  <c r="T31" i="259"/>
  <c r="AH31" i="259" s="1"/>
  <c r="S31" i="259"/>
  <c r="AG31" i="259" s="1"/>
  <c r="R31" i="259"/>
  <c r="Q31" i="259"/>
  <c r="AE31" i="259" s="1"/>
  <c r="P31" i="259"/>
  <c r="AD31" i="259" s="1"/>
  <c r="AK30" i="259"/>
  <c r="AH30" i="259"/>
  <c r="AF30" i="259"/>
  <c r="X30" i="259"/>
  <c r="AL30" i="259" s="1"/>
  <c r="W30" i="259"/>
  <c r="V30" i="259"/>
  <c r="AJ30" i="259" s="1"/>
  <c r="U30" i="259"/>
  <c r="AI30" i="259" s="1"/>
  <c r="T30" i="259"/>
  <c r="S30" i="259"/>
  <c r="AG30" i="259" s="1"/>
  <c r="R30" i="259"/>
  <c r="Q30" i="259"/>
  <c r="AE30" i="259" s="1"/>
  <c r="P30" i="259"/>
  <c r="AD30" i="259" s="1"/>
  <c r="AJ29" i="259"/>
  <c r="AH29" i="259"/>
  <c r="AE29" i="259"/>
  <c r="X29" i="259"/>
  <c r="AL29" i="259" s="1"/>
  <c r="W29" i="259"/>
  <c r="AK29" i="259" s="1"/>
  <c r="V29" i="259"/>
  <c r="U29" i="259"/>
  <c r="AI29" i="259" s="1"/>
  <c r="T29" i="259"/>
  <c r="S29" i="259"/>
  <c r="AG29" i="259" s="1"/>
  <c r="R29" i="259"/>
  <c r="AF29" i="259" s="1"/>
  <c r="Q29" i="259"/>
  <c r="P29" i="259"/>
  <c r="AD29" i="259" s="1"/>
  <c r="AL28" i="259"/>
  <c r="AJ28" i="259"/>
  <c r="AG28" i="259"/>
  <c r="AD28" i="259"/>
  <c r="X28" i="259"/>
  <c r="W28" i="259"/>
  <c r="AK28" i="259" s="1"/>
  <c r="V28" i="259"/>
  <c r="U28" i="259"/>
  <c r="AI28" i="259" s="1"/>
  <c r="T28" i="259"/>
  <c r="AH28" i="259" s="1"/>
  <c r="S28" i="259"/>
  <c r="R28" i="259"/>
  <c r="AF28" i="259" s="1"/>
  <c r="Q28" i="259"/>
  <c r="AE28" i="259" s="1"/>
  <c r="P28" i="259"/>
  <c r="AL27" i="259"/>
  <c r="AI27" i="259"/>
  <c r="AF27" i="259"/>
  <c r="AD27" i="259"/>
  <c r="X27" i="259"/>
  <c r="W27" i="259"/>
  <c r="AK27" i="259" s="1"/>
  <c r="V27" i="259"/>
  <c r="AJ27" i="259" s="1"/>
  <c r="U27" i="259"/>
  <c r="T27" i="259"/>
  <c r="AH27" i="259" s="1"/>
  <c r="S27" i="259"/>
  <c r="AG27" i="259" s="1"/>
  <c r="R27" i="259"/>
  <c r="Q27" i="259"/>
  <c r="AE27" i="259" s="1"/>
  <c r="P27" i="259"/>
  <c r="AK26" i="259"/>
  <c r="AH26" i="259"/>
  <c r="AF26" i="259"/>
  <c r="X26" i="259"/>
  <c r="AL26" i="259" s="1"/>
  <c r="W26" i="259"/>
  <c r="V26" i="259"/>
  <c r="AJ26" i="259" s="1"/>
  <c r="U26" i="259"/>
  <c r="AI26" i="259" s="1"/>
  <c r="T26" i="259"/>
  <c r="S26" i="259"/>
  <c r="AG26" i="259" s="1"/>
  <c r="R26" i="259"/>
  <c r="Q26" i="259"/>
  <c r="AE26" i="259" s="1"/>
  <c r="P26" i="259"/>
  <c r="AD26" i="259" s="1"/>
  <c r="AJ25" i="259"/>
  <c r="AH25" i="259"/>
  <c r="AE25" i="259"/>
  <c r="X25" i="259"/>
  <c r="AL25" i="259" s="1"/>
  <c r="W25" i="259"/>
  <c r="AK25" i="259" s="1"/>
  <c r="V25" i="259"/>
  <c r="U25" i="259"/>
  <c r="AI25" i="259" s="1"/>
  <c r="T25" i="259"/>
  <c r="S25" i="259"/>
  <c r="AG25" i="259" s="1"/>
  <c r="R25" i="259"/>
  <c r="AF25" i="259" s="1"/>
  <c r="Q25" i="259"/>
  <c r="P25" i="259"/>
  <c r="AD25" i="259" s="1"/>
  <c r="AK23" i="259"/>
  <c r="W23" i="259"/>
  <c r="U23" i="259"/>
  <c r="AI23" i="259" s="1"/>
  <c r="S23" i="259"/>
  <c r="AG23" i="259" s="1"/>
  <c r="AK22" i="259"/>
  <c r="AI22" i="259"/>
  <c r="AG22" i="259"/>
  <c r="W22" i="259"/>
  <c r="U22" i="259"/>
  <c r="S22" i="259"/>
  <c r="AK20" i="259"/>
  <c r="AI20" i="259"/>
  <c r="AE20" i="259"/>
  <c r="W20" i="259"/>
  <c r="U20" i="259"/>
  <c r="S20" i="259"/>
  <c r="AG20" i="259" s="1"/>
  <c r="R20" i="259"/>
  <c r="AF20" i="259" s="1"/>
  <c r="Q20" i="259"/>
  <c r="P20" i="259"/>
  <c r="AD20" i="259" s="1"/>
  <c r="AK19" i="259"/>
  <c r="W19" i="259"/>
  <c r="U19" i="259"/>
  <c r="AI19" i="259" s="1"/>
  <c r="S19" i="259"/>
  <c r="AG19" i="259" s="1"/>
  <c r="AJ18" i="259"/>
  <c r="AH18" i="259"/>
  <c r="AE18" i="259"/>
  <c r="X18" i="259"/>
  <c r="AL18" i="259" s="1"/>
  <c r="W18" i="259"/>
  <c r="AK18" i="259" s="1"/>
  <c r="V18" i="259"/>
  <c r="U18" i="259"/>
  <c r="AI18" i="259" s="1"/>
  <c r="T18" i="259"/>
  <c r="S18" i="259"/>
  <c r="AG18" i="259" s="1"/>
  <c r="R18" i="259"/>
  <c r="AF18" i="259" s="1"/>
  <c r="Q18" i="259"/>
  <c r="P18" i="259"/>
  <c r="AD18" i="259" s="1"/>
  <c r="AL17" i="259"/>
  <c r="AJ17" i="259"/>
  <c r="AG17" i="259"/>
  <c r="AD17" i="259"/>
  <c r="X17" i="259"/>
  <c r="W17" i="259"/>
  <c r="AK17" i="259" s="1"/>
  <c r="V17" i="259"/>
  <c r="U17" i="259"/>
  <c r="AI17" i="259" s="1"/>
  <c r="T17" i="259"/>
  <c r="AH17" i="259" s="1"/>
  <c r="S17" i="259"/>
  <c r="R17" i="259"/>
  <c r="AF17" i="259" s="1"/>
  <c r="Q17" i="259"/>
  <c r="AE17" i="259" s="1"/>
  <c r="P17" i="259"/>
  <c r="AL16" i="259"/>
  <c r="AI16" i="259"/>
  <c r="AF16" i="259"/>
  <c r="AD16" i="259"/>
  <c r="X16" i="259"/>
  <c r="W16" i="259"/>
  <c r="AK16" i="259" s="1"/>
  <c r="V16" i="259"/>
  <c r="AJ16" i="259" s="1"/>
  <c r="U16" i="259"/>
  <c r="T16" i="259"/>
  <c r="AH16" i="259" s="1"/>
  <c r="S16" i="259"/>
  <c r="AG16" i="259" s="1"/>
  <c r="R16" i="259"/>
  <c r="Q16" i="259"/>
  <c r="AE16" i="259" s="1"/>
  <c r="P16" i="259"/>
  <c r="AK15" i="259"/>
  <c r="AH15" i="259"/>
  <c r="AF15" i="259"/>
  <c r="X15" i="259"/>
  <c r="AL15" i="259" s="1"/>
  <c r="W15" i="259"/>
  <c r="V15" i="259"/>
  <c r="AJ15" i="259" s="1"/>
  <c r="U15" i="259"/>
  <c r="AI15" i="259" s="1"/>
  <c r="T15" i="259"/>
  <c r="S15" i="259"/>
  <c r="AG15" i="259" s="1"/>
  <c r="R15" i="259"/>
  <c r="Q15" i="259"/>
  <c r="AE15" i="259" s="1"/>
  <c r="P15" i="259"/>
  <c r="AD15" i="259" s="1"/>
  <c r="AJ14" i="259"/>
  <c r="AH14" i="259"/>
  <c r="AE14" i="259"/>
  <c r="X14" i="259"/>
  <c r="AL14" i="259" s="1"/>
  <c r="W14" i="259"/>
  <c r="AK14" i="259" s="1"/>
  <c r="V14" i="259"/>
  <c r="U14" i="259"/>
  <c r="AI14" i="259" s="1"/>
  <c r="T14" i="259"/>
  <c r="S14" i="259"/>
  <c r="AG14" i="259" s="1"/>
  <c r="R14" i="259"/>
  <c r="AF14" i="259" s="1"/>
  <c r="Q14" i="259"/>
  <c r="P14" i="259"/>
  <c r="AD14" i="259" s="1"/>
  <c r="AL13" i="259"/>
  <c r="AJ13" i="259"/>
  <c r="AG13" i="259"/>
  <c r="AD13" i="259"/>
  <c r="X13" i="259"/>
  <c r="W13" i="259"/>
  <c r="AK13" i="259" s="1"/>
  <c r="V13" i="259"/>
  <c r="U13" i="259"/>
  <c r="AI13" i="259" s="1"/>
  <c r="T13" i="259"/>
  <c r="AH13" i="259" s="1"/>
  <c r="S13" i="259"/>
  <c r="R13" i="259"/>
  <c r="AF13" i="259" s="1"/>
  <c r="Q13" i="259"/>
  <c r="AE13" i="259" s="1"/>
  <c r="P13" i="259"/>
  <c r="AL12" i="259"/>
  <c r="AI12" i="259"/>
  <c r="AF12" i="259"/>
  <c r="AD12" i="259"/>
  <c r="X12" i="259"/>
  <c r="W12" i="259"/>
  <c r="AK12" i="259" s="1"/>
  <c r="V12" i="259"/>
  <c r="AJ12" i="259" s="1"/>
  <c r="U12" i="259"/>
  <c r="T12" i="259"/>
  <c r="AH12" i="259" s="1"/>
  <c r="S12" i="259"/>
  <c r="AG12" i="259" s="1"/>
  <c r="R12" i="259"/>
  <c r="Q12" i="259"/>
  <c r="AE12" i="259" s="1"/>
  <c r="P12" i="259"/>
  <c r="AG10" i="259"/>
  <c r="W10" i="259"/>
  <c r="AK10" i="259" s="1"/>
  <c r="U10" i="259"/>
  <c r="AI10" i="259" s="1"/>
  <c r="S10" i="259"/>
  <c r="W9" i="259"/>
  <c r="AK9" i="259" s="1"/>
  <c r="U9" i="259"/>
  <c r="AI9" i="259" s="1"/>
  <c r="S9" i="259"/>
  <c r="AG9" i="259" s="1"/>
  <c r="L69" i="255" l="1"/>
  <c r="K69" i="255"/>
  <c r="L68" i="255"/>
  <c r="K68" i="255"/>
  <c r="L67" i="255"/>
  <c r="K67" i="255"/>
  <c r="L66" i="255"/>
  <c r="K66" i="255"/>
  <c r="L65" i="255"/>
  <c r="K65" i="255"/>
  <c r="L64" i="255"/>
  <c r="K64" i="255"/>
  <c r="U45" i="255"/>
  <c r="T45" i="255"/>
  <c r="S45" i="255"/>
  <c r="R45" i="255"/>
  <c r="F45" i="255"/>
  <c r="E45" i="255"/>
  <c r="S44" i="255"/>
  <c r="R44" i="255"/>
  <c r="F44" i="255"/>
  <c r="U44" i="255" s="1"/>
  <c r="E44" i="255"/>
  <c r="T44" i="255" s="1"/>
  <c r="S43" i="255"/>
  <c r="R43" i="255"/>
  <c r="F43" i="255"/>
  <c r="U43" i="255" s="1"/>
  <c r="E43" i="255"/>
  <c r="T43" i="255" s="1"/>
  <c r="U42" i="255"/>
  <c r="T42" i="255"/>
  <c r="S42" i="255"/>
  <c r="R42" i="255"/>
  <c r="F42" i="255"/>
  <c r="E42" i="255"/>
  <c r="AI38" i="255"/>
  <c r="AG38" i="255"/>
  <c r="X38" i="255"/>
  <c r="AL38" i="255" s="1"/>
  <c r="W38" i="255"/>
  <c r="AK38" i="255" s="1"/>
  <c r="V38" i="255"/>
  <c r="AJ38" i="255" s="1"/>
  <c r="U38" i="255"/>
  <c r="T38" i="255"/>
  <c r="AH38" i="255" s="1"/>
  <c r="S38" i="255"/>
  <c r="R38" i="255"/>
  <c r="AF38" i="255" s="1"/>
  <c r="Q38" i="255"/>
  <c r="AE38" i="255" s="1"/>
  <c r="P38" i="255"/>
  <c r="AD38" i="255" s="1"/>
  <c r="AL37" i="255"/>
  <c r="AK37" i="255"/>
  <c r="X37" i="255"/>
  <c r="W37" i="255"/>
  <c r="V37" i="255"/>
  <c r="AJ37" i="255" s="1"/>
  <c r="U37" i="255"/>
  <c r="AI37" i="255" s="1"/>
  <c r="T37" i="255"/>
  <c r="AH37" i="255" s="1"/>
  <c r="S37" i="255"/>
  <c r="AG37" i="255" s="1"/>
  <c r="W36" i="255"/>
  <c r="AK36" i="255" s="1"/>
  <c r="U36" i="255"/>
  <c r="AI36" i="255" s="1"/>
  <c r="S36" i="255"/>
  <c r="AG36" i="255" s="1"/>
  <c r="AK33" i="255"/>
  <c r="AE33" i="255"/>
  <c r="X33" i="255"/>
  <c r="AL33" i="255" s="1"/>
  <c r="W33" i="255"/>
  <c r="V33" i="255"/>
  <c r="AJ33" i="255" s="1"/>
  <c r="U33" i="255"/>
  <c r="AI33" i="255" s="1"/>
  <c r="T33" i="255"/>
  <c r="AH33" i="255" s="1"/>
  <c r="S33" i="255"/>
  <c r="AG33" i="255" s="1"/>
  <c r="R33" i="255"/>
  <c r="AF33" i="255" s="1"/>
  <c r="Q33" i="255"/>
  <c r="P33" i="255"/>
  <c r="AD33" i="255" s="1"/>
  <c r="AJ32" i="255"/>
  <c r="AI32" i="255"/>
  <c r="AH32" i="255"/>
  <c r="AG32" i="255"/>
  <c r="X32" i="255"/>
  <c r="AL32" i="255" s="1"/>
  <c r="W32" i="255"/>
  <c r="AK32" i="255" s="1"/>
  <c r="V32" i="255"/>
  <c r="U32" i="255"/>
  <c r="T32" i="255"/>
  <c r="S32" i="255"/>
  <c r="AK31" i="255"/>
  <c r="AI31" i="255"/>
  <c r="X31" i="255"/>
  <c r="AL31" i="255" s="1"/>
  <c r="W31" i="255"/>
  <c r="V31" i="255"/>
  <c r="AJ31" i="255" s="1"/>
  <c r="U31" i="255"/>
  <c r="T31" i="255"/>
  <c r="AH31" i="255" s="1"/>
  <c r="S31" i="255"/>
  <c r="AG31" i="255" s="1"/>
  <c r="R31" i="255"/>
  <c r="AF31" i="255" s="1"/>
  <c r="Q31" i="255"/>
  <c r="AE31" i="255" s="1"/>
  <c r="P31" i="255"/>
  <c r="AD31" i="255" s="1"/>
  <c r="AK30" i="255"/>
  <c r="AE30" i="255"/>
  <c r="X30" i="255"/>
  <c r="AL30" i="255" s="1"/>
  <c r="W30" i="255"/>
  <c r="V30" i="255"/>
  <c r="AJ30" i="255" s="1"/>
  <c r="U30" i="255"/>
  <c r="AI30" i="255" s="1"/>
  <c r="T30" i="255"/>
  <c r="AH30" i="255" s="1"/>
  <c r="S30" i="255"/>
  <c r="AG30" i="255" s="1"/>
  <c r="R30" i="255"/>
  <c r="AF30" i="255" s="1"/>
  <c r="Q30" i="255"/>
  <c r="P30" i="255"/>
  <c r="AD30" i="255" s="1"/>
  <c r="AG29" i="255"/>
  <c r="AE29" i="255"/>
  <c r="X29" i="255"/>
  <c r="AL29" i="255" s="1"/>
  <c r="W29" i="255"/>
  <c r="AK29" i="255" s="1"/>
  <c r="V29" i="255"/>
  <c r="AJ29" i="255" s="1"/>
  <c r="U29" i="255"/>
  <c r="AI29" i="255" s="1"/>
  <c r="T29" i="255"/>
  <c r="AH29" i="255" s="1"/>
  <c r="S29" i="255"/>
  <c r="R29" i="255"/>
  <c r="AF29" i="255" s="1"/>
  <c r="Q29" i="255"/>
  <c r="P29" i="255"/>
  <c r="AD29" i="255" s="1"/>
  <c r="AI28" i="255"/>
  <c r="AG28" i="255"/>
  <c r="X28" i="255"/>
  <c r="AL28" i="255" s="1"/>
  <c r="W28" i="255"/>
  <c r="AK28" i="255" s="1"/>
  <c r="V28" i="255"/>
  <c r="AJ28" i="255" s="1"/>
  <c r="U28" i="255"/>
  <c r="T28" i="255"/>
  <c r="AH28" i="255" s="1"/>
  <c r="S28" i="255"/>
  <c r="R28" i="255"/>
  <c r="AF28" i="255" s="1"/>
  <c r="Q28" i="255"/>
  <c r="AE28" i="255" s="1"/>
  <c r="P28" i="255"/>
  <c r="AD28" i="255" s="1"/>
  <c r="AK27" i="255"/>
  <c r="AI27" i="255"/>
  <c r="X27" i="255"/>
  <c r="AL27" i="255" s="1"/>
  <c r="W27" i="255"/>
  <c r="V27" i="255"/>
  <c r="AJ27" i="255" s="1"/>
  <c r="U27" i="255"/>
  <c r="T27" i="255"/>
  <c r="AH27" i="255" s="1"/>
  <c r="S27" i="255"/>
  <c r="AG27" i="255" s="1"/>
  <c r="R27" i="255"/>
  <c r="AF27" i="255" s="1"/>
  <c r="Q27" i="255"/>
  <c r="AE27" i="255" s="1"/>
  <c r="P27" i="255"/>
  <c r="AD27" i="255" s="1"/>
  <c r="AK26" i="255"/>
  <c r="AE26" i="255"/>
  <c r="X26" i="255"/>
  <c r="AL26" i="255" s="1"/>
  <c r="W26" i="255"/>
  <c r="V26" i="255"/>
  <c r="AJ26" i="255" s="1"/>
  <c r="U26" i="255"/>
  <c r="AI26" i="255" s="1"/>
  <c r="T26" i="255"/>
  <c r="AH26" i="255" s="1"/>
  <c r="S26" i="255"/>
  <c r="AG26" i="255" s="1"/>
  <c r="R26" i="255"/>
  <c r="AF26" i="255" s="1"/>
  <c r="Q26" i="255"/>
  <c r="P26" i="255"/>
  <c r="AD26" i="255" s="1"/>
  <c r="AG25" i="255"/>
  <c r="AE25" i="255"/>
  <c r="X25" i="255"/>
  <c r="AL25" i="255" s="1"/>
  <c r="W25" i="255"/>
  <c r="AK25" i="255" s="1"/>
  <c r="V25" i="255"/>
  <c r="AJ25" i="255" s="1"/>
  <c r="U25" i="255"/>
  <c r="AI25" i="255" s="1"/>
  <c r="T25" i="255"/>
  <c r="AH25" i="255" s="1"/>
  <c r="S25" i="255"/>
  <c r="R25" i="255"/>
  <c r="AF25" i="255" s="1"/>
  <c r="Q25" i="255"/>
  <c r="P25" i="255"/>
  <c r="AD25" i="255" s="1"/>
  <c r="AI23" i="255"/>
  <c r="AG23" i="255"/>
  <c r="W23" i="255"/>
  <c r="AK23" i="255" s="1"/>
  <c r="U23" i="255"/>
  <c r="S23" i="255"/>
  <c r="AG22" i="255"/>
  <c r="AB22" i="255"/>
  <c r="AA22" i="255"/>
  <c r="Z22" i="255"/>
  <c r="W22" i="255"/>
  <c r="AK22" i="255" s="1"/>
  <c r="U22" i="255"/>
  <c r="AI22" i="255" s="1"/>
  <c r="S22" i="255"/>
  <c r="AH20" i="255"/>
  <c r="AF20" i="255"/>
  <c r="X20" i="255"/>
  <c r="AL20" i="255" s="1"/>
  <c r="W20" i="255"/>
  <c r="AK20" i="255" s="1"/>
  <c r="V20" i="255"/>
  <c r="AJ20" i="255" s="1"/>
  <c r="U20" i="255"/>
  <c r="AI20" i="255" s="1"/>
  <c r="T20" i="255"/>
  <c r="S20" i="255"/>
  <c r="AG20" i="255" s="1"/>
  <c r="R20" i="255"/>
  <c r="Q20" i="255"/>
  <c r="AE20" i="255" s="1"/>
  <c r="P20" i="255"/>
  <c r="AD20" i="255" s="1"/>
  <c r="AL19" i="255"/>
  <c r="AK19" i="255"/>
  <c r="AJ19" i="255"/>
  <c r="X19" i="255"/>
  <c r="W19" i="255"/>
  <c r="V19" i="255"/>
  <c r="U19" i="255"/>
  <c r="AI19" i="255" s="1"/>
  <c r="T19" i="255"/>
  <c r="AH19" i="255" s="1"/>
  <c r="S19" i="255"/>
  <c r="AG19" i="255" s="1"/>
  <c r="AL18" i="255"/>
  <c r="AF18" i="255"/>
  <c r="AD18" i="255"/>
  <c r="X18" i="255"/>
  <c r="W18" i="255"/>
  <c r="AK18" i="255" s="1"/>
  <c r="V18" i="255"/>
  <c r="AJ18" i="255" s="1"/>
  <c r="U18" i="255"/>
  <c r="AI18" i="255" s="1"/>
  <c r="T18" i="255"/>
  <c r="AH18" i="255" s="1"/>
  <c r="S18" i="255"/>
  <c r="AG18" i="255" s="1"/>
  <c r="R18" i="255"/>
  <c r="Q18" i="255"/>
  <c r="AE18" i="255" s="1"/>
  <c r="P18" i="255"/>
  <c r="AH17" i="255"/>
  <c r="AF17" i="255"/>
  <c r="X17" i="255"/>
  <c r="AL17" i="255" s="1"/>
  <c r="W17" i="255"/>
  <c r="AK17" i="255" s="1"/>
  <c r="V17" i="255"/>
  <c r="AJ17" i="255" s="1"/>
  <c r="U17" i="255"/>
  <c r="AI17" i="255" s="1"/>
  <c r="T17" i="255"/>
  <c r="S17" i="255"/>
  <c r="AG17" i="255" s="1"/>
  <c r="R17" i="255"/>
  <c r="Q17" i="255"/>
  <c r="AE17" i="255" s="1"/>
  <c r="P17" i="255"/>
  <c r="AD17" i="255" s="1"/>
  <c r="AJ16" i="255"/>
  <c r="AH16" i="255"/>
  <c r="X16" i="255"/>
  <c r="AL16" i="255" s="1"/>
  <c r="W16" i="255"/>
  <c r="AK16" i="255" s="1"/>
  <c r="V16" i="255"/>
  <c r="U16" i="255"/>
  <c r="AI16" i="255" s="1"/>
  <c r="T16" i="255"/>
  <c r="S16" i="255"/>
  <c r="AG16" i="255" s="1"/>
  <c r="R16" i="255"/>
  <c r="AF16" i="255" s="1"/>
  <c r="Q16" i="255"/>
  <c r="AE16" i="255" s="1"/>
  <c r="P16" i="255"/>
  <c r="AD16" i="255" s="1"/>
  <c r="AL15" i="255"/>
  <c r="AJ15" i="255"/>
  <c r="AD15" i="255"/>
  <c r="X15" i="255"/>
  <c r="W15" i="255"/>
  <c r="AK15" i="255" s="1"/>
  <c r="V15" i="255"/>
  <c r="U15" i="255"/>
  <c r="AI15" i="255" s="1"/>
  <c r="T15" i="255"/>
  <c r="AH15" i="255" s="1"/>
  <c r="S15" i="255"/>
  <c r="AG15" i="255" s="1"/>
  <c r="R15" i="255"/>
  <c r="AF15" i="255" s="1"/>
  <c r="Q15" i="255"/>
  <c r="AE15" i="255" s="1"/>
  <c r="P15" i="255"/>
  <c r="AL14" i="255"/>
  <c r="AF14" i="255"/>
  <c r="AD14" i="255"/>
  <c r="X14" i="255"/>
  <c r="W14" i="255"/>
  <c r="AK14" i="255" s="1"/>
  <c r="V14" i="255"/>
  <c r="AJ14" i="255" s="1"/>
  <c r="U14" i="255"/>
  <c r="AI14" i="255" s="1"/>
  <c r="T14" i="255"/>
  <c r="AH14" i="255" s="1"/>
  <c r="S14" i="255"/>
  <c r="AG14" i="255" s="1"/>
  <c r="R14" i="255"/>
  <c r="Q14" i="255"/>
  <c r="AE14" i="255" s="1"/>
  <c r="P14" i="255"/>
  <c r="AH13" i="255"/>
  <c r="AF13" i="255"/>
  <c r="X13" i="255"/>
  <c r="AL13" i="255" s="1"/>
  <c r="W13" i="255"/>
  <c r="AK13" i="255" s="1"/>
  <c r="V13" i="255"/>
  <c r="AJ13" i="255" s="1"/>
  <c r="U13" i="255"/>
  <c r="AI13" i="255" s="1"/>
  <c r="T13" i="255"/>
  <c r="S13" i="255"/>
  <c r="AG13" i="255" s="1"/>
  <c r="R13" i="255"/>
  <c r="Q13" i="255"/>
  <c r="AE13" i="255" s="1"/>
  <c r="P13" i="255"/>
  <c r="AD13" i="255" s="1"/>
  <c r="AJ12" i="255"/>
  <c r="AH12" i="255"/>
  <c r="X12" i="255"/>
  <c r="AL12" i="255" s="1"/>
  <c r="W12" i="255"/>
  <c r="AK12" i="255" s="1"/>
  <c r="V12" i="255"/>
  <c r="U12" i="255"/>
  <c r="AI12" i="255" s="1"/>
  <c r="T12" i="255"/>
  <c r="S12" i="255"/>
  <c r="AG12" i="255" s="1"/>
  <c r="R12" i="255"/>
  <c r="AF12" i="255" s="1"/>
  <c r="Q12" i="255"/>
  <c r="AE12" i="255" s="1"/>
  <c r="P12" i="255"/>
  <c r="AD12" i="255" s="1"/>
  <c r="AK10" i="255"/>
  <c r="W10" i="255"/>
  <c r="U10" i="255"/>
  <c r="AI10" i="255" s="1"/>
  <c r="S10" i="255"/>
  <c r="AG10" i="255" s="1"/>
  <c r="AK9" i="255"/>
  <c r="AI9" i="255"/>
  <c r="AG9" i="255"/>
  <c r="W9" i="255"/>
  <c r="AB9" i="255" s="1"/>
  <c r="U9" i="255"/>
  <c r="AA9" i="255" s="1"/>
  <c r="S9" i="255"/>
  <c r="Z9" i="255" s="1"/>
  <c r="AG71" i="251" l="1"/>
  <c r="AV71" i="251" s="1"/>
  <c r="AC71" i="251"/>
  <c r="AR71" i="251" s="1"/>
  <c r="S71" i="251"/>
  <c r="AI71" i="251" s="1"/>
  <c r="AX71" i="251" s="1"/>
  <c r="R71" i="251"/>
  <c r="AH71" i="251" s="1"/>
  <c r="AW71" i="251" s="1"/>
  <c r="Q71" i="251"/>
  <c r="P71" i="251"/>
  <c r="AF71" i="251" s="1"/>
  <c r="AU71" i="251" s="1"/>
  <c r="O71" i="251"/>
  <c r="AE71" i="251" s="1"/>
  <c r="AT71" i="251" s="1"/>
  <c r="N71" i="251"/>
  <c r="AD71" i="251" s="1"/>
  <c r="AS71" i="251" s="1"/>
  <c r="M71" i="251"/>
  <c r="L71" i="251"/>
  <c r="AB71" i="251" s="1"/>
  <c r="AQ71" i="251" s="1"/>
  <c r="K71" i="251"/>
  <c r="AA71" i="251" s="1"/>
  <c r="AP71" i="251" s="1"/>
  <c r="AQ70" i="251"/>
  <c r="AF70" i="251"/>
  <c r="AU70" i="251" s="1"/>
  <c r="AB70" i="251"/>
  <c r="S70" i="251"/>
  <c r="AI70" i="251" s="1"/>
  <c r="AX70" i="251" s="1"/>
  <c r="R70" i="251"/>
  <c r="AH70" i="251" s="1"/>
  <c r="AW70" i="251" s="1"/>
  <c r="Q70" i="251"/>
  <c r="AG70" i="251" s="1"/>
  <c r="AV70" i="251" s="1"/>
  <c r="P70" i="251"/>
  <c r="O70" i="251"/>
  <c r="AE70" i="251" s="1"/>
  <c r="AT70" i="251" s="1"/>
  <c r="N70" i="251"/>
  <c r="AD70" i="251" s="1"/>
  <c r="AS70" i="251" s="1"/>
  <c r="M70" i="251"/>
  <c r="AC70" i="251" s="1"/>
  <c r="AR70" i="251" s="1"/>
  <c r="L70" i="251"/>
  <c r="K70" i="251"/>
  <c r="AA70" i="251" s="1"/>
  <c r="AP70" i="251" s="1"/>
  <c r="AG69" i="251"/>
  <c r="AV69" i="251" s="1"/>
  <c r="AC69" i="251"/>
  <c r="AR69" i="251" s="1"/>
  <c r="S69" i="251"/>
  <c r="AI69" i="251" s="1"/>
  <c r="R69" i="251"/>
  <c r="AH69" i="251" s="1"/>
  <c r="AW69" i="251" s="1"/>
  <c r="Q69" i="251"/>
  <c r="P69" i="251"/>
  <c r="AF69" i="251" s="1"/>
  <c r="O69" i="251"/>
  <c r="AE69" i="251" s="1"/>
  <c r="AT69" i="251" s="1"/>
  <c r="N69" i="251"/>
  <c r="AD69" i="251" s="1"/>
  <c r="AS69" i="251" s="1"/>
  <c r="M69" i="251"/>
  <c r="L69" i="251"/>
  <c r="AB69" i="251" s="1"/>
  <c r="AQ69" i="251" s="1"/>
  <c r="K69" i="251"/>
  <c r="AA69" i="251" s="1"/>
  <c r="AP69" i="251" s="1"/>
  <c r="AH68" i="251"/>
  <c r="AW68" i="251" s="1"/>
  <c r="AG68" i="251"/>
  <c r="AV68" i="251" s="1"/>
  <c r="AC68" i="251"/>
  <c r="AR68" i="251" s="1"/>
  <c r="S68" i="251"/>
  <c r="R68" i="251"/>
  <c r="Q68" i="251"/>
  <c r="P68" i="251"/>
  <c r="AF68" i="251" s="1"/>
  <c r="O68" i="251"/>
  <c r="AE68" i="251" s="1"/>
  <c r="AT68" i="251" s="1"/>
  <c r="N68" i="251"/>
  <c r="AD68" i="251" s="1"/>
  <c r="AS68" i="251" s="1"/>
  <c r="M68" i="251"/>
  <c r="L68" i="251"/>
  <c r="AB68" i="251" s="1"/>
  <c r="AQ68" i="251" s="1"/>
  <c r="K68" i="251"/>
  <c r="AA68" i="251" s="1"/>
  <c r="AP68" i="251" s="1"/>
  <c r="AQ67" i="251"/>
  <c r="AF67" i="251"/>
  <c r="AU67" i="251" s="1"/>
  <c r="AC67" i="251"/>
  <c r="AR67" i="251" s="1"/>
  <c r="AB67" i="251"/>
  <c r="S67" i="251"/>
  <c r="AI67" i="251" s="1"/>
  <c r="AX67" i="251" s="1"/>
  <c r="R67" i="251"/>
  <c r="AH67" i="251" s="1"/>
  <c r="AW67" i="251" s="1"/>
  <c r="Q67" i="251"/>
  <c r="AG67" i="251" s="1"/>
  <c r="AV67" i="251" s="1"/>
  <c r="P67" i="251"/>
  <c r="O67" i="251"/>
  <c r="AE67" i="251" s="1"/>
  <c r="AT67" i="251" s="1"/>
  <c r="N67" i="251"/>
  <c r="AD67" i="251" s="1"/>
  <c r="AS67" i="251" s="1"/>
  <c r="M67" i="251"/>
  <c r="L67" i="251"/>
  <c r="K67" i="251"/>
  <c r="AA67" i="251" s="1"/>
  <c r="AP67" i="251" s="1"/>
  <c r="AT66" i="251"/>
  <c r="AI66" i="251"/>
  <c r="AX66" i="251" s="1"/>
  <c r="AF66" i="251"/>
  <c r="AU66" i="251" s="1"/>
  <c r="AE66" i="251"/>
  <c r="AA66" i="251"/>
  <c r="AP66" i="251" s="1"/>
  <c r="S66" i="251"/>
  <c r="R66" i="251"/>
  <c r="AH66" i="251" s="1"/>
  <c r="AW66" i="251" s="1"/>
  <c r="Q66" i="251"/>
  <c r="AG66" i="251" s="1"/>
  <c r="AV66" i="251" s="1"/>
  <c r="P66" i="251"/>
  <c r="O66" i="251"/>
  <c r="N66" i="251"/>
  <c r="AD66" i="251" s="1"/>
  <c r="AS66" i="251" s="1"/>
  <c r="M66" i="251"/>
  <c r="AC66" i="251" s="1"/>
  <c r="AR66" i="251" s="1"/>
  <c r="L66" i="251"/>
  <c r="AB66" i="251" s="1"/>
  <c r="AQ66" i="251" s="1"/>
  <c r="K66" i="251"/>
  <c r="AW65" i="251"/>
  <c r="AI65" i="251"/>
  <c r="AX65" i="251" s="1"/>
  <c r="AH65" i="251"/>
  <c r="AD65" i="251"/>
  <c r="AS65" i="251" s="1"/>
  <c r="AA65" i="251"/>
  <c r="AP65" i="251" s="1"/>
  <c r="S65" i="251"/>
  <c r="R65" i="251"/>
  <c r="Q65" i="251"/>
  <c r="AG65" i="251" s="1"/>
  <c r="AV65" i="251" s="1"/>
  <c r="P65" i="251"/>
  <c r="AF65" i="251" s="1"/>
  <c r="AU65" i="251" s="1"/>
  <c r="O65" i="251"/>
  <c r="AE65" i="251" s="1"/>
  <c r="AT65" i="251" s="1"/>
  <c r="N65" i="251"/>
  <c r="M65" i="251"/>
  <c r="AC65" i="251" s="1"/>
  <c r="AR65" i="251" s="1"/>
  <c r="L65" i="251"/>
  <c r="AB65" i="251" s="1"/>
  <c r="AQ65" i="251" s="1"/>
  <c r="K65" i="251"/>
  <c r="AR64" i="251"/>
  <c r="AG64" i="251"/>
  <c r="AV64" i="251" s="1"/>
  <c r="AD64" i="251"/>
  <c r="AS64" i="251" s="1"/>
  <c r="AC64" i="251"/>
  <c r="S64" i="251"/>
  <c r="AI64" i="251" s="1"/>
  <c r="AX64" i="251" s="1"/>
  <c r="R64" i="251"/>
  <c r="AH64" i="251" s="1"/>
  <c r="AW64" i="251" s="1"/>
  <c r="Q64" i="251"/>
  <c r="P64" i="251"/>
  <c r="AF64" i="251" s="1"/>
  <c r="AU64" i="251" s="1"/>
  <c r="O64" i="251"/>
  <c r="AE64" i="251" s="1"/>
  <c r="AT64" i="251" s="1"/>
  <c r="N64" i="251"/>
  <c r="M64" i="251"/>
  <c r="L64" i="251"/>
  <c r="AB64" i="251" s="1"/>
  <c r="AQ64" i="251" s="1"/>
  <c r="K64" i="251"/>
  <c r="AA64" i="251" s="1"/>
  <c r="AP64" i="251" s="1"/>
  <c r="AU63" i="251"/>
  <c r="AG63" i="251"/>
  <c r="AV63" i="251" s="1"/>
  <c r="AF63" i="251"/>
  <c r="AB63" i="251"/>
  <c r="AQ63" i="251" s="1"/>
  <c r="S63" i="251"/>
  <c r="AI63" i="251" s="1"/>
  <c r="AX63" i="251" s="1"/>
  <c r="R63" i="251"/>
  <c r="AH63" i="251" s="1"/>
  <c r="AW63" i="251" s="1"/>
  <c r="Q63" i="251"/>
  <c r="P63" i="251"/>
  <c r="O63" i="251"/>
  <c r="AE63" i="251" s="1"/>
  <c r="AT63" i="251" s="1"/>
  <c r="N63" i="251"/>
  <c r="AD63" i="251" s="1"/>
  <c r="AS63" i="251" s="1"/>
  <c r="M63" i="251"/>
  <c r="AC63" i="251" s="1"/>
  <c r="AR63" i="251" s="1"/>
  <c r="L63" i="251"/>
  <c r="K63" i="251"/>
  <c r="AA63" i="251" s="1"/>
  <c r="AP63" i="251" s="1"/>
  <c r="AX62" i="251"/>
  <c r="AP62" i="251"/>
  <c r="AI62" i="251"/>
  <c r="AE62" i="251"/>
  <c r="AT62" i="251" s="1"/>
  <c r="AB62" i="251"/>
  <c r="AQ62" i="251" s="1"/>
  <c r="AA62" i="251"/>
  <c r="S62" i="251"/>
  <c r="R62" i="251"/>
  <c r="AH62" i="251" s="1"/>
  <c r="AW62" i="251" s="1"/>
  <c r="Q62" i="251"/>
  <c r="AG62" i="251" s="1"/>
  <c r="AV62" i="251" s="1"/>
  <c r="P62" i="251"/>
  <c r="AF62" i="251" s="1"/>
  <c r="AU62" i="251" s="1"/>
  <c r="O62" i="251"/>
  <c r="N62" i="251"/>
  <c r="AD62" i="251" s="1"/>
  <c r="AS62" i="251" s="1"/>
  <c r="M62" i="251"/>
  <c r="AC62" i="251" s="1"/>
  <c r="AR62" i="251" s="1"/>
  <c r="L62" i="251"/>
  <c r="K62" i="251"/>
  <c r="AS61" i="251"/>
  <c r="AH61" i="251"/>
  <c r="AW61" i="251" s="1"/>
  <c r="AE61" i="251"/>
  <c r="AT61" i="251" s="1"/>
  <c r="AD61" i="251"/>
  <c r="S61" i="251"/>
  <c r="AI61" i="251" s="1"/>
  <c r="AX61" i="251" s="1"/>
  <c r="R61" i="251"/>
  <c r="Q61" i="251"/>
  <c r="AG61" i="251" s="1"/>
  <c r="AV61" i="251" s="1"/>
  <c r="P61" i="251"/>
  <c r="AF61" i="251" s="1"/>
  <c r="AU61" i="251" s="1"/>
  <c r="O61" i="251"/>
  <c r="N61" i="251"/>
  <c r="M61" i="251"/>
  <c r="AC61" i="251" s="1"/>
  <c r="AR61" i="251" s="1"/>
  <c r="L61" i="251"/>
  <c r="AB61" i="251" s="1"/>
  <c r="AQ61" i="251" s="1"/>
  <c r="K61" i="251"/>
  <c r="AA61" i="251" s="1"/>
  <c r="AP61" i="251" s="1"/>
  <c r="AV60" i="251"/>
  <c r="AH60" i="251"/>
  <c r="AW60" i="251" s="1"/>
  <c r="AG60" i="251"/>
  <c r="AC60" i="251"/>
  <c r="AR60" i="251" s="1"/>
  <c r="S60" i="251"/>
  <c r="AI60" i="251" s="1"/>
  <c r="AX60" i="251" s="1"/>
  <c r="R60" i="251"/>
  <c r="Q60" i="251"/>
  <c r="P60" i="251"/>
  <c r="AF60" i="251" s="1"/>
  <c r="AU60" i="251" s="1"/>
  <c r="O60" i="251"/>
  <c r="AE60" i="251" s="1"/>
  <c r="AT60" i="251" s="1"/>
  <c r="N60" i="251"/>
  <c r="AD60" i="251" s="1"/>
  <c r="AS60" i="251" s="1"/>
  <c r="M60" i="251"/>
  <c r="L60" i="251"/>
  <c r="AB60" i="251" s="1"/>
  <c r="AQ60" i="251" s="1"/>
  <c r="K60" i="251"/>
  <c r="AA60" i="251" s="1"/>
  <c r="AP60" i="251" s="1"/>
  <c r="AD58" i="251"/>
  <c r="AS58" i="251" s="1"/>
  <c r="Q58" i="251"/>
  <c r="AG58" i="251" s="1"/>
  <c r="AV58" i="251" s="1"/>
  <c r="N58" i="251"/>
  <c r="AG57" i="251"/>
  <c r="AV57" i="251" s="1"/>
  <c r="Q57" i="251"/>
  <c r="N57" i="251"/>
  <c r="AD57" i="251" s="1"/>
  <c r="AS57" i="251" s="1"/>
  <c r="AU55" i="251"/>
  <c r="AG55" i="251"/>
  <c r="AV55" i="251" s="1"/>
  <c r="AF55" i="251"/>
  <c r="AB55" i="251"/>
  <c r="AQ55" i="251" s="1"/>
  <c r="S55" i="251"/>
  <c r="AI55" i="251" s="1"/>
  <c r="AX55" i="251" s="1"/>
  <c r="R55" i="251"/>
  <c r="AH55" i="251" s="1"/>
  <c r="AW55" i="251" s="1"/>
  <c r="Q55" i="251"/>
  <c r="P55" i="251"/>
  <c r="O55" i="251"/>
  <c r="AE55" i="251" s="1"/>
  <c r="AT55" i="251" s="1"/>
  <c r="N55" i="251"/>
  <c r="AD55" i="251" s="1"/>
  <c r="AS55" i="251" s="1"/>
  <c r="M55" i="251"/>
  <c r="AC55" i="251" s="1"/>
  <c r="AR55" i="251" s="1"/>
  <c r="L55" i="251"/>
  <c r="K55" i="251"/>
  <c r="AA55" i="251" s="1"/>
  <c r="AP55" i="251" s="1"/>
  <c r="AX54" i="251"/>
  <c r="AP54" i="251"/>
  <c r="AI54" i="251"/>
  <c r="AE54" i="251"/>
  <c r="AT54" i="251" s="1"/>
  <c r="AB54" i="251"/>
  <c r="AQ54" i="251" s="1"/>
  <c r="AA54" i="251"/>
  <c r="S54" i="251"/>
  <c r="R54" i="251"/>
  <c r="AH54" i="251" s="1"/>
  <c r="AW54" i="251" s="1"/>
  <c r="Q54" i="251"/>
  <c r="AG54" i="251" s="1"/>
  <c r="AV54" i="251" s="1"/>
  <c r="P54" i="251"/>
  <c r="AF54" i="251" s="1"/>
  <c r="AU54" i="251" s="1"/>
  <c r="O54" i="251"/>
  <c r="N54" i="251"/>
  <c r="AD54" i="251" s="1"/>
  <c r="AS54" i="251" s="1"/>
  <c r="M54" i="251"/>
  <c r="AC54" i="251" s="1"/>
  <c r="AR54" i="251" s="1"/>
  <c r="L54" i="251"/>
  <c r="K54" i="251"/>
  <c r="AQ53" i="251"/>
  <c r="AF53" i="251"/>
  <c r="AC53" i="251"/>
  <c r="AR53" i="251" s="1"/>
  <c r="AB53" i="251"/>
  <c r="S53" i="251"/>
  <c r="AI53" i="251" s="1"/>
  <c r="R53" i="251"/>
  <c r="AH53" i="251" s="1"/>
  <c r="AW53" i="251" s="1"/>
  <c r="Q53" i="251"/>
  <c r="AG53" i="251" s="1"/>
  <c r="AV53" i="251" s="1"/>
  <c r="P53" i="251"/>
  <c r="O53" i="251"/>
  <c r="AE53" i="251" s="1"/>
  <c r="AT53" i="251" s="1"/>
  <c r="N53" i="251"/>
  <c r="AD53" i="251" s="1"/>
  <c r="AS53" i="251" s="1"/>
  <c r="M53" i="251"/>
  <c r="L53" i="251"/>
  <c r="K53" i="251"/>
  <c r="AA53" i="251" s="1"/>
  <c r="AP53" i="251" s="1"/>
  <c r="AR52" i="251"/>
  <c r="AF52" i="251"/>
  <c r="AC52" i="251"/>
  <c r="AB52" i="251"/>
  <c r="AQ52" i="251" s="1"/>
  <c r="S52" i="251"/>
  <c r="R52" i="251"/>
  <c r="AH52" i="251" s="1"/>
  <c r="AW52" i="251" s="1"/>
  <c r="Q52" i="251"/>
  <c r="AG52" i="251" s="1"/>
  <c r="AV52" i="251" s="1"/>
  <c r="P52" i="251"/>
  <c r="O52" i="251"/>
  <c r="AE52" i="251" s="1"/>
  <c r="AT52" i="251" s="1"/>
  <c r="N52" i="251"/>
  <c r="AD52" i="251" s="1"/>
  <c r="AS52" i="251" s="1"/>
  <c r="M52" i="251"/>
  <c r="L52" i="251"/>
  <c r="K52" i="251"/>
  <c r="AA52" i="251" s="1"/>
  <c r="AP52" i="251" s="1"/>
  <c r="AT51" i="251"/>
  <c r="AI51" i="251"/>
  <c r="AX51" i="251" s="1"/>
  <c r="AF51" i="251"/>
  <c r="AU51" i="251" s="1"/>
  <c r="AE51" i="251"/>
  <c r="AA51" i="251"/>
  <c r="AP51" i="251" s="1"/>
  <c r="S51" i="251"/>
  <c r="R51" i="251"/>
  <c r="AH51" i="251" s="1"/>
  <c r="AW51" i="251" s="1"/>
  <c r="Q51" i="251"/>
  <c r="AG51" i="251" s="1"/>
  <c r="AV51" i="251" s="1"/>
  <c r="P51" i="251"/>
  <c r="O51" i="251"/>
  <c r="N51" i="251"/>
  <c r="AD51" i="251" s="1"/>
  <c r="AS51" i="251" s="1"/>
  <c r="M51" i="251"/>
  <c r="AC51" i="251" s="1"/>
  <c r="AR51" i="251" s="1"/>
  <c r="L51" i="251"/>
  <c r="AB51" i="251" s="1"/>
  <c r="AQ51" i="251" s="1"/>
  <c r="K51" i="251"/>
  <c r="AW50" i="251"/>
  <c r="AR50" i="251"/>
  <c r="AI50" i="251"/>
  <c r="AX50" i="251" s="1"/>
  <c r="AH50" i="251"/>
  <c r="AD50" i="251"/>
  <c r="AS50" i="251" s="1"/>
  <c r="AA50" i="251"/>
  <c r="AP50" i="251" s="1"/>
  <c r="S50" i="251"/>
  <c r="R50" i="251"/>
  <c r="Q50" i="251"/>
  <c r="AG50" i="251" s="1"/>
  <c r="AV50" i="251" s="1"/>
  <c r="P50" i="251"/>
  <c r="AF50" i="251" s="1"/>
  <c r="AU50" i="251" s="1"/>
  <c r="O50" i="251"/>
  <c r="AE50" i="251" s="1"/>
  <c r="AT50" i="251" s="1"/>
  <c r="N50" i="251"/>
  <c r="M50" i="251"/>
  <c r="AC50" i="251" s="1"/>
  <c r="L50" i="251"/>
  <c r="AB50" i="251" s="1"/>
  <c r="AQ50" i="251" s="1"/>
  <c r="K50" i="251"/>
  <c r="AR49" i="251"/>
  <c r="AG49" i="251"/>
  <c r="AV49" i="251" s="1"/>
  <c r="AD49" i="251"/>
  <c r="AS49" i="251" s="1"/>
  <c r="AC49" i="251"/>
  <c r="S49" i="251"/>
  <c r="AI49" i="251" s="1"/>
  <c r="AX49" i="251" s="1"/>
  <c r="R49" i="251"/>
  <c r="AH49" i="251" s="1"/>
  <c r="AW49" i="251" s="1"/>
  <c r="Q49" i="251"/>
  <c r="P49" i="251"/>
  <c r="AF49" i="251" s="1"/>
  <c r="AU49" i="251" s="1"/>
  <c r="O49" i="251"/>
  <c r="AE49" i="251" s="1"/>
  <c r="AT49" i="251" s="1"/>
  <c r="N49" i="251"/>
  <c r="M49" i="251"/>
  <c r="L49" i="251"/>
  <c r="AB49" i="251" s="1"/>
  <c r="AQ49" i="251" s="1"/>
  <c r="K49" i="251"/>
  <c r="AA49" i="251" s="1"/>
  <c r="AP49" i="251" s="1"/>
  <c r="AX48" i="251"/>
  <c r="AU48" i="251"/>
  <c r="AG48" i="251"/>
  <c r="AV48" i="251" s="1"/>
  <c r="AF48" i="251"/>
  <c r="AB48" i="251"/>
  <c r="AQ48" i="251" s="1"/>
  <c r="S48" i="251"/>
  <c r="AI48" i="251" s="1"/>
  <c r="R48" i="251"/>
  <c r="AH48" i="251" s="1"/>
  <c r="AW48" i="251" s="1"/>
  <c r="Q48" i="251"/>
  <c r="P48" i="251"/>
  <c r="O48" i="251"/>
  <c r="AE48" i="251" s="1"/>
  <c r="AT48" i="251" s="1"/>
  <c r="N48" i="251"/>
  <c r="AD48" i="251" s="1"/>
  <c r="AS48" i="251" s="1"/>
  <c r="M48" i="251"/>
  <c r="AC48" i="251" s="1"/>
  <c r="AR48" i="251" s="1"/>
  <c r="L48" i="251"/>
  <c r="K48" i="251"/>
  <c r="AA48" i="251" s="1"/>
  <c r="AP48" i="251" s="1"/>
  <c r="AX47" i="251"/>
  <c r="AS47" i="251"/>
  <c r="AP47" i="251"/>
  <c r="AI47" i="251"/>
  <c r="AE47" i="251"/>
  <c r="AT47" i="251" s="1"/>
  <c r="AB47" i="251"/>
  <c r="AQ47" i="251" s="1"/>
  <c r="AA47" i="251"/>
  <c r="S47" i="251"/>
  <c r="R47" i="251"/>
  <c r="AH47" i="251" s="1"/>
  <c r="AW47" i="251" s="1"/>
  <c r="Q47" i="251"/>
  <c r="AG47" i="251" s="1"/>
  <c r="AV47" i="251" s="1"/>
  <c r="P47" i="251"/>
  <c r="AF47" i="251" s="1"/>
  <c r="AU47" i="251" s="1"/>
  <c r="O47" i="251"/>
  <c r="N47" i="251"/>
  <c r="AD47" i="251" s="1"/>
  <c r="M47" i="251"/>
  <c r="AC47" i="251" s="1"/>
  <c r="AR47" i="251" s="1"/>
  <c r="L47" i="251"/>
  <c r="K47" i="251"/>
  <c r="AS46" i="251"/>
  <c r="AH46" i="251"/>
  <c r="AW46" i="251" s="1"/>
  <c r="AE46" i="251"/>
  <c r="AT46" i="251" s="1"/>
  <c r="AD46" i="251"/>
  <c r="S46" i="251"/>
  <c r="AI46" i="251" s="1"/>
  <c r="AX46" i="251" s="1"/>
  <c r="R46" i="251"/>
  <c r="Q46" i="251"/>
  <c r="AG46" i="251" s="1"/>
  <c r="AV46" i="251" s="1"/>
  <c r="P46" i="251"/>
  <c r="AF46" i="251" s="1"/>
  <c r="AU46" i="251" s="1"/>
  <c r="O46" i="251"/>
  <c r="N46" i="251"/>
  <c r="M46" i="251"/>
  <c r="AC46" i="251" s="1"/>
  <c r="AR46" i="251" s="1"/>
  <c r="L46" i="251"/>
  <c r="AB46" i="251" s="1"/>
  <c r="AQ46" i="251" s="1"/>
  <c r="K46" i="251"/>
  <c r="AA46" i="251" s="1"/>
  <c r="AP46" i="251" s="1"/>
  <c r="AV45" i="251"/>
  <c r="AG45" i="251"/>
  <c r="AC45" i="251"/>
  <c r="AR45" i="251" s="1"/>
  <c r="S45" i="251"/>
  <c r="AI45" i="251" s="1"/>
  <c r="AX45" i="251" s="1"/>
  <c r="R45" i="251"/>
  <c r="AH45" i="251" s="1"/>
  <c r="AW45" i="251" s="1"/>
  <c r="Q45" i="251"/>
  <c r="P45" i="251"/>
  <c r="AF45" i="251" s="1"/>
  <c r="AU45" i="251" s="1"/>
  <c r="O45" i="251"/>
  <c r="AE45" i="251" s="1"/>
  <c r="AT45" i="251" s="1"/>
  <c r="N45" i="251"/>
  <c r="AD45" i="251" s="1"/>
  <c r="AS45" i="251" s="1"/>
  <c r="M45" i="251"/>
  <c r="L45" i="251"/>
  <c r="AB45" i="251" s="1"/>
  <c r="AQ45" i="251" s="1"/>
  <c r="K45" i="251"/>
  <c r="AA45" i="251" s="1"/>
  <c r="AP45" i="251" s="1"/>
  <c r="AQ44" i="251"/>
  <c r="AF44" i="251"/>
  <c r="AU44" i="251" s="1"/>
  <c r="AB44" i="251"/>
  <c r="S44" i="251"/>
  <c r="AI44" i="251" s="1"/>
  <c r="AX44" i="251" s="1"/>
  <c r="R44" i="251"/>
  <c r="AH44" i="251" s="1"/>
  <c r="AW44" i="251" s="1"/>
  <c r="Q44" i="251"/>
  <c r="AG44" i="251" s="1"/>
  <c r="AV44" i="251" s="1"/>
  <c r="P44" i="251"/>
  <c r="O44" i="251"/>
  <c r="AE44" i="251" s="1"/>
  <c r="AT44" i="251" s="1"/>
  <c r="N44" i="251"/>
  <c r="AD44" i="251" s="1"/>
  <c r="AS44" i="251" s="1"/>
  <c r="M44" i="251"/>
  <c r="AC44" i="251" s="1"/>
  <c r="AR44" i="251" s="1"/>
  <c r="L44" i="251"/>
  <c r="K44" i="251"/>
  <c r="AA44" i="251" s="1"/>
  <c r="AP44" i="251" s="1"/>
  <c r="AV42" i="251"/>
  <c r="Q42" i="251"/>
  <c r="AG42" i="251" s="1"/>
  <c r="N42" i="251"/>
  <c r="AD42" i="251" s="1"/>
  <c r="AS42" i="251" s="1"/>
  <c r="AG41" i="251"/>
  <c r="AV41" i="251" s="1"/>
  <c r="AD41" i="251"/>
  <c r="AS41" i="251" s="1"/>
  <c r="Q41" i="251"/>
  <c r="N41" i="251"/>
  <c r="AX39" i="251"/>
  <c r="AW39" i="251"/>
  <c r="AS39" i="251"/>
  <c r="AP39" i="251"/>
  <c r="AI39" i="251"/>
  <c r="AE39" i="251"/>
  <c r="AT39" i="251" s="1"/>
  <c r="AA39" i="251"/>
  <c r="S39" i="251"/>
  <c r="R39" i="251"/>
  <c r="AH39" i="251" s="1"/>
  <c r="Q39" i="251"/>
  <c r="AG39" i="251" s="1"/>
  <c r="AV39" i="251" s="1"/>
  <c r="P39" i="251"/>
  <c r="AF39" i="251" s="1"/>
  <c r="AU39" i="251" s="1"/>
  <c r="O39" i="251"/>
  <c r="N39" i="251"/>
  <c r="AD39" i="251" s="1"/>
  <c r="M39" i="251"/>
  <c r="AC39" i="251" s="1"/>
  <c r="AR39" i="251" s="1"/>
  <c r="L39" i="251"/>
  <c r="AB39" i="251" s="1"/>
  <c r="AQ39" i="251" s="1"/>
  <c r="K39" i="251"/>
  <c r="AV38" i="251"/>
  <c r="AS38" i="251"/>
  <c r="AR38" i="251"/>
  <c r="AH38" i="251"/>
  <c r="AW38" i="251" s="1"/>
  <c r="AE38" i="251"/>
  <c r="AT38" i="251" s="1"/>
  <c r="AD38" i="251"/>
  <c r="S38" i="251"/>
  <c r="AI38" i="251" s="1"/>
  <c r="AX38" i="251" s="1"/>
  <c r="R38" i="251"/>
  <c r="Q38" i="251"/>
  <c r="AG38" i="251" s="1"/>
  <c r="P38" i="251"/>
  <c r="AF38" i="251" s="1"/>
  <c r="AU38" i="251" s="1"/>
  <c r="O38" i="251"/>
  <c r="N38" i="251"/>
  <c r="M38" i="251"/>
  <c r="AC38" i="251" s="1"/>
  <c r="L38" i="251"/>
  <c r="AB38" i="251" s="1"/>
  <c r="AQ38" i="251" s="1"/>
  <c r="K38" i="251"/>
  <c r="AA38" i="251" s="1"/>
  <c r="AP38" i="251" s="1"/>
  <c r="AT37" i="251"/>
  <c r="AP37" i="251"/>
  <c r="AI37" i="251"/>
  <c r="AE37" i="251"/>
  <c r="AB37" i="251"/>
  <c r="AQ37" i="251" s="1"/>
  <c r="AA37" i="251"/>
  <c r="S37" i="251"/>
  <c r="R37" i="251"/>
  <c r="AH37" i="251" s="1"/>
  <c r="AW37" i="251" s="1"/>
  <c r="Q37" i="251"/>
  <c r="AG37" i="251" s="1"/>
  <c r="AV37" i="251" s="1"/>
  <c r="P37" i="251"/>
  <c r="AF37" i="251" s="1"/>
  <c r="O37" i="251"/>
  <c r="N37" i="251"/>
  <c r="AD37" i="251" s="1"/>
  <c r="AS37" i="251" s="1"/>
  <c r="M37" i="251"/>
  <c r="AC37" i="251" s="1"/>
  <c r="AR37" i="251" s="1"/>
  <c r="L37" i="251"/>
  <c r="K37" i="251"/>
  <c r="AT36" i="251"/>
  <c r="AE36" i="251"/>
  <c r="AA36" i="251"/>
  <c r="AP36" i="251" s="1"/>
  <c r="S36" i="251"/>
  <c r="R36" i="251"/>
  <c r="AH36" i="251" s="1"/>
  <c r="AW36" i="251" s="1"/>
  <c r="Q36" i="251"/>
  <c r="AG36" i="251" s="1"/>
  <c r="AV36" i="251" s="1"/>
  <c r="P36" i="251"/>
  <c r="AF36" i="251" s="1"/>
  <c r="O36" i="251"/>
  <c r="N36" i="251"/>
  <c r="AD36" i="251" s="1"/>
  <c r="AS36" i="251" s="1"/>
  <c r="M36" i="251"/>
  <c r="AC36" i="251" s="1"/>
  <c r="AR36" i="251" s="1"/>
  <c r="L36" i="251"/>
  <c r="AB36" i="251" s="1"/>
  <c r="AQ36" i="251" s="1"/>
  <c r="K36" i="251"/>
  <c r="AV35" i="251"/>
  <c r="AI35" i="251"/>
  <c r="AX35" i="251" s="1"/>
  <c r="AH35" i="251"/>
  <c r="AW35" i="251" s="1"/>
  <c r="AF35" i="251"/>
  <c r="AU35" i="251" s="1"/>
  <c r="AD35" i="251"/>
  <c r="AS35" i="251" s="1"/>
  <c r="AA35" i="251"/>
  <c r="AP35" i="251" s="1"/>
  <c r="S35" i="251"/>
  <c r="R35" i="251"/>
  <c r="Q35" i="251"/>
  <c r="AG35" i="251" s="1"/>
  <c r="P35" i="251"/>
  <c r="O35" i="251"/>
  <c r="AE35" i="251" s="1"/>
  <c r="AT35" i="251" s="1"/>
  <c r="N35" i="251"/>
  <c r="M35" i="251"/>
  <c r="AC35" i="251" s="1"/>
  <c r="AR35" i="251" s="1"/>
  <c r="L35" i="251"/>
  <c r="AB35" i="251" s="1"/>
  <c r="AQ35" i="251" s="1"/>
  <c r="K35" i="251"/>
  <c r="AV34" i="251"/>
  <c r="AR34" i="251"/>
  <c r="AH34" i="251"/>
  <c r="AW34" i="251" s="1"/>
  <c r="AG34" i="251"/>
  <c r="AC34" i="251"/>
  <c r="S34" i="251"/>
  <c r="AI34" i="251" s="1"/>
  <c r="AX34" i="251" s="1"/>
  <c r="R34" i="251"/>
  <c r="Q34" i="251"/>
  <c r="P34" i="251"/>
  <c r="AF34" i="251" s="1"/>
  <c r="AU34" i="251" s="1"/>
  <c r="O34" i="251"/>
  <c r="AE34" i="251" s="1"/>
  <c r="AT34" i="251" s="1"/>
  <c r="N34" i="251"/>
  <c r="AD34" i="251" s="1"/>
  <c r="AS34" i="251" s="1"/>
  <c r="M34" i="251"/>
  <c r="L34" i="251"/>
  <c r="AB34" i="251" s="1"/>
  <c r="AQ34" i="251" s="1"/>
  <c r="K34" i="251"/>
  <c r="AA34" i="251" s="1"/>
  <c r="AP34" i="251" s="1"/>
  <c r="AT33" i="251"/>
  <c r="AP33" i="251"/>
  <c r="AG33" i="251"/>
  <c r="AV33" i="251" s="1"/>
  <c r="AF33" i="251"/>
  <c r="AU33" i="251" s="1"/>
  <c r="AB33" i="251"/>
  <c r="AQ33" i="251" s="1"/>
  <c r="S33" i="251"/>
  <c r="AI33" i="251" s="1"/>
  <c r="AX33" i="251" s="1"/>
  <c r="R33" i="251"/>
  <c r="AH33" i="251" s="1"/>
  <c r="AW33" i="251" s="1"/>
  <c r="Q33" i="251"/>
  <c r="P33" i="251"/>
  <c r="O33" i="251"/>
  <c r="AE33" i="251" s="1"/>
  <c r="N33" i="251"/>
  <c r="AD33" i="251" s="1"/>
  <c r="AS33" i="251" s="1"/>
  <c r="M33" i="251"/>
  <c r="AC33" i="251" s="1"/>
  <c r="AR33" i="251" s="1"/>
  <c r="L33" i="251"/>
  <c r="K33" i="251"/>
  <c r="AA33" i="251" s="1"/>
  <c r="AT32" i="251"/>
  <c r="AI32" i="251"/>
  <c r="AX32" i="251" s="1"/>
  <c r="AE32" i="251"/>
  <c r="AA32" i="251"/>
  <c r="AP32" i="251" s="1"/>
  <c r="S32" i="251"/>
  <c r="R32" i="251"/>
  <c r="AH32" i="251" s="1"/>
  <c r="AW32" i="251" s="1"/>
  <c r="Q32" i="251"/>
  <c r="AG32" i="251" s="1"/>
  <c r="AV32" i="251" s="1"/>
  <c r="P32" i="251"/>
  <c r="AF32" i="251" s="1"/>
  <c r="AU32" i="251" s="1"/>
  <c r="O32" i="251"/>
  <c r="N32" i="251"/>
  <c r="AD32" i="251" s="1"/>
  <c r="AS32" i="251" s="1"/>
  <c r="M32" i="251"/>
  <c r="AC32" i="251" s="1"/>
  <c r="AR32" i="251" s="1"/>
  <c r="L32" i="251"/>
  <c r="AB32" i="251" s="1"/>
  <c r="AQ32" i="251" s="1"/>
  <c r="K32" i="251"/>
  <c r="AW31" i="251"/>
  <c r="AI31" i="251"/>
  <c r="AX31" i="251" s="1"/>
  <c r="AH31" i="251"/>
  <c r="AD31" i="251"/>
  <c r="AS31" i="251" s="1"/>
  <c r="AB31" i="251"/>
  <c r="AQ31" i="251" s="1"/>
  <c r="S31" i="251"/>
  <c r="R31" i="251"/>
  <c r="Q31" i="251"/>
  <c r="AG31" i="251" s="1"/>
  <c r="AV31" i="251" s="1"/>
  <c r="P31" i="251"/>
  <c r="AF31" i="251" s="1"/>
  <c r="AU31" i="251" s="1"/>
  <c r="O31" i="251"/>
  <c r="AE31" i="251" s="1"/>
  <c r="AT31" i="251" s="1"/>
  <c r="N31" i="251"/>
  <c r="M31" i="251"/>
  <c r="AC31" i="251" s="1"/>
  <c r="AR31" i="251" s="1"/>
  <c r="L31" i="251"/>
  <c r="K31" i="251"/>
  <c r="AA31" i="251" s="1"/>
  <c r="AP31" i="251" s="1"/>
  <c r="AV30" i="251"/>
  <c r="AU30" i="251"/>
  <c r="AQ30" i="251"/>
  <c r="AG30" i="251"/>
  <c r="AE30" i="251"/>
  <c r="AT30" i="251" s="1"/>
  <c r="AD30" i="251"/>
  <c r="AS30" i="251" s="1"/>
  <c r="AC30" i="251"/>
  <c r="AR30" i="251" s="1"/>
  <c r="S30" i="251"/>
  <c r="AI30" i="251" s="1"/>
  <c r="AX30" i="251" s="1"/>
  <c r="R30" i="251"/>
  <c r="AH30" i="251" s="1"/>
  <c r="AW30" i="251" s="1"/>
  <c r="Q30" i="251"/>
  <c r="P30" i="251"/>
  <c r="AF30" i="251" s="1"/>
  <c r="O30" i="251"/>
  <c r="N30" i="251"/>
  <c r="M30" i="251"/>
  <c r="L30" i="251"/>
  <c r="AB30" i="251" s="1"/>
  <c r="K30" i="251"/>
  <c r="AA30" i="251" s="1"/>
  <c r="AP30" i="251" s="1"/>
  <c r="AX29" i="251"/>
  <c r="AV29" i="251"/>
  <c r="AQ29" i="251"/>
  <c r="AP29" i="251"/>
  <c r="AG29" i="251"/>
  <c r="AF29" i="251"/>
  <c r="AU29" i="251" s="1"/>
  <c r="AB29" i="251"/>
  <c r="S29" i="251"/>
  <c r="AI29" i="251" s="1"/>
  <c r="R29" i="251"/>
  <c r="AH29" i="251" s="1"/>
  <c r="AW29" i="251" s="1"/>
  <c r="Q29" i="251"/>
  <c r="P29" i="251"/>
  <c r="O29" i="251"/>
  <c r="AE29" i="251" s="1"/>
  <c r="AT29" i="251" s="1"/>
  <c r="N29" i="251"/>
  <c r="AD29" i="251" s="1"/>
  <c r="AS29" i="251" s="1"/>
  <c r="M29" i="251"/>
  <c r="AC29" i="251" s="1"/>
  <c r="AR29" i="251" s="1"/>
  <c r="L29" i="251"/>
  <c r="K29" i="251"/>
  <c r="AA29" i="251" s="1"/>
  <c r="AX28" i="251"/>
  <c r="AT28" i="251"/>
  <c r="AP28" i="251"/>
  <c r="AI28" i="251"/>
  <c r="AG28" i="251"/>
  <c r="AV28" i="251" s="1"/>
  <c r="AE28" i="251"/>
  <c r="AC28" i="251"/>
  <c r="AR28" i="251" s="1"/>
  <c r="AB28" i="251"/>
  <c r="AQ28" i="251" s="1"/>
  <c r="AA28" i="251"/>
  <c r="S28" i="251"/>
  <c r="R28" i="251"/>
  <c r="AH28" i="251" s="1"/>
  <c r="AW28" i="251" s="1"/>
  <c r="Q28" i="251"/>
  <c r="P28" i="251"/>
  <c r="AF28" i="251" s="1"/>
  <c r="AU28" i="251" s="1"/>
  <c r="O28" i="251"/>
  <c r="N28" i="251"/>
  <c r="AD28" i="251" s="1"/>
  <c r="AS28" i="251" s="1"/>
  <c r="M28" i="251"/>
  <c r="L28" i="251"/>
  <c r="K28" i="251"/>
  <c r="Q26" i="251"/>
  <c r="AG26" i="251" s="1"/>
  <c r="AV26" i="251" s="1"/>
  <c r="N26" i="251"/>
  <c r="AD26" i="251" s="1"/>
  <c r="AS26" i="251" s="1"/>
  <c r="AD25" i="251"/>
  <c r="AS25" i="251" s="1"/>
  <c r="Q25" i="251"/>
  <c r="AG25" i="251" s="1"/>
  <c r="AV25" i="251" s="1"/>
  <c r="N25" i="251"/>
  <c r="AW23" i="251"/>
  <c r="AV23" i="251"/>
  <c r="AR23" i="251"/>
  <c r="AI23" i="251"/>
  <c r="AX23" i="251" s="1"/>
  <c r="AH23" i="251"/>
  <c r="S23" i="251"/>
  <c r="R23" i="251"/>
  <c r="Q23" i="251"/>
  <c r="AG23" i="251" s="1"/>
  <c r="P23" i="251"/>
  <c r="AF23" i="251" s="1"/>
  <c r="AU23" i="251" s="1"/>
  <c r="O23" i="251"/>
  <c r="AE23" i="251" s="1"/>
  <c r="AT23" i="251" s="1"/>
  <c r="N23" i="251"/>
  <c r="AD23" i="251" s="1"/>
  <c r="AS23" i="251" s="1"/>
  <c r="M23" i="251"/>
  <c r="AC23" i="251" s="1"/>
  <c r="L23" i="251"/>
  <c r="AB23" i="251" s="1"/>
  <c r="AQ23" i="251" s="1"/>
  <c r="K23" i="251"/>
  <c r="AA23" i="251" s="1"/>
  <c r="AP23" i="251" s="1"/>
  <c r="AU22" i="251"/>
  <c r="AG22" i="251"/>
  <c r="AV22" i="251" s="1"/>
  <c r="AF22" i="251"/>
  <c r="AB22" i="251"/>
  <c r="AQ22" i="251" s="1"/>
  <c r="S22" i="251"/>
  <c r="AI22" i="251" s="1"/>
  <c r="AX22" i="251" s="1"/>
  <c r="R22" i="251"/>
  <c r="AH22" i="251" s="1"/>
  <c r="AW22" i="251" s="1"/>
  <c r="Q22" i="251"/>
  <c r="P22" i="251"/>
  <c r="O22" i="251"/>
  <c r="AE22" i="251" s="1"/>
  <c r="AT22" i="251" s="1"/>
  <c r="N22" i="251"/>
  <c r="AD22" i="251" s="1"/>
  <c r="AS22" i="251" s="1"/>
  <c r="M22" i="251"/>
  <c r="AC22" i="251" s="1"/>
  <c r="AR22" i="251" s="1"/>
  <c r="L22" i="251"/>
  <c r="K22" i="251"/>
  <c r="AA22" i="251" s="1"/>
  <c r="AP22" i="251" s="1"/>
  <c r="AH21" i="251"/>
  <c r="AW21" i="251" s="1"/>
  <c r="AG21" i="251"/>
  <c r="AV21" i="251" s="1"/>
  <c r="AC21" i="251"/>
  <c r="AR21" i="251" s="1"/>
  <c r="S21" i="251"/>
  <c r="AI21" i="251" s="1"/>
  <c r="R21" i="251"/>
  <c r="Q21" i="251"/>
  <c r="P21" i="251"/>
  <c r="AF21" i="251" s="1"/>
  <c r="O21" i="251"/>
  <c r="AE21" i="251" s="1"/>
  <c r="AT21" i="251" s="1"/>
  <c r="N21" i="251"/>
  <c r="AD21" i="251" s="1"/>
  <c r="AS21" i="251" s="1"/>
  <c r="M21" i="251"/>
  <c r="L21" i="251"/>
  <c r="AB21" i="251" s="1"/>
  <c r="AQ21" i="251" s="1"/>
  <c r="K21" i="251"/>
  <c r="AA21" i="251" s="1"/>
  <c r="AP21" i="251" s="1"/>
  <c r="AH20" i="251"/>
  <c r="AW20" i="251" s="1"/>
  <c r="AG20" i="251"/>
  <c r="AV20" i="251" s="1"/>
  <c r="AC20" i="251"/>
  <c r="AR20" i="251" s="1"/>
  <c r="S20" i="251"/>
  <c r="R20" i="251"/>
  <c r="Q20" i="251"/>
  <c r="P20" i="251"/>
  <c r="AF20" i="251" s="1"/>
  <c r="O20" i="251"/>
  <c r="AE20" i="251" s="1"/>
  <c r="AT20" i="251" s="1"/>
  <c r="N20" i="251"/>
  <c r="AD20" i="251" s="1"/>
  <c r="AS20" i="251" s="1"/>
  <c r="M20" i="251"/>
  <c r="L20" i="251"/>
  <c r="AB20" i="251" s="1"/>
  <c r="AQ20" i="251" s="1"/>
  <c r="K20" i="251"/>
  <c r="AA20" i="251" s="1"/>
  <c r="AP20" i="251" s="1"/>
  <c r="AQ19" i="251"/>
  <c r="AF19" i="251"/>
  <c r="AU19" i="251" s="1"/>
  <c r="AC19" i="251"/>
  <c r="AR19" i="251" s="1"/>
  <c r="AB19" i="251"/>
  <c r="S19" i="251"/>
  <c r="AI19" i="251" s="1"/>
  <c r="AX19" i="251" s="1"/>
  <c r="R19" i="251"/>
  <c r="AH19" i="251" s="1"/>
  <c r="AW19" i="251" s="1"/>
  <c r="Q19" i="251"/>
  <c r="AG19" i="251" s="1"/>
  <c r="AV19" i="251" s="1"/>
  <c r="P19" i="251"/>
  <c r="O19" i="251"/>
  <c r="AE19" i="251" s="1"/>
  <c r="AT19" i="251" s="1"/>
  <c r="N19" i="251"/>
  <c r="AD19" i="251" s="1"/>
  <c r="AS19" i="251" s="1"/>
  <c r="M19" i="251"/>
  <c r="L19" i="251"/>
  <c r="K19" i="251"/>
  <c r="AA19" i="251" s="1"/>
  <c r="AP19" i="251" s="1"/>
  <c r="AT18" i="251"/>
  <c r="AI18" i="251"/>
  <c r="AX18" i="251" s="1"/>
  <c r="AF18" i="251"/>
  <c r="AU18" i="251" s="1"/>
  <c r="AE18" i="251"/>
  <c r="AA18" i="251"/>
  <c r="AP18" i="251" s="1"/>
  <c r="S18" i="251"/>
  <c r="R18" i="251"/>
  <c r="AH18" i="251" s="1"/>
  <c r="AW18" i="251" s="1"/>
  <c r="Q18" i="251"/>
  <c r="AG18" i="251" s="1"/>
  <c r="AV18" i="251" s="1"/>
  <c r="P18" i="251"/>
  <c r="O18" i="251"/>
  <c r="N18" i="251"/>
  <c r="AD18" i="251" s="1"/>
  <c r="AS18" i="251" s="1"/>
  <c r="M18" i="251"/>
  <c r="AC18" i="251" s="1"/>
  <c r="AR18" i="251" s="1"/>
  <c r="L18" i="251"/>
  <c r="AB18" i="251" s="1"/>
  <c r="AQ18" i="251" s="1"/>
  <c r="K18" i="251"/>
  <c r="AW17" i="251"/>
  <c r="AI17" i="251"/>
  <c r="AX17" i="251" s="1"/>
  <c r="AH17" i="251"/>
  <c r="AD17" i="251"/>
  <c r="AS17" i="251" s="1"/>
  <c r="AA17" i="251"/>
  <c r="AP17" i="251" s="1"/>
  <c r="S17" i="251"/>
  <c r="R17" i="251"/>
  <c r="Q17" i="251"/>
  <c r="AG17" i="251" s="1"/>
  <c r="AV17" i="251" s="1"/>
  <c r="P17" i="251"/>
  <c r="AF17" i="251" s="1"/>
  <c r="AU17" i="251" s="1"/>
  <c r="O17" i="251"/>
  <c r="AE17" i="251" s="1"/>
  <c r="AT17" i="251" s="1"/>
  <c r="N17" i="251"/>
  <c r="M17" i="251"/>
  <c r="AC17" i="251" s="1"/>
  <c r="AR17" i="251" s="1"/>
  <c r="L17" i="251"/>
  <c r="AB17" i="251" s="1"/>
  <c r="AQ17" i="251" s="1"/>
  <c r="K17" i="251"/>
  <c r="AR16" i="251"/>
  <c r="AG16" i="251"/>
  <c r="AV16" i="251" s="1"/>
  <c r="AD16" i="251"/>
  <c r="AS16" i="251" s="1"/>
  <c r="AC16" i="251"/>
  <c r="S16" i="251"/>
  <c r="AI16" i="251" s="1"/>
  <c r="AX16" i="251" s="1"/>
  <c r="R16" i="251"/>
  <c r="AH16" i="251" s="1"/>
  <c r="AW16" i="251" s="1"/>
  <c r="Q16" i="251"/>
  <c r="P16" i="251"/>
  <c r="AF16" i="251" s="1"/>
  <c r="AU16" i="251" s="1"/>
  <c r="O16" i="251"/>
  <c r="AE16" i="251" s="1"/>
  <c r="AT16" i="251" s="1"/>
  <c r="N16" i="251"/>
  <c r="M16" i="251"/>
  <c r="L16" i="251"/>
  <c r="AB16" i="251" s="1"/>
  <c r="AQ16" i="251" s="1"/>
  <c r="K16" i="251"/>
  <c r="AA16" i="251" s="1"/>
  <c r="AP16" i="251" s="1"/>
  <c r="AU15" i="251"/>
  <c r="AG15" i="251"/>
  <c r="AV15" i="251" s="1"/>
  <c r="AF15" i="251"/>
  <c r="AB15" i="251"/>
  <c r="AQ15" i="251" s="1"/>
  <c r="S15" i="251"/>
  <c r="AI15" i="251" s="1"/>
  <c r="AX15" i="251" s="1"/>
  <c r="R15" i="251"/>
  <c r="AH15" i="251" s="1"/>
  <c r="AW15" i="251" s="1"/>
  <c r="Q15" i="251"/>
  <c r="P15" i="251"/>
  <c r="O15" i="251"/>
  <c r="AE15" i="251" s="1"/>
  <c r="AT15" i="251" s="1"/>
  <c r="N15" i="251"/>
  <c r="AD15" i="251" s="1"/>
  <c r="AS15" i="251" s="1"/>
  <c r="M15" i="251"/>
  <c r="AC15" i="251" s="1"/>
  <c r="AR15" i="251" s="1"/>
  <c r="L15" i="251"/>
  <c r="K15" i="251"/>
  <c r="AA15" i="251" s="1"/>
  <c r="AP15" i="251" s="1"/>
  <c r="AX14" i="251"/>
  <c r="AP14" i="251"/>
  <c r="AI14" i="251"/>
  <c r="AE14" i="251"/>
  <c r="AT14" i="251" s="1"/>
  <c r="AB14" i="251"/>
  <c r="AQ14" i="251" s="1"/>
  <c r="AA14" i="251"/>
  <c r="S14" i="251"/>
  <c r="R14" i="251"/>
  <c r="AH14" i="251" s="1"/>
  <c r="AW14" i="251" s="1"/>
  <c r="Q14" i="251"/>
  <c r="AG14" i="251" s="1"/>
  <c r="AV14" i="251" s="1"/>
  <c r="P14" i="251"/>
  <c r="AF14" i="251" s="1"/>
  <c r="AU14" i="251" s="1"/>
  <c r="O14" i="251"/>
  <c r="N14" i="251"/>
  <c r="AD14" i="251" s="1"/>
  <c r="AS14" i="251" s="1"/>
  <c r="M14" i="251"/>
  <c r="AC14" i="251" s="1"/>
  <c r="AR14" i="251" s="1"/>
  <c r="L14" i="251"/>
  <c r="K14" i="251"/>
  <c r="AS13" i="251"/>
  <c r="AH13" i="251"/>
  <c r="AW13" i="251" s="1"/>
  <c r="AE13" i="251"/>
  <c r="AT13" i="251" s="1"/>
  <c r="AD13" i="251"/>
  <c r="S13" i="251"/>
  <c r="AI13" i="251" s="1"/>
  <c r="AX13" i="251" s="1"/>
  <c r="R13" i="251"/>
  <c r="Q13" i="251"/>
  <c r="AG13" i="251" s="1"/>
  <c r="AV13" i="251" s="1"/>
  <c r="P13" i="251"/>
  <c r="AF13" i="251" s="1"/>
  <c r="AU13" i="251" s="1"/>
  <c r="O13" i="251"/>
  <c r="N13" i="251"/>
  <c r="M13" i="251"/>
  <c r="AC13" i="251" s="1"/>
  <c r="AR13" i="251" s="1"/>
  <c r="L13" i="251"/>
  <c r="AB13" i="251" s="1"/>
  <c r="AQ13" i="251" s="1"/>
  <c r="K13" i="251"/>
  <c r="AA13" i="251" s="1"/>
  <c r="AP13" i="251" s="1"/>
  <c r="AV12" i="251"/>
  <c r="AH12" i="251"/>
  <c r="AW12" i="251" s="1"/>
  <c r="AG12" i="251"/>
  <c r="AC12" i="251"/>
  <c r="AR12" i="251" s="1"/>
  <c r="S12" i="251"/>
  <c r="AI12" i="251" s="1"/>
  <c r="AX12" i="251" s="1"/>
  <c r="R12" i="251"/>
  <c r="Q12" i="251"/>
  <c r="P12" i="251"/>
  <c r="AF12" i="251" s="1"/>
  <c r="AU12" i="251" s="1"/>
  <c r="O12" i="251"/>
  <c r="AE12" i="251" s="1"/>
  <c r="AT12" i="251" s="1"/>
  <c r="N12" i="251"/>
  <c r="AD12" i="251" s="1"/>
  <c r="AS12" i="251" s="1"/>
  <c r="M12" i="251"/>
  <c r="L12" i="251"/>
  <c r="AB12" i="251" s="1"/>
  <c r="AQ12" i="251" s="1"/>
  <c r="K12" i="251"/>
  <c r="AA12" i="251" s="1"/>
  <c r="AP12" i="251" s="1"/>
  <c r="AD10" i="251"/>
  <c r="AS10" i="251" s="1"/>
  <c r="Q10" i="251"/>
  <c r="AG10" i="251" s="1"/>
  <c r="AV10" i="251" s="1"/>
  <c r="N10" i="251"/>
  <c r="AV9" i="251"/>
  <c r="AG9" i="251"/>
  <c r="Q9" i="251"/>
  <c r="N9" i="251"/>
  <c r="AD9" i="251" s="1"/>
  <c r="AS9" i="251" s="1"/>
  <c r="BB52" i="247" l="1"/>
  <c r="AN52" i="247"/>
  <c r="BE52" i="247" s="1"/>
  <c r="AM52" i="247"/>
  <c r="BD52" i="247" s="1"/>
  <c r="AK52" i="247"/>
  <c r="AJ52" i="247"/>
  <c r="BA52" i="247" s="1"/>
  <c r="AF52" i="247"/>
  <c r="AW52" i="247" s="1"/>
  <c r="AE52" i="247"/>
  <c r="AV52" i="247" s="1"/>
  <c r="W52" i="247"/>
  <c r="AO52" i="247" s="1"/>
  <c r="BF52" i="247" s="1"/>
  <c r="V52" i="247"/>
  <c r="U52" i="247"/>
  <c r="T52" i="247"/>
  <c r="AL52" i="247" s="1"/>
  <c r="S52" i="247"/>
  <c r="R52" i="247"/>
  <c r="Q52" i="247"/>
  <c r="AI52" i="247" s="1"/>
  <c r="AZ52" i="247" s="1"/>
  <c r="P52" i="247"/>
  <c r="AH52" i="247" s="1"/>
  <c r="O52" i="247"/>
  <c r="AG52" i="247" s="1"/>
  <c r="AX52" i="247" s="1"/>
  <c r="N52" i="247"/>
  <c r="M52" i="247"/>
  <c r="BC51" i="247"/>
  <c r="BB51" i="247"/>
  <c r="AO51" i="247"/>
  <c r="BF51" i="247" s="1"/>
  <c r="AN51" i="247"/>
  <c r="BE51" i="247" s="1"/>
  <c r="AL51" i="247"/>
  <c r="AK51" i="247"/>
  <c r="AG51" i="247"/>
  <c r="AX51" i="247" s="1"/>
  <c r="AF51" i="247"/>
  <c r="AW51" i="247" s="1"/>
  <c r="W51" i="247"/>
  <c r="V51" i="247"/>
  <c r="U51" i="247"/>
  <c r="AM51" i="247" s="1"/>
  <c r="BD51" i="247" s="1"/>
  <c r="T51" i="247"/>
  <c r="S51" i="247"/>
  <c r="R51" i="247"/>
  <c r="AJ51" i="247" s="1"/>
  <c r="BA51" i="247" s="1"/>
  <c r="Q51" i="247"/>
  <c r="AI51" i="247" s="1"/>
  <c r="AZ51" i="247" s="1"/>
  <c r="P51" i="247"/>
  <c r="AH51" i="247" s="1"/>
  <c r="AY51" i="247" s="1"/>
  <c r="O51" i="247"/>
  <c r="N51" i="247"/>
  <c r="M51" i="247"/>
  <c r="AE51" i="247" s="1"/>
  <c r="AV51" i="247" s="1"/>
  <c r="BD50" i="247"/>
  <c r="BC50" i="247"/>
  <c r="AV50" i="247"/>
  <c r="AO50" i="247"/>
  <c r="BF50" i="247" s="1"/>
  <c r="AM50" i="247"/>
  <c r="AL50" i="247"/>
  <c r="AH50" i="247"/>
  <c r="AY50" i="247" s="1"/>
  <c r="AG50" i="247"/>
  <c r="AX50" i="247" s="1"/>
  <c r="AE50" i="247"/>
  <c r="W50" i="247"/>
  <c r="V50" i="247"/>
  <c r="AN50" i="247" s="1"/>
  <c r="BE50" i="247" s="1"/>
  <c r="U50" i="247"/>
  <c r="T50" i="247"/>
  <c r="S50" i="247"/>
  <c r="AK50" i="247" s="1"/>
  <c r="BB50" i="247" s="1"/>
  <c r="R50" i="247"/>
  <c r="AJ50" i="247" s="1"/>
  <c r="BA50" i="247" s="1"/>
  <c r="Q50" i="247"/>
  <c r="AI50" i="247" s="1"/>
  <c r="AZ50" i="247" s="1"/>
  <c r="P50" i="247"/>
  <c r="O50" i="247"/>
  <c r="N50" i="247"/>
  <c r="AF50" i="247" s="1"/>
  <c r="AW50" i="247" s="1"/>
  <c r="M50" i="247"/>
  <c r="BE49" i="247"/>
  <c r="BD49" i="247"/>
  <c r="AW49" i="247"/>
  <c r="AV49" i="247"/>
  <c r="AN49" i="247"/>
  <c r="AM49" i="247"/>
  <c r="AI49" i="247"/>
  <c r="AZ49" i="247" s="1"/>
  <c r="AH49" i="247"/>
  <c r="AY49" i="247" s="1"/>
  <c r="AF49" i="247"/>
  <c r="AE49" i="247"/>
  <c r="W49" i="247"/>
  <c r="AO49" i="247" s="1"/>
  <c r="BF49" i="247" s="1"/>
  <c r="V49" i="247"/>
  <c r="U49" i="247"/>
  <c r="T49" i="247"/>
  <c r="AL49" i="247" s="1"/>
  <c r="BC49" i="247" s="1"/>
  <c r="S49" i="247"/>
  <c r="AK49" i="247" s="1"/>
  <c r="BB49" i="247" s="1"/>
  <c r="R49" i="247"/>
  <c r="AJ49" i="247" s="1"/>
  <c r="BA49" i="247" s="1"/>
  <c r="Q49" i="247"/>
  <c r="P49" i="247"/>
  <c r="O49" i="247"/>
  <c r="AG49" i="247" s="1"/>
  <c r="AX49" i="247" s="1"/>
  <c r="N49" i="247"/>
  <c r="M49" i="247"/>
  <c r="BF48" i="247"/>
  <c r="BE48" i="247"/>
  <c r="BB48" i="247"/>
  <c r="AX48" i="247"/>
  <c r="AW48" i="247"/>
  <c r="AO48" i="247"/>
  <c r="AN48" i="247"/>
  <c r="AK48" i="247"/>
  <c r="AJ48" i="247"/>
  <c r="BA48" i="247" s="1"/>
  <c r="AI48" i="247"/>
  <c r="AZ48" i="247" s="1"/>
  <c r="AG48" i="247"/>
  <c r="AF48" i="247"/>
  <c r="W48" i="247"/>
  <c r="V48" i="247"/>
  <c r="U48" i="247"/>
  <c r="AM48" i="247" s="1"/>
  <c r="BD48" i="247" s="1"/>
  <c r="T48" i="247"/>
  <c r="AL48" i="247" s="1"/>
  <c r="BC48" i="247" s="1"/>
  <c r="S48" i="247"/>
  <c r="R48" i="247"/>
  <c r="Q48" i="247"/>
  <c r="P48" i="247"/>
  <c r="AH48" i="247" s="1"/>
  <c r="AY48" i="247" s="1"/>
  <c r="O48" i="247"/>
  <c r="N48" i="247"/>
  <c r="M48" i="247"/>
  <c r="AE48" i="247" s="1"/>
  <c r="AV48" i="247" s="1"/>
  <c r="BF47" i="247"/>
  <c r="BC47" i="247"/>
  <c r="AY47" i="247"/>
  <c r="AX47" i="247"/>
  <c r="AO47" i="247"/>
  <c r="AL47" i="247"/>
  <c r="AK47" i="247"/>
  <c r="BB47" i="247" s="1"/>
  <c r="AJ47" i="247"/>
  <c r="BA47" i="247" s="1"/>
  <c r="AH47" i="247"/>
  <c r="AG47" i="247"/>
  <c r="W47" i="247"/>
  <c r="V47" i="247"/>
  <c r="AN47" i="247" s="1"/>
  <c r="BE47" i="247" s="1"/>
  <c r="U47" i="247"/>
  <c r="AM47" i="247" s="1"/>
  <c r="BD47" i="247" s="1"/>
  <c r="T47" i="247"/>
  <c r="S47" i="247"/>
  <c r="R47" i="247"/>
  <c r="Q47" i="247"/>
  <c r="AI47" i="247" s="1"/>
  <c r="AZ47" i="247" s="1"/>
  <c r="P47" i="247"/>
  <c r="O47" i="247"/>
  <c r="N47" i="247"/>
  <c r="AF47" i="247" s="1"/>
  <c r="AW47" i="247" s="1"/>
  <c r="M47" i="247"/>
  <c r="AE47" i="247" s="1"/>
  <c r="AV47" i="247" s="1"/>
  <c r="BB46" i="247"/>
  <c r="AX46" i="247"/>
  <c r="AW46" i="247"/>
  <c r="AO46" i="247"/>
  <c r="BF46" i="247" s="1"/>
  <c r="AN46" i="247"/>
  <c r="BE46" i="247" s="1"/>
  <c r="AK46" i="247"/>
  <c r="AJ46" i="247"/>
  <c r="BA46" i="247" s="1"/>
  <c r="AI46" i="247"/>
  <c r="AZ46" i="247" s="1"/>
  <c r="AG46" i="247"/>
  <c r="AF46" i="247"/>
  <c r="W46" i="247"/>
  <c r="V46" i="247"/>
  <c r="U46" i="247"/>
  <c r="AM46" i="247" s="1"/>
  <c r="BD46" i="247" s="1"/>
  <c r="T46" i="247"/>
  <c r="AL46" i="247" s="1"/>
  <c r="S46" i="247"/>
  <c r="R46" i="247"/>
  <c r="Q46" i="247"/>
  <c r="P46" i="247"/>
  <c r="AH46" i="247" s="1"/>
  <c r="O46" i="247"/>
  <c r="N46" i="247"/>
  <c r="M46" i="247"/>
  <c r="AE46" i="247" s="1"/>
  <c r="AV46" i="247" s="1"/>
  <c r="BF45" i="247"/>
  <c r="BC45" i="247"/>
  <c r="AY45" i="247"/>
  <c r="AX45" i="247"/>
  <c r="AO45" i="247"/>
  <c r="AL45" i="247"/>
  <c r="AK45" i="247"/>
  <c r="BB45" i="247" s="1"/>
  <c r="AJ45" i="247"/>
  <c r="BA45" i="247" s="1"/>
  <c r="AH45" i="247"/>
  <c r="AG45" i="247"/>
  <c r="W45" i="247"/>
  <c r="V45" i="247"/>
  <c r="AN45" i="247" s="1"/>
  <c r="BE45" i="247" s="1"/>
  <c r="U45" i="247"/>
  <c r="AM45" i="247" s="1"/>
  <c r="BD45" i="247" s="1"/>
  <c r="T45" i="247"/>
  <c r="S45" i="247"/>
  <c r="R45" i="247"/>
  <c r="Q45" i="247"/>
  <c r="AI45" i="247" s="1"/>
  <c r="AZ45" i="247" s="1"/>
  <c r="P45" i="247"/>
  <c r="O45" i="247"/>
  <c r="N45" i="247"/>
  <c r="AF45" i="247" s="1"/>
  <c r="AW45" i="247" s="1"/>
  <c r="M45" i="247"/>
  <c r="AE45" i="247" s="1"/>
  <c r="AV45" i="247" s="1"/>
  <c r="BD44" i="247"/>
  <c r="AZ44" i="247"/>
  <c r="AY44" i="247"/>
  <c r="AV44" i="247"/>
  <c r="AM44" i="247"/>
  <c r="AL44" i="247"/>
  <c r="BC44" i="247" s="1"/>
  <c r="AK44" i="247"/>
  <c r="BB44" i="247" s="1"/>
  <c r="AI44" i="247"/>
  <c r="AH44" i="247"/>
  <c r="AE44" i="247"/>
  <c r="W44" i="247"/>
  <c r="AO44" i="247" s="1"/>
  <c r="BF44" i="247" s="1"/>
  <c r="V44" i="247"/>
  <c r="AN44" i="247" s="1"/>
  <c r="BE44" i="247" s="1"/>
  <c r="U44" i="247"/>
  <c r="T44" i="247"/>
  <c r="S44" i="247"/>
  <c r="R44" i="247"/>
  <c r="AJ44" i="247" s="1"/>
  <c r="BA44" i="247" s="1"/>
  <c r="Q44" i="247"/>
  <c r="P44" i="247"/>
  <c r="O44" i="247"/>
  <c r="AG44" i="247" s="1"/>
  <c r="AX44" i="247" s="1"/>
  <c r="N44" i="247"/>
  <c r="AF44" i="247" s="1"/>
  <c r="AW44" i="247" s="1"/>
  <c r="M44" i="247"/>
  <c r="BE43" i="247"/>
  <c r="BA43" i="247"/>
  <c r="AZ43" i="247"/>
  <c r="AW43" i="247"/>
  <c r="AN43" i="247"/>
  <c r="AM43" i="247"/>
  <c r="BD43" i="247" s="1"/>
  <c r="AL43" i="247"/>
  <c r="BC43" i="247" s="1"/>
  <c r="AJ43" i="247"/>
  <c r="AI43" i="247"/>
  <c r="AF43" i="247"/>
  <c r="AE43" i="247"/>
  <c r="AV43" i="247" s="1"/>
  <c r="W43" i="247"/>
  <c r="AO43" i="247" s="1"/>
  <c r="BF43" i="247" s="1"/>
  <c r="V43" i="247"/>
  <c r="U43" i="247"/>
  <c r="T43" i="247"/>
  <c r="S43" i="247"/>
  <c r="AK43" i="247" s="1"/>
  <c r="BB43" i="247" s="1"/>
  <c r="R43" i="247"/>
  <c r="Q43" i="247"/>
  <c r="P43" i="247"/>
  <c r="AH43" i="247" s="1"/>
  <c r="AY43" i="247" s="1"/>
  <c r="O43" i="247"/>
  <c r="AG43" i="247" s="1"/>
  <c r="AX43" i="247" s="1"/>
  <c r="N43" i="247"/>
  <c r="M43" i="247"/>
  <c r="BF42" i="247"/>
  <c r="BB42" i="247"/>
  <c r="BA42" i="247"/>
  <c r="AX42" i="247"/>
  <c r="AO42" i="247"/>
  <c r="AN42" i="247"/>
  <c r="BE42" i="247" s="1"/>
  <c r="AM42" i="247"/>
  <c r="BD42" i="247" s="1"/>
  <c r="AK42" i="247"/>
  <c r="AJ42" i="247"/>
  <c r="AG42" i="247"/>
  <c r="AF42" i="247"/>
  <c r="AW42" i="247" s="1"/>
  <c r="AE42" i="247"/>
  <c r="AV42" i="247" s="1"/>
  <c r="W42" i="247"/>
  <c r="V42" i="247"/>
  <c r="U42" i="247"/>
  <c r="T42" i="247"/>
  <c r="AL42" i="247" s="1"/>
  <c r="BC42" i="247" s="1"/>
  <c r="S42" i="247"/>
  <c r="R42" i="247"/>
  <c r="Q42" i="247"/>
  <c r="AI42" i="247" s="1"/>
  <c r="AZ42" i="247" s="1"/>
  <c r="P42" i="247"/>
  <c r="AH42" i="247" s="1"/>
  <c r="AY42" i="247" s="1"/>
  <c r="O42" i="247"/>
  <c r="N42" i="247"/>
  <c r="M42" i="247"/>
  <c r="AH40" i="247"/>
  <c r="AY40" i="247" s="1"/>
  <c r="T40" i="247"/>
  <c r="AL40" i="247" s="1"/>
  <c r="BC40" i="247" s="1"/>
  <c r="P40" i="247"/>
  <c r="T39" i="247"/>
  <c r="AL39" i="247" s="1"/>
  <c r="BC39" i="247" s="1"/>
  <c r="P39" i="247"/>
  <c r="AH39" i="247" s="1"/>
  <c r="AY39" i="247" s="1"/>
  <c r="BF37" i="247"/>
  <c r="AW37" i="247"/>
  <c r="AV37" i="247"/>
  <c r="AN37" i="247"/>
  <c r="BE37" i="247" s="1"/>
  <c r="AM37" i="247"/>
  <c r="BD37" i="247" s="1"/>
  <c r="AJ37" i="247"/>
  <c r="BA37" i="247" s="1"/>
  <c r="AI37" i="247"/>
  <c r="AZ37" i="247" s="1"/>
  <c r="AH37" i="247"/>
  <c r="AF37" i="247"/>
  <c r="AE37" i="247"/>
  <c r="W37" i="247"/>
  <c r="AO37" i="247" s="1"/>
  <c r="V37" i="247"/>
  <c r="U37" i="247"/>
  <c r="T37" i="247"/>
  <c r="AL37" i="247" s="1"/>
  <c r="S37" i="247"/>
  <c r="AK37" i="247" s="1"/>
  <c r="BB37" i="247" s="1"/>
  <c r="R37" i="247"/>
  <c r="Q37" i="247"/>
  <c r="P37" i="247"/>
  <c r="O37" i="247"/>
  <c r="AG37" i="247" s="1"/>
  <c r="AX37" i="247" s="1"/>
  <c r="N37" i="247"/>
  <c r="M37" i="247"/>
  <c r="BF36" i="247"/>
  <c r="BE36" i="247"/>
  <c r="BB36" i="247"/>
  <c r="AX36" i="247"/>
  <c r="AW36" i="247"/>
  <c r="AO36" i="247"/>
  <c r="AN36" i="247"/>
  <c r="AK36" i="247"/>
  <c r="AJ36" i="247"/>
  <c r="BA36" i="247" s="1"/>
  <c r="AI36" i="247"/>
  <c r="AZ36" i="247" s="1"/>
  <c r="AG36" i="247"/>
  <c r="AF36" i="247"/>
  <c r="W36" i="247"/>
  <c r="V36" i="247"/>
  <c r="U36" i="247"/>
  <c r="AM36" i="247" s="1"/>
  <c r="BD36" i="247" s="1"/>
  <c r="T36" i="247"/>
  <c r="AL36" i="247" s="1"/>
  <c r="BC36" i="247" s="1"/>
  <c r="S36" i="247"/>
  <c r="R36" i="247"/>
  <c r="Q36" i="247"/>
  <c r="P36" i="247"/>
  <c r="AH36" i="247" s="1"/>
  <c r="AY36" i="247" s="1"/>
  <c r="O36" i="247"/>
  <c r="N36" i="247"/>
  <c r="M36" i="247"/>
  <c r="AE36" i="247" s="1"/>
  <c r="AV36" i="247" s="1"/>
  <c r="BF35" i="247"/>
  <c r="BC35" i="247"/>
  <c r="AY35" i="247"/>
  <c r="AX35" i="247"/>
  <c r="AO35" i="247"/>
  <c r="AL35" i="247"/>
  <c r="AK35" i="247"/>
  <c r="BB35" i="247" s="1"/>
  <c r="AJ35" i="247"/>
  <c r="BA35" i="247" s="1"/>
  <c r="AH35" i="247"/>
  <c r="AG35" i="247"/>
  <c r="W35" i="247"/>
  <c r="V35" i="247"/>
  <c r="AN35" i="247" s="1"/>
  <c r="BE35" i="247" s="1"/>
  <c r="U35" i="247"/>
  <c r="AM35" i="247" s="1"/>
  <c r="BD35" i="247" s="1"/>
  <c r="T35" i="247"/>
  <c r="S35" i="247"/>
  <c r="R35" i="247"/>
  <c r="Q35" i="247"/>
  <c r="AI35" i="247" s="1"/>
  <c r="AZ35" i="247" s="1"/>
  <c r="P35" i="247"/>
  <c r="O35" i="247"/>
  <c r="N35" i="247"/>
  <c r="AF35" i="247" s="1"/>
  <c r="AW35" i="247" s="1"/>
  <c r="M35" i="247"/>
  <c r="AE35" i="247" s="1"/>
  <c r="AV35" i="247" s="1"/>
  <c r="BD34" i="247"/>
  <c r="AZ34" i="247"/>
  <c r="AY34" i="247"/>
  <c r="AV34" i="247"/>
  <c r="AM34" i="247"/>
  <c r="AL34" i="247"/>
  <c r="BC34" i="247" s="1"/>
  <c r="AK34" i="247"/>
  <c r="BB34" i="247" s="1"/>
  <c r="AI34" i="247"/>
  <c r="AH34" i="247"/>
  <c r="AE34" i="247"/>
  <c r="W34" i="247"/>
  <c r="AO34" i="247" s="1"/>
  <c r="BF34" i="247" s="1"/>
  <c r="V34" i="247"/>
  <c r="AN34" i="247" s="1"/>
  <c r="BE34" i="247" s="1"/>
  <c r="U34" i="247"/>
  <c r="T34" i="247"/>
  <c r="S34" i="247"/>
  <c r="R34" i="247"/>
  <c r="AJ34" i="247" s="1"/>
  <c r="BA34" i="247" s="1"/>
  <c r="Q34" i="247"/>
  <c r="P34" i="247"/>
  <c r="O34" i="247"/>
  <c r="AG34" i="247" s="1"/>
  <c r="AX34" i="247" s="1"/>
  <c r="N34" i="247"/>
  <c r="AF34" i="247" s="1"/>
  <c r="AW34" i="247" s="1"/>
  <c r="M34" i="247"/>
  <c r="BE33" i="247"/>
  <c r="BA33" i="247"/>
  <c r="AZ33" i="247"/>
  <c r="AW33" i="247"/>
  <c r="AN33" i="247"/>
  <c r="AM33" i="247"/>
  <c r="BD33" i="247" s="1"/>
  <c r="AL33" i="247"/>
  <c r="BC33" i="247" s="1"/>
  <c r="AJ33" i="247"/>
  <c r="AI33" i="247"/>
  <c r="AF33" i="247"/>
  <c r="AE33" i="247"/>
  <c r="AV33" i="247" s="1"/>
  <c r="W33" i="247"/>
  <c r="AO33" i="247" s="1"/>
  <c r="BF33" i="247" s="1"/>
  <c r="V33" i="247"/>
  <c r="U33" i="247"/>
  <c r="T33" i="247"/>
  <c r="S33" i="247"/>
  <c r="AK33" i="247" s="1"/>
  <c r="BB33" i="247" s="1"/>
  <c r="R33" i="247"/>
  <c r="Q33" i="247"/>
  <c r="P33" i="247"/>
  <c r="AH33" i="247" s="1"/>
  <c r="AY33" i="247" s="1"/>
  <c r="O33" i="247"/>
  <c r="AG33" i="247" s="1"/>
  <c r="AX33" i="247" s="1"/>
  <c r="N33" i="247"/>
  <c r="M33" i="247"/>
  <c r="BF32" i="247"/>
  <c r="BB32" i="247"/>
  <c r="BA32" i="247"/>
  <c r="AX32" i="247"/>
  <c r="AO32" i="247"/>
  <c r="AN32" i="247"/>
  <c r="BE32" i="247" s="1"/>
  <c r="AM32" i="247"/>
  <c r="BD32" i="247" s="1"/>
  <c r="AK32" i="247"/>
  <c r="AJ32" i="247"/>
  <c r="AG32" i="247"/>
  <c r="AF32" i="247"/>
  <c r="AW32" i="247" s="1"/>
  <c r="AE32" i="247"/>
  <c r="AV32" i="247" s="1"/>
  <c r="W32" i="247"/>
  <c r="V32" i="247"/>
  <c r="U32" i="247"/>
  <c r="T32" i="247"/>
  <c r="AL32" i="247" s="1"/>
  <c r="BC32" i="247" s="1"/>
  <c r="S32" i="247"/>
  <c r="R32" i="247"/>
  <c r="Q32" i="247"/>
  <c r="AI32" i="247" s="1"/>
  <c r="AZ32" i="247" s="1"/>
  <c r="P32" i="247"/>
  <c r="AH32" i="247" s="1"/>
  <c r="AY32" i="247" s="1"/>
  <c r="O32" i="247"/>
  <c r="N32" i="247"/>
  <c r="M32" i="247"/>
  <c r="BB31" i="247"/>
  <c r="BA31" i="247"/>
  <c r="AW31" i="247"/>
  <c r="AN31" i="247"/>
  <c r="BE31" i="247" s="1"/>
  <c r="AM31" i="247"/>
  <c r="BD31" i="247" s="1"/>
  <c r="AJ31" i="247"/>
  <c r="AI31" i="247"/>
  <c r="AZ31" i="247" s="1"/>
  <c r="AF31" i="247"/>
  <c r="AE31" i="247"/>
  <c r="AV31" i="247" s="1"/>
  <c r="W31" i="247"/>
  <c r="AO31" i="247" s="1"/>
  <c r="BF31" i="247" s="1"/>
  <c r="V31" i="247"/>
  <c r="U31" i="247"/>
  <c r="T31" i="247"/>
  <c r="AL31" i="247" s="1"/>
  <c r="S31" i="247"/>
  <c r="AK31" i="247" s="1"/>
  <c r="R31" i="247"/>
  <c r="Q31" i="247"/>
  <c r="P31" i="247"/>
  <c r="AH31" i="247" s="1"/>
  <c r="O31" i="247"/>
  <c r="AG31" i="247" s="1"/>
  <c r="AX31" i="247" s="1"/>
  <c r="N31" i="247"/>
  <c r="M31" i="247"/>
  <c r="BF30" i="247"/>
  <c r="BB30" i="247"/>
  <c r="AX30" i="247"/>
  <c r="AO30" i="247"/>
  <c r="AN30" i="247"/>
  <c r="BE30" i="247" s="1"/>
  <c r="AK30" i="247"/>
  <c r="AJ30" i="247"/>
  <c r="BA30" i="247" s="1"/>
  <c r="AG30" i="247"/>
  <c r="AF30" i="247"/>
  <c r="AW30" i="247" s="1"/>
  <c r="AE30" i="247"/>
  <c r="AV30" i="247" s="1"/>
  <c r="W30" i="247"/>
  <c r="V30" i="247"/>
  <c r="U30" i="247"/>
  <c r="AM30" i="247" s="1"/>
  <c r="BD30" i="247" s="1"/>
  <c r="T30" i="247"/>
  <c r="AL30" i="247" s="1"/>
  <c r="BC30" i="247" s="1"/>
  <c r="S30" i="247"/>
  <c r="R30" i="247"/>
  <c r="Q30" i="247"/>
  <c r="AI30" i="247" s="1"/>
  <c r="AZ30" i="247" s="1"/>
  <c r="P30" i="247"/>
  <c r="AH30" i="247" s="1"/>
  <c r="AY30" i="247" s="1"/>
  <c r="O30" i="247"/>
  <c r="N30" i="247"/>
  <c r="M30" i="247"/>
  <c r="BC29" i="247"/>
  <c r="BB29" i="247"/>
  <c r="AY29" i="247"/>
  <c r="AO29" i="247"/>
  <c r="BF29" i="247" s="1"/>
  <c r="AN29" i="247"/>
  <c r="BE29" i="247" s="1"/>
  <c r="AL29" i="247"/>
  <c r="AK29" i="247"/>
  <c r="AH29" i="247"/>
  <c r="AG29" i="247"/>
  <c r="AX29" i="247" s="1"/>
  <c r="AF29" i="247"/>
  <c r="AW29" i="247" s="1"/>
  <c r="W29" i="247"/>
  <c r="V29" i="247"/>
  <c r="U29" i="247"/>
  <c r="AM29" i="247" s="1"/>
  <c r="BD29" i="247" s="1"/>
  <c r="T29" i="247"/>
  <c r="S29" i="247"/>
  <c r="R29" i="247"/>
  <c r="AJ29" i="247" s="1"/>
  <c r="BA29" i="247" s="1"/>
  <c r="Q29" i="247"/>
  <c r="AI29" i="247" s="1"/>
  <c r="AZ29" i="247" s="1"/>
  <c r="P29" i="247"/>
  <c r="O29" i="247"/>
  <c r="N29" i="247"/>
  <c r="M29" i="247"/>
  <c r="AE29" i="247" s="1"/>
  <c r="AV29" i="247" s="1"/>
  <c r="BD28" i="247"/>
  <c r="BA28" i="247"/>
  <c r="AZ28" i="247"/>
  <c r="AV28" i="247"/>
  <c r="AM28" i="247"/>
  <c r="AL28" i="247"/>
  <c r="BC28" i="247" s="1"/>
  <c r="AI28" i="247"/>
  <c r="AE28" i="247"/>
  <c r="W28" i="247"/>
  <c r="AO28" i="247" s="1"/>
  <c r="BF28" i="247" s="1"/>
  <c r="V28" i="247"/>
  <c r="AN28" i="247" s="1"/>
  <c r="BE28" i="247" s="1"/>
  <c r="U28" i="247"/>
  <c r="T28" i="247"/>
  <c r="S28" i="247"/>
  <c r="AK28" i="247" s="1"/>
  <c r="BB28" i="247" s="1"/>
  <c r="R28" i="247"/>
  <c r="AJ28" i="247" s="1"/>
  <c r="Q28" i="247"/>
  <c r="P28" i="247"/>
  <c r="AH28" i="247" s="1"/>
  <c r="AY28" i="247" s="1"/>
  <c r="O28" i="247"/>
  <c r="AG28" i="247" s="1"/>
  <c r="AX28" i="247" s="1"/>
  <c r="N28" i="247"/>
  <c r="AF28" i="247" s="1"/>
  <c r="AW28" i="247" s="1"/>
  <c r="M28" i="247"/>
  <c r="BE27" i="247"/>
  <c r="BA27" i="247"/>
  <c r="AW27" i="247"/>
  <c r="AV27" i="247"/>
  <c r="AN27" i="247"/>
  <c r="AJ27" i="247"/>
  <c r="AF27" i="247"/>
  <c r="AE27" i="247"/>
  <c r="W27" i="247"/>
  <c r="AO27" i="247" s="1"/>
  <c r="BF27" i="247" s="1"/>
  <c r="V27" i="247"/>
  <c r="U27" i="247"/>
  <c r="AM27" i="247" s="1"/>
  <c r="BD27" i="247" s="1"/>
  <c r="T27" i="247"/>
  <c r="AL27" i="247" s="1"/>
  <c r="BC27" i="247" s="1"/>
  <c r="S27" i="247"/>
  <c r="AK27" i="247" s="1"/>
  <c r="BB27" i="247" s="1"/>
  <c r="R27" i="247"/>
  <c r="Q27" i="247"/>
  <c r="AI27" i="247" s="1"/>
  <c r="AZ27" i="247" s="1"/>
  <c r="P27" i="247"/>
  <c r="AH27" i="247" s="1"/>
  <c r="AY27" i="247" s="1"/>
  <c r="O27" i="247"/>
  <c r="AG27" i="247" s="1"/>
  <c r="AX27" i="247" s="1"/>
  <c r="N27" i="247"/>
  <c r="M27" i="247"/>
  <c r="BC25" i="247"/>
  <c r="AY25" i="247"/>
  <c r="AH25" i="247"/>
  <c r="T25" i="247"/>
  <c r="AL25" i="247" s="1"/>
  <c r="P25" i="247"/>
  <c r="AL24" i="247"/>
  <c r="BC24" i="247" s="1"/>
  <c r="T24" i="247"/>
  <c r="P24" i="247"/>
  <c r="AH24" i="247" s="1"/>
  <c r="AY24" i="247" s="1"/>
  <c r="BA22" i="247"/>
  <c r="AZ22" i="247"/>
  <c r="AM22" i="247"/>
  <c r="BD22" i="247" s="1"/>
  <c r="AI22" i="247"/>
  <c r="AE22" i="247"/>
  <c r="AV22" i="247" s="1"/>
  <c r="W22" i="247"/>
  <c r="AO22" i="247" s="1"/>
  <c r="BF22" i="247" s="1"/>
  <c r="V22" i="247"/>
  <c r="AN22" i="247" s="1"/>
  <c r="BE22" i="247" s="1"/>
  <c r="U22" i="247"/>
  <c r="T22" i="247"/>
  <c r="AL22" i="247" s="1"/>
  <c r="S22" i="247"/>
  <c r="AK22" i="247" s="1"/>
  <c r="BB22" i="247" s="1"/>
  <c r="R22" i="247"/>
  <c r="AJ22" i="247" s="1"/>
  <c r="Q22" i="247"/>
  <c r="P22" i="247"/>
  <c r="AH22" i="247" s="1"/>
  <c r="O22" i="247"/>
  <c r="AG22" i="247" s="1"/>
  <c r="AX22" i="247" s="1"/>
  <c r="N22" i="247"/>
  <c r="AF22" i="247" s="1"/>
  <c r="AW22" i="247" s="1"/>
  <c r="M22" i="247"/>
  <c r="BF21" i="247"/>
  <c r="BA21" i="247"/>
  <c r="AN21" i="247"/>
  <c r="BE21" i="247" s="1"/>
  <c r="AJ21" i="247"/>
  <c r="AF21" i="247"/>
  <c r="AW21" i="247" s="1"/>
  <c r="W21" i="247"/>
  <c r="AO21" i="247" s="1"/>
  <c r="V21" i="247"/>
  <c r="U21" i="247"/>
  <c r="AM21" i="247" s="1"/>
  <c r="BD21" i="247" s="1"/>
  <c r="T21" i="247"/>
  <c r="AL21" i="247" s="1"/>
  <c r="BC21" i="247" s="1"/>
  <c r="S21" i="247"/>
  <c r="AK21" i="247" s="1"/>
  <c r="BB21" i="247" s="1"/>
  <c r="R21" i="247"/>
  <c r="Q21" i="247"/>
  <c r="AI21" i="247" s="1"/>
  <c r="AZ21" i="247" s="1"/>
  <c r="P21" i="247"/>
  <c r="AH21" i="247" s="1"/>
  <c r="AY21" i="247" s="1"/>
  <c r="O21" i="247"/>
  <c r="AG21" i="247" s="1"/>
  <c r="AX21" i="247" s="1"/>
  <c r="N21" i="247"/>
  <c r="M21" i="247"/>
  <c r="AE21" i="247" s="1"/>
  <c r="AV21" i="247" s="1"/>
  <c r="BB20" i="247"/>
  <c r="AO20" i="247"/>
  <c r="BF20" i="247" s="1"/>
  <c r="AK20" i="247"/>
  <c r="AG20" i="247"/>
  <c r="AX20" i="247" s="1"/>
  <c r="AE20" i="247"/>
  <c r="AV20" i="247" s="1"/>
  <c r="W20" i="247"/>
  <c r="V20" i="247"/>
  <c r="AN20" i="247" s="1"/>
  <c r="BE20" i="247" s="1"/>
  <c r="U20" i="247"/>
  <c r="AM20" i="247" s="1"/>
  <c r="BD20" i="247" s="1"/>
  <c r="T20" i="247"/>
  <c r="AL20" i="247" s="1"/>
  <c r="BC20" i="247" s="1"/>
  <c r="S20" i="247"/>
  <c r="R20" i="247"/>
  <c r="AJ20" i="247" s="1"/>
  <c r="BA20" i="247" s="1"/>
  <c r="Q20" i="247"/>
  <c r="AI20" i="247" s="1"/>
  <c r="AZ20" i="247" s="1"/>
  <c r="P20" i="247"/>
  <c r="AH20" i="247" s="1"/>
  <c r="AY20" i="247" s="1"/>
  <c r="O20" i="247"/>
  <c r="N20" i="247"/>
  <c r="AF20" i="247" s="1"/>
  <c r="AW20" i="247" s="1"/>
  <c r="M20" i="247"/>
  <c r="AL19" i="247"/>
  <c r="BC19" i="247" s="1"/>
  <c r="AK19" i="247"/>
  <c r="BB19" i="247" s="1"/>
  <c r="AH19" i="247"/>
  <c r="AY19" i="247" s="1"/>
  <c r="AG19" i="247"/>
  <c r="AX19" i="247" s="1"/>
  <c r="W19" i="247"/>
  <c r="AO19" i="247" s="1"/>
  <c r="BF19" i="247" s="1"/>
  <c r="V19" i="247"/>
  <c r="AN19" i="247" s="1"/>
  <c r="BE19" i="247" s="1"/>
  <c r="U19" i="247"/>
  <c r="AM19" i="247" s="1"/>
  <c r="BD19" i="247" s="1"/>
  <c r="T19" i="247"/>
  <c r="S19" i="247"/>
  <c r="R19" i="247"/>
  <c r="AJ19" i="247" s="1"/>
  <c r="BA19" i="247" s="1"/>
  <c r="Q19" i="247"/>
  <c r="AI19" i="247" s="1"/>
  <c r="AZ19" i="247" s="1"/>
  <c r="P19" i="247"/>
  <c r="O19" i="247"/>
  <c r="N19" i="247"/>
  <c r="AF19" i="247" s="1"/>
  <c r="AW19" i="247" s="1"/>
  <c r="M19" i="247"/>
  <c r="AE19" i="247" s="1"/>
  <c r="AV19" i="247" s="1"/>
  <c r="BE18" i="247"/>
  <c r="BA18" i="247"/>
  <c r="AW18" i="247"/>
  <c r="AM18" i="247"/>
  <c r="BD18" i="247" s="1"/>
  <c r="AK18" i="247"/>
  <c r="BB18" i="247" s="1"/>
  <c r="AI18" i="247"/>
  <c r="AZ18" i="247" s="1"/>
  <c r="AE18" i="247"/>
  <c r="AV18" i="247" s="1"/>
  <c r="W18" i="247"/>
  <c r="AO18" i="247" s="1"/>
  <c r="BF18" i="247" s="1"/>
  <c r="V18" i="247"/>
  <c r="AN18" i="247" s="1"/>
  <c r="U18" i="247"/>
  <c r="T18" i="247"/>
  <c r="AL18" i="247" s="1"/>
  <c r="BC18" i="247" s="1"/>
  <c r="S18" i="247"/>
  <c r="R18" i="247"/>
  <c r="AJ18" i="247" s="1"/>
  <c r="Q18" i="247"/>
  <c r="P18" i="247"/>
  <c r="AH18" i="247" s="1"/>
  <c r="AY18" i="247" s="1"/>
  <c r="O18" i="247"/>
  <c r="AG18" i="247" s="1"/>
  <c r="AX18" i="247" s="1"/>
  <c r="N18" i="247"/>
  <c r="AF18" i="247" s="1"/>
  <c r="M18" i="247"/>
  <c r="BF17" i="247"/>
  <c r="AN17" i="247"/>
  <c r="BE17" i="247" s="1"/>
  <c r="AJ17" i="247"/>
  <c r="BA17" i="247" s="1"/>
  <c r="AI17" i="247"/>
  <c r="AZ17" i="247" s="1"/>
  <c r="AF17" i="247"/>
  <c r="AW17" i="247" s="1"/>
  <c r="AE17" i="247"/>
  <c r="AV17" i="247" s="1"/>
  <c r="W17" i="247"/>
  <c r="AO17" i="247" s="1"/>
  <c r="V17" i="247"/>
  <c r="U17" i="247"/>
  <c r="AM17" i="247" s="1"/>
  <c r="BD17" i="247" s="1"/>
  <c r="T17" i="247"/>
  <c r="AL17" i="247" s="1"/>
  <c r="BC17" i="247" s="1"/>
  <c r="S17" i="247"/>
  <c r="AK17" i="247" s="1"/>
  <c r="BB17" i="247" s="1"/>
  <c r="R17" i="247"/>
  <c r="Q17" i="247"/>
  <c r="P17" i="247"/>
  <c r="AH17" i="247" s="1"/>
  <c r="AY17" i="247" s="1"/>
  <c r="O17" i="247"/>
  <c r="AG17" i="247" s="1"/>
  <c r="AX17" i="247" s="1"/>
  <c r="N17" i="247"/>
  <c r="M17" i="247"/>
  <c r="BF16" i="247"/>
  <c r="BE16" i="247"/>
  <c r="AZ16" i="247"/>
  <c r="AO16" i="247"/>
  <c r="AM16" i="247"/>
  <c r="BD16" i="247" s="1"/>
  <c r="AL16" i="247"/>
  <c r="AK16" i="247"/>
  <c r="BB16" i="247" s="1"/>
  <c r="AI16" i="247"/>
  <c r="AH16" i="247"/>
  <c r="AE16" i="247"/>
  <c r="AV16" i="247" s="1"/>
  <c r="W16" i="247"/>
  <c r="V16" i="247"/>
  <c r="AN16" i="247" s="1"/>
  <c r="U16" i="247"/>
  <c r="T16" i="247"/>
  <c r="S16" i="247"/>
  <c r="R16" i="247"/>
  <c r="AJ16" i="247" s="1"/>
  <c r="BA16" i="247" s="1"/>
  <c r="Q16" i="247"/>
  <c r="P16" i="247"/>
  <c r="O16" i="247"/>
  <c r="AG16" i="247" s="1"/>
  <c r="AX16" i="247" s="1"/>
  <c r="N16" i="247"/>
  <c r="AF16" i="247" s="1"/>
  <c r="AW16" i="247" s="1"/>
  <c r="M16" i="247"/>
  <c r="AX15" i="247"/>
  <c r="AW15" i="247"/>
  <c r="AN15" i="247"/>
  <c r="BE15" i="247" s="1"/>
  <c r="AM15" i="247"/>
  <c r="BD15" i="247" s="1"/>
  <c r="AL15" i="247"/>
  <c r="BC15" i="247" s="1"/>
  <c r="AJ15" i="247"/>
  <c r="BA15" i="247" s="1"/>
  <c r="AH15" i="247"/>
  <c r="AY15" i="247" s="1"/>
  <c r="AF15" i="247"/>
  <c r="W15" i="247"/>
  <c r="AO15" i="247" s="1"/>
  <c r="BF15" i="247" s="1"/>
  <c r="V15" i="247"/>
  <c r="U15" i="247"/>
  <c r="T15" i="247"/>
  <c r="S15" i="247"/>
  <c r="AK15" i="247" s="1"/>
  <c r="BB15" i="247" s="1"/>
  <c r="R15" i="247"/>
  <c r="Q15" i="247"/>
  <c r="AI15" i="247" s="1"/>
  <c r="AZ15" i="247" s="1"/>
  <c r="P15" i="247"/>
  <c r="O15" i="247"/>
  <c r="AG15" i="247" s="1"/>
  <c r="N15" i="247"/>
  <c r="M15" i="247"/>
  <c r="AE15" i="247" s="1"/>
  <c r="AV15" i="247" s="1"/>
  <c r="BB14" i="247"/>
  <c r="AM14" i="247"/>
  <c r="BD14" i="247" s="1"/>
  <c r="AL14" i="247"/>
  <c r="BC14" i="247" s="1"/>
  <c r="AK14" i="247"/>
  <c r="AI14" i="247"/>
  <c r="AZ14" i="247" s="1"/>
  <c r="AE14" i="247"/>
  <c r="AV14" i="247" s="1"/>
  <c r="W14" i="247"/>
  <c r="AO14" i="247" s="1"/>
  <c r="BF14" i="247" s="1"/>
  <c r="V14" i="247"/>
  <c r="AN14" i="247" s="1"/>
  <c r="BE14" i="247" s="1"/>
  <c r="U14" i="247"/>
  <c r="T14" i="247"/>
  <c r="S14" i="247"/>
  <c r="R14" i="247"/>
  <c r="AJ14" i="247" s="1"/>
  <c r="BA14" i="247" s="1"/>
  <c r="Q14" i="247"/>
  <c r="P14" i="247"/>
  <c r="AH14" i="247" s="1"/>
  <c r="AY14" i="247" s="1"/>
  <c r="O14" i="247"/>
  <c r="AG14" i="247" s="1"/>
  <c r="AX14" i="247" s="1"/>
  <c r="N14" i="247"/>
  <c r="AF14" i="247" s="1"/>
  <c r="AW14" i="247" s="1"/>
  <c r="M14" i="247"/>
  <c r="BD13" i="247"/>
  <c r="AZ13" i="247"/>
  <c r="AY13" i="247"/>
  <c r="AV13" i="247"/>
  <c r="AM13" i="247"/>
  <c r="AL13" i="247"/>
  <c r="BC13" i="247" s="1"/>
  <c r="AK13" i="247"/>
  <c r="BB13" i="247" s="1"/>
  <c r="AI13" i="247"/>
  <c r="AH13" i="247"/>
  <c r="AE13" i="247"/>
  <c r="W13" i="247"/>
  <c r="AO13" i="247" s="1"/>
  <c r="BF13" i="247" s="1"/>
  <c r="V13" i="247"/>
  <c r="AN13" i="247" s="1"/>
  <c r="BE13" i="247" s="1"/>
  <c r="U13" i="247"/>
  <c r="T13" i="247"/>
  <c r="S13" i="247"/>
  <c r="R13" i="247"/>
  <c r="AJ13" i="247" s="1"/>
  <c r="BA13" i="247" s="1"/>
  <c r="Q13" i="247"/>
  <c r="P13" i="247"/>
  <c r="O13" i="247"/>
  <c r="AG13" i="247" s="1"/>
  <c r="AX13" i="247" s="1"/>
  <c r="N13" i="247"/>
  <c r="AF13" i="247" s="1"/>
  <c r="AW13" i="247" s="1"/>
  <c r="M13" i="247"/>
  <c r="BE12" i="247"/>
  <c r="BA12" i="247"/>
  <c r="AZ12" i="247"/>
  <c r="AW12" i="247"/>
  <c r="AN12" i="247"/>
  <c r="AM12" i="247"/>
  <c r="BD12" i="247" s="1"/>
  <c r="AL12" i="247"/>
  <c r="BC12" i="247" s="1"/>
  <c r="AJ12" i="247"/>
  <c r="AI12" i="247"/>
  <c r="AF12" i="247"/>
  <c r="AE12" i="247"/>
  <c r="AV12" i="247" s="1"/>
  <c r="W12" i="247"/>
  <c r="AO12" i="247" s="1"/>
  <c r="BF12" i="247" s="1"/>
  <c r="V12" i="247"/>
  <c r="U12" i="247"/>
  <c r="T12" i="247"/>
  <c r="S12" i="247"/>
  <c r="AK12" i="247" s="1"/>
  <c r="BB12" i="247" s="1"/>
  <c r="R12" i="247"/>
  <c r="Q12" i="247"/>
  <c r="P12" i="247"/>
  <c r="AH12" i="247" s="1"/>
  <c r="AY12" i="247" s="1"/>
  <c r="O12" i="247"/>
  <c r="AG12" i="247" s="1"/>
  <c r="AX12" i="247" s="1"/>
  <c r="N12" i="247"/>
  <c r="M12" i="247"/>
  <c r="T10" i="247"/>
  <c r="AL10" i="247" s="1"/>
  <c r="BC10" i="247" s="1"/>
  <c r="P10" i="247"/>
  <c r="AH10" i="247" s="1"/>
  <c r="AY10" i="247" s="1"/>
  <c r="AL9" i="247"/>
  <c r="BC9" i="247" s="1"/>
  <c r="T9" i="247"/>
  <c r="P9" i="247"/>
  <c r="AH9" i="247" s="1"/>
  <c r="AY9" i="247" s="1"/>
  <c r="AE19" i="243" l="1"/>
  <c r="X19" i="243"/>
  <c r="W19" i="243"/>
  <c r="V19" i="243"/>
  <c r="U19" i="243"/>
  <c r="S19" i="243"/>
  <c r="AF19" i="243" s="1"/>
  <c r="R19" i="243"/>
  <c r="Q19" i="243"/>
  <c r="AD19" i="243" s="1"/>
  <c r="P19" i="243"/>
  <c r="AC19" i="243" s="1"/>
  <c r="O19" i="243"/>
  <c r="AB19" i="243" s="1"/>
  <c r="N19" i="243"/>
  <c r="AA19" i="243" s="1"/>
  <c r="M19" i="243"/>
  <c r="Z19" i="243" s="1"/>
  <c r="AD18" i="243"/>
  <c r="AC18" i="243"/>
  <c r="AA18" i="243"/>
  <c r="S18" i="243"/>
  <c r="AF18" i="243" s="1"/>
  <c r="R18" i="243"/>
  <c r="AE18" i="243" s="1"/>
  <c r="Q18" i="243"/>
  <c r="P18" i="243"/>
  <c r="O18" i="243"/>
  <c r="AB18" i="243" s="1"/>
  <c r="N18" i="243"/>
  <c r="M18" i="243"/>
  <c r="Z18" i="243" s="1"/>
  <c r="AE17" i="243"/>
  <c r="AA17" i="243"/>
  <c r="S17" i="243"/>
  <c r="AF17" i="243" s="1"/>
  <c r="R17" i="243"/>
  <c r="Q17" i="243"/>
  <c r="AD17" i="243" s="1"/>
  <c r="P17" i="243"/>
  <c r="AC17" i="243" s="1"/>
  <c r="O17" i="243"/>
  <c r="AB17" i="243" s="1"/>
  <c r="N17" i="243"/>
  <c r="M17" i="243"/>
  <c r="Z17" i="243" s="1"/>
  <c r="S16" i="243"/>
  <c r="X16" i="243" s="1"/>
  <c r="AF16" i="243" s="1"/>
  <c r="R16" i="243"/>
  <c r="W16" i="243" s="1"/>
  <c r="AE16" i="243" s="1"/>
  <c r="Q16" i="243"/>
  <c r="V16" i="243" s="1"/>
  <c r="AD16" i="243" s="1"/>
  <c r="P16" i="243"/>
  <c r="U16" i="243" s="1"/>
  <c r="AC16" i="243" s="1"/>
  <c r="X15" i="243"/>
  <c r="AF15" i="243" s="1"/>
  <c r="W15" i="243"/>
  <c r="AE15" i="243" s="1"/>
  <c r="V15" i="243"/>
  <c r="AD15" i="243" s="1"/>
  <c r="S15" i="243"/>
  <c r="R15" i="243"/>
  <c r="Q15" i="243"/>
  <c r="P15" i="243"/>
  <c r="U15" i="243" s="1"/>
  <c r="AC15" i="243" s="1"/>
  <c r="AE13" i="243"/>
  <c r="AC13" i="243"/>
  <c r="X13" i="243"/>
  <c r="W13" i="243"/>
  <c r="V13" i="243"/>
  <c r="AD13" i="243" s="1"/>
  <c r="U13" i="243"/>
  <c r="S13" i="243"/>
  <c r="AF13" i="243" s="1"/>
  <c r="R13" i="243"/>
  <c r="Q13" i="243"/>
  <c r="P13" i="243"/>
  <c r="O13" i="243"/>
  <c r="AB13" i="243" s="1"/>
  <c r="N13" i="243"/>
  <c r="AA13" i="243" s="1"/>
  <c r="M13" i="243"/>
  <c r="Z13" i="243" s="1"/>
  <c r="AE12" i="243"/>
  <c r="AC12" i="243"/>
  <c r="AA12" i="243"/>
  <c r="S12" i="243"/>
  <c r="AF12" i="243" s="1"/>
  <c r="R12" i="243"/>
  <c r="Q12" i="243"/>
  <c r="AD12" i="243" s="1"/>
  <c r="P12" i="243"/>
  <c r="O12" i="243"/>
  <c r="AB12" i="243" s="1"/>
  <c r="N12" i="243"/>
  <c r="M12" i="243"/>
  <c r="Z12" i="243" s="1"/>
  <c r="AE11" i="243"/>
  <c r="AC11" i="243"/>
  <c r="AA11" i="243"/>
  <c r="S11" i="243"/>
  <c r="AF11" i="243" s="1"/>
  <c r="R11" i="243"/>
  <c r="Q11" i="243"/>
  <c r="AD11" i="243" s="1"/>
  <c r="P11" i="243"/>
  <c r="O11" i="243"/>
  <c r="AB11" i="243" s="1"/>
  <c r="N11" i="243"/>
  <c r="M11" i="243"/>
  <c r="Z11" i="243" s="1"/>
  <c r="X10" i="243"/>
  <c r="AF10" i="243" s="1"/>
  <c r="S10" i="243"/>
  <c r="R10" i="243"/>
  <c r="W10" i="243" s="1"/>
  <c r="AE10" i="243" s="1"/>
  <c r="Q10" i="243"/>
  <c r="V10" i="243" s="1"/>
  <c r="AD10" i="243" s="1"/>
  <c r="P10" i="243"/>
  <c r="U10" i="243" s="1"/>
  <c r="AC10" i="243" s="1"/>
  <c r="W9" i="243"/>
  <c r="AE9" i="243" s="1"/>
  <c r="V9" i="243"/>
  <c r="AD9" i="243" s="1"/>
  <c r="U9" i="243"/>
  <c r="AC9" i="243" s="1"/>
  <c r="S9" i="243"/>
  <c r="X9" i="243" s="1"/>
  <c r="AF9" i="243" s="1"/>
  <c r="R9" i="243"/>
  <c r="Q9" i="243"/>
  <c r="P9" i="243"/>
  <c r="AQ41" i="239" l="1"/>
  <c r="AJ41" i="239"/>
  <c r="AI41" i="239"/>
  <c r="AB41" i="239"/>
  <c r="AS41" i="239" s="1"/>
  <c r="Z41" i="239"/>
  <c r="X41" i="239"/>
  <c r="AO41" i="239" s="1"/>
  <c r="W41" i="239"/>
  <c r="AN41" i="239" s="1"/>
  <c r="V41" i="239"/>
  <c r="AM41" i="239" s="1"/>
  <c r="U41" i="239"/>
  <c r="AL41" i="239" s="1"/>
  <c r="T41" i="239"/>
  <c r="AK41" i="239" s="1"/>
  <c r="S41" i="239"/>
  <c r="R41" i="239"/>
  <c r="O41" i="239"/>
  <c r="AA41" i="239" s="1"/>
  <c r="AR41" i="239" s="1"/>
  <c r="AQ40" i="239"/>
  <c r="AP40" i="239"/>
  <c r="AO40" i="239"/>
  <c r="AI40" i="239"/>
  <c r="AB40" i="239"/>
  <c r="AS40" i="239" s="1"/>
  <c r="AA40" i="239"/>
  <c r="AR40" i="239" s="1"/>
  <c r="Z40" i="239"/>
  <c r="Y40" i="239"/>
  <c r="X40" i="239"/>
  <c r="W40" i="239"/>
  <c r="AN40" i="239" s="1"/>
  <c r="V40" i="239"/>
  <c r="AM40" i="239" s="1"/>
  <c r="U40" i="239"/>
  <c r="AL40" i="239" s="1"/>
  <c r="T40" i="239"/>
  <c r="AK40" i="239" s="1"/>
  <c r="S40" i="239"/>
  <c r="AJ40" i="239" s="1"/>
  <c r="R40" i="239"/>
  <c r="AO39" i="239"/>
  <c r="AN39" i="239"/>
  <c r="AM39" i="239"/>
  <c r="AL39" i="239"/>
  <c r="AB39" i="239"/>
  <c r="AS39" i="239" s="1"/>
  <c r="AA39" i="239"/>
  <c r="AR39" i="239" s="1"/>
  <c r="Z39" i="239"/>
  <c r="AQ39" i="239" s="1"/>
  <c r="Y39" i="239"/>
  <c r="AP39" i="239" s="1"/>
  <c r="X39" i="239"/>
  <c r="W39" i="239"/>
  <c r="V39" i="239"/>
  <c r="U39" i="239"/>
  <c r="T39" i="239"/>
  <c r="AK39" i="239" s="1"/>
  <c r="S39" i="239"/>
  <c r="AJ39" i="239" s="1"/>
  <c r="R39" i="239"/>
  <c r="AI39" i="239" s="1"/>
  <c r="AS38" i="239"/>
  <c r="AR38" i="239"/>
  <c r="AM38" i="239"/>
  <c r="AL38" i="239"/>
  <c r="AK38" i="239"/>
  <c r="AB38" i="239"/>
  <c r="AA38" i="239"/>
  <c r="Z38" i="239"/>
  <c r="AQ38" i="239" s="1"/>
  <c r="Y38" i="239"/>
  <c r="AP38" i="239" s="1"/>
  <c r="X38" i="239"/>
  <c r="AO38" i="239" s="1"/>
  <c r="W38" i="239"/>
  <c r="AN38" i="239" s="1"/>
  <c r="V38" i="239"/>
  <c r="U38" i="239"/>
  <c r="T38" i="239"/>
  <c r="S38" i="239"/>
  <c r="AJ38" i="239" s="1"/>
  <c r="R38" i="239"/>
  <c r="AI38" i="239" s="1"/>
  <c r="AS37" i="239"/>
  <c r="AR37" i="239"/>
  <c r="AQ37" i="239"/>
  <c r="AK37" i="239"/>
  <c r="AJ37" i="239"/>
  <c r="AI37" i="239"/>
  <c r="AB37" i="239"/>
  <c r="AA37" i="239"/>
  <c r="Z37" i="239"/>
  <c r="Y37" i="239"/>
  <c r="AP37" i="239" s="1"/>
  <c r="X37" i="239"/>
  <c r="AO37" i="239" s="1"/>
  <c r="W37" i="239"/>
  <c r="AN37" i="239" s="1"/>
  <c r="V37" i="239"/>
  <c r="AM37" i="239" s="1"/>
  <c r="U37" i="239"/>
  <c r="AL37" i="239" s="1"/>
  <c r="T37" i="239"/>
  <c r="S37" i="239"/>
  <c r="R37" i="239"/>
  <c r="AQ36" i="239"/>
  <c r="AP36" i="239"/>
  <c r="AO36" i="239"/>
  <c r="AN36" i="239"/>
  <c r="AI36" i="239"/>
  <c r="AB36" i="239"/>
  <c r="AS36" i="239" s="1"/>
  <c r="AA36" i="239"/>
  <c r="AR36" i="239" s="1"/>
  <c r="Z36" i="239"/>
  <c r="Y36" i="239"/>
  <c r="X36" i="239"/>
  <c r="W36" i="239"/>
  <c r="V36" i="239"/>
  <c r="AM36" i="239" s="1"/>
  <c r="U36" i="239"/>
  <c r="AL36" i="239" s="1"/>
  <c r="T36" i="239"/>
  <c r="AK36" i="239" s="1"/>
  <c r="S36" i="239"/>
  <c r="AJ36" i="239" s="1"/>
  <c r="R36" i="239"/>
  <c r="AO35" i="239"/>
  <c r="AN35" i="239"/>
  <c r="AM35" i="239"/>
  <c r="AL35" i="239"/>
  <c r="AB35" i="239"/>
  <c r="AS35" i="239" s="1"/>
  <c r="AA35" i="239"/>
  <c r="AR35" i="239" s="1"/>
  <c r="Z35" i="239"/>
  <c r="AQ35" i="239" s="1"/>
  <c r="Y35" i="239"/>
  <c r="AP35" i="239" s="1"/>
  <c r="X35" i="239"/>
  <c r="W35" i="239"/>
  <c r="V35" i="239"/>
  <c r="U35" i="239"/>
  <c r="T35" i="239"/>
  <c r="AK35" i="239" s="1"/>
  <c r="S35" i="239"/>
  <c r="AJ35" i="239" s="1"/>
  <c r="R35" i="239"/>
  <c r="AI35" i="239" s="1"/>
  <c r="AS34" i="239"/>
  <c r="AR34" i="239"/>
  <c r="AM34" i="239"/>
  <c r="AL34" i="239"/>
  <c r="AK34" i="239"/>
  <c r="AB34" i="239"/>
  <c r="AA34" i="239"/>
  <c r="Z34" i="239"/>
  <c r="AQ34" i="239" s="1"/>
  <c r="Y34" i="239"/>
  <c r="AP34" i="239" s="1"/>
  <c r="X34" i="239"/>
  <c r="AO34" i="239" s="1"/>
  <c r="W34" i="239"/>
  <c r="AN34" i="239" s="1"/>
  <c r="V34" i="239"/>
  <c r="U34" i="239"/>
  <c r="T34" i="239"/>
  <c r="S34" i="239"/>
  <c r="AJ34" i="239" s="1"/>
  <c r="R34" i="239"/>
  <c r="AI34" i="239" s="1"/>
  <c r="AS33" i="239"/>
  <c r="AR33" i="239"/>
  <c r="AQ33" i="239"/>
  <c r="AK33" i="239"/>
  <c r="AJ33" i="239"/>
  <c r="AI33" i="239"/>
  <c r="AB33" i="239"/>
  <c r="AA33" i="239"/>
  <c r="Z33" i="239"/>
  <c r="Y33" i="239"/>
  <c r="AP33" i="239" s="1"/>
  <c r="X33" i="239"/>
  <c r="AO33" i="239" s="1"/>
  <c r="W33" i="239"/>
  <c r="AN33" i="239" s="1"/>
  <c r="V33" i="239"/>
  <c r="AM33" i="239" s="1"/>
  <c r="U33" i="239"/>
  <c r="AL33" i="239" s="1"/>
  <c r="T33" i="239"/>
  <c r="S33" i="239"/>
  <c r="R33" i="239"/>
  <c r="AQ32" i="239"/>
  <c r="AP32" i="239"/>
  <c r="AO32" i="239"/>
  <c r="AN32" i="239"/>
  <c r="AI32" i="239"/>
  <c r="AB32" i="239"/>
  <c r="AS32" i="239" s="1"/>
  <c r="AA32" i="239"/>
  <c r="AR32" i="239" s="1"/>
  <c r="Z32" i="239"/>
  <c r="Y32" i="239"/>
  <c r="X32" i="239"/>
  <c r="W32" i="239"/>
  <c r="V32" i="239"/>
  <c r="AM32" i="239" s="1"/>
  <c r="U32" i="239"/>
  <c r="AL32" i="239" s="1"/>
  <c r="T32" i="239"/>
  <c r="AK32" i="239" s="1"/>
  <c r="S32" i="239"/>
  <c r="AJ32" i="239" s="1"/>
  <c r="R32" i="239"/>
  <c r="AO31" i="239"/>
  <c r="AN31" i="239"/>
  <c r="AM31" i="239"/>
  <c r="AL31" i="239"/>
  <c r="AB31" i="239"/>
  <c r="AS31" i="239" s="1"/>
  <c r="AA31" i="239"/>
  <c r="AR31" i="239" s="1"/>
  <c r="Z31" i="239"/>
  <c r="AQ31" i="239" s="1"/>
  <c r="Y31" i="239"/>
  <c r="AP31" i="239" s="1"/>
  <c r="X31" i="239"/>
  <c r="W31" i="239"/>
  <c r="V31" i="239"/>
  <c r="U31" i="239"/>
  <c r="T31" i="239"/>
  <c r="AK31" i="239" s="1"/>
  <c r="S31" i="239"/>
  <c r="AJ31" i="239" s="1"/>
  <c r="R31" i="239"/>
  <c r="AI31" i="239" s="1"/>
  <c r="AS30" i="239"/>
  <c r="AR30" i="239"/>
  <c r="AM30" i="239"/>
  <c r="AL30" i="239"/>
  <c r="AK30" i="239"/>
  <c r="AJ30" i="239"/>
  <c r="AB30" i="239"/>
  <c r="AA30" i="239"/>
  <c r="Z30" i="239"/>
  <c r="AQ30" i="239" s="1"/>
  <c r="Y30" i="239"/>
  <c r="AP30" i="239" s="1"/>
  <c r="X30" i="239"/>
  <c r="AO30" i="239" s="1"/>
  <c r="W30" i="239"/>
  <c r="AN30" i="239" s="1"/>
  <c r="V30" i="239"/>
  <c r="U30" i="239"/>
  <c r="T30" i="239"/>
  <c r="S30" i="239"/>
  <c r="R30" i="239"/>
  <c r="AI30" i="239" s="1"/>
  <c r="AS29" i="239"/>
  <c r="AR29" i="239"/>
  <c r="AQ29" i="239"/>
  <c r="AP29" i="239"/>
  <c r="AK29" i="239"/>
  <c r="AJ29" i="239"/>
  <c r="AI29" i="239"/>
  <c r="AB29" i="239"/>
  <c r="AA29" i="239"/>
  <c r="Z29" i="239"/>
  <c r="Y29" i="239"/>
  <c r="X29" i="239"/>
  <c r="AO29" i="239" s="1"/>
  <c r="W29" i="239"/>
  <c r="AN29" i="239" s="1"/>
  <c r="V29" i="239"/>
  <c r="AM29" i="239" s="1"/>
  <c r="U29" i="239"/>
  <c r="AL29" i="239" s="1"/>
  <c r="T29" i="239"/>
  <c r="S29" i="239"/>
  <c r="R29" i="239"/>
  <c r="AG27" i="239"/>
  <c r="AR27" i="239" s="1"/>
  <c r="AA27" i="239"/>
  <c r="Y27" i="239"/>
  <c r="AF27" i="239" s="1"/>
  <c r="AP27" i="239" s="1"/>
  <c r="W27" i="239"/>
  <c r="AE27" i="239" s="1"/>
  <c r="AN27" i="239" s="1"/>
  <c r="U27" i="239"/>
  <c r="AD27" i="239" s="1"/>
  <c r="AL27" i="239" s="1"/>
  <c r="AF26" i="239"/>
  <c r="AP26" i="239" s="1"/>
  <c r="AE26" i="239"/>
  <c r="AN26" i="239" s="1"/>
  <c r="AD26" i="239"/>
  <c r="AL26" i="239" s="1"/>
  <c r="AA26" i="239"/>
  <c r="AG26" i="239" s="1"/>
  <c r="AR26" i="239" s="1"/>
  <c r="Y26" i="239"/>
  <c r="W26" i="239"/>
  <c r="U26" i="239"/>
  <c r="AQ24" i="239"/>
  <c r="AO24" i="239"/>
  <c r="AI24" i="239"/>
  <c r="AB24" i="239"/>
  <c r="AS24" i="239" s="1"/>
  <c r="AA24" i="239"/>
  <c r="AR24" i="239" s="1"/>
  <c r="Z24" i="239"/>
  <c r="X24" i="239"/>
  <c r="V24" i="239"/>
  <c r="AM24" i="239" s="1"/>
  <c r="U24" i="239"/>
  <c r="AL24" i="239" s="1"/>
  <c r="T24" i="239"/>
  <c r="AK24" i="239" s="1"/>
  <c r="S24" i="239"/>
  <c r="AJ24" i="239" s="1"/>
  <c r="R24" i="239"/>
  <c r="O24" i="239"/>
  <c r="Y24" i="239" s="1"/>
  <c r="AP24" i="239" s="1"/>
  <c r="AP23" i="239"/>
  <c r="AO23" i="239"/>
  <c r="AN23" i="239"/>
  <c r="AM23" i="239"/>
  <c r="AB23" i="239"/>
  <c r="AS23" i="239" s="1"/>
  <c r="AA23" i="239"/>
  <c r="AR23" i="239" s="1"/>
  <c r="Z23" i="239"/>
  <c r="AQ23" i="239" s="1"/>
  <c r="Y23" i="239"/>
  <c r="X23" i="239"/>
  <c r="W23" i="239"/>
  <c r="V23" i="239"/>
  <c r="U23" i="239"/>
  <c r="AL23" i="239" s="1"/>
  <c r="T23" i="239"/>
  <c r="AK23" i="239" s="1"/>
  <c r="S23" i="239"/>
  <c r="AJ23" i="239" s="1"/>
  <c r="R23" i="239"/>
  <c r="AI23" i="239" s="1"/>
  <c r="AS22" i="239"/>
  <c r="AN22" i="239"/>
  <c r="AM22" i="239"/>
  <c r="AL22" i="239"/>
  <c r="AK22" i="239"/>
  <c r="AB22" i="239"/>
  <c r="AA22" i="239"/>
  <c r="AR22" i="239" s="1"/>
  <c r="Z22" i="239"/>
  <c r="AQ22" i="239" s="1"/>
  <c r="Y22" i="239"/>
  <c r="AP22" i="239" s="1"/>
  <c r="X22" i="239"/>
  <c r="AO22" i="239" s="1"/>
  <c r="W22" i="239"/>
  <c r="V22" i="239"/>
  <c r="U22" i="239"/>
  <c r="T22" i="239"/>
  <c r="S22" i="239"/>
  <c r="AJ22" i="239" s="1"/>
  <c r="R22" i="239"/>
  <c r="AI22" i="239" s="1"/>
  <c r="AS21" i="239"/>
  <c r="AR21" i="239"/>
  <c r="AQ21" i="239"/>
  <c r="AL21" i="239"/>
  <c r="AK21" i="239"/>
  <c r="AJ21" i="239"/>
  <c r="AI21" i="239"/>
  <c r="AB21" i="239"/>
  <c r="AA21" i="239"/>
  <c r="Z21" i="239"/>
  <c r="Y21" i="239"/>
  <c r="AP21" i="239" s="1"/>
  <c r="X21" i="239"/>
  <c r="AO21" i="239" s="1"/>
  <c r="W21" i="239"/>
  <c r="AN21" i="239" s="1"/>
  <c r="V21" i="239"/>
  <c r="AM21" i="239" s="1"/>
  <c r="U21" i="239"/>
  <c r="T21" i="239"/>
  <c r="S21" i="239"/>
  <c r="R21" i="239"/>
  <c r="AR20" i="239"/>
  <c r="AQ20" i="239"/>
  <c r="AP20" i="239"/>
  <c r="AO20" i="239"/>
  <c r="AJ20" i="239"/>
  <c r="AI20" i="239"/>
  <c r="AB20" i="239"/>
  <c r="AS20" i="239" s="1"/>
  <c r="AA20" i="239"/>
  <c r="Z20" i="239"/>
  <c r="Y20" i="239"/>
  <c r="X20" i="239"/>
  <c r="W20" i="239"/>
  <c r="AN20" i="239" s="1"/>
  <c r="V20" i="239"/>
  <c r="AM20" i="239" s="1"/>
  <c r="U20" i="239"/>
  <c r="AL20" i="239" s="1"/>
  <c r="T20" i="239"/>
  <c r="AK20" i="239" s="1"/>
  <c r="S20" i="239"/>
  <c r="R20" i="239"/>
  <c r="AP19" i="239"/>
  <c r="AO19" i="239"/>
  <c r="AN19" i="239"/>
  <c r="AM19" i="239"/>
  <c r="AB19" i="239"/>
  <c r="AS19" i="239" s="1"/>
  <c r="AA19" i="239"/>
  <c r="AR19" i="239" s="1"/>
  <c r="Z19" i="239"/>
  <c r="AQ19" i="239" s="1"/>
  <c r="Y19" i="239"/>
  <c r="X19" i="239"/>
  <c r="W19" i="239"/>
  <c r="V19" i="239"/>
  <c r="U19" i="239"/>
  <c r="AL19" i="239" s="1"/>
  <c r="T19" i="239"/>
  <c r="AK19" i="239" s="1"/>
  <c r="S19" i="239"/>
  <c r="AJ19" i="239" s="1"/>
  <c r="R19" i="239"/>
  <c r="AI19" i="239" s="1"/>
  <c r="AS18" i="239"/>
  <c r="AN18" i="239"/>
  <c r="AM18" i="239"/>
  <c r="AL18" i="239"/>
  <c r="AK18" i="239"/>
  <c r="AB18" i="239"/>
  <c r="AA18" i="239"/>
  <c r="AR18" i="239" s="1"/>
  <c r="Z18" i="239"/>
  <c r="AQ18" i="239" s="1"/>
  <c r="Y18" i="239"/>
  <c r="AP18" i="239" s="1"/>
  <c r="X18" i="239"/>
  <c r="AO18" i="239" s="1"/>
  <c r="W18" i="239"/>
  <c r="V18" i="239"/>
  <c r="U18" i="239"/>
  <c r="T18" i="239"/>
  <c r="S18" i="239"/>
  <c r="AJ18" i="239" s="1"/>
  <c r="R18" i="239"/>
  <c r="AI18" i="239" s="1"/>
  <c r="AS17" i="239"/>
  <c r="AR17" i="239"/>
  <c r="AQ17" i="239"/>
  <c r="AL17" i="239"/>
  <c r="AK17" i="239"/>
  <c r="AJ17" i="239"/>
  <c r="AI17" i="239"/>
  <c r="AB17" i="239"/>
  <c r="AA17" i="239"/>
  <c r="Z17" i="239"/>
  <c r="Y17" i="239"/>
  <c r="AP17" i="239" s="1"/>
  <c r="X17" i="239"/>
  <c r="AO17" i="239" s="1"/>
  <c r="W17" i="239"/>
  <c r="AN17" i="239" s="1"/>
  <c r="V17" i="239"/>
  <c r="AM17" i="239" s="1"/>
  <c r="U17" i="239"/>
  <c r="T17" i="239"/>
  <c r="S17" i="239"/>
  <c r="R17" i="239"/>
  <c r="AR16" i="239"/>
  <c r="AQ16" i="239"/>
  <c r="AP16" i="239"/>
  <c r="AO16" i="239"/>
  <c r="AJ16" i="239"/>
  <c r="AI16" i="239"/>
  <c r="AB16" i="239"/>
  <c r="AS16" i="239" s="1"/>
  <c r="AA16" i="239"/>
  <c r="Z16" i="239"/>
  <c r="Y16" i="239"/>
  <c r="X16" i="239"/>
  <c r="W16" i="239"/>
  <c r="AN16" i="239" s="1"/>
  <c r="V16" i="239"/>
  <c r="AM16" i="239" s="1"/>
  <c r="U16" i="239"/>
  <c r="AL16" i="239" s="1"/>
  <c r="T16" i="239"/>
  <c r="AK16" i="239" s="1"/>
  <c r="S16" i="239"/>
  <c r="R16" i="239"/>
  <c r="AP15" i="239"/>
  <c r="AO15" i="239"/>
  <c r="AN15" i="239"/>
  <c r="AM15" i="239"/>
  <c r="AB15" i="239"/>
  <c r="AS15" i="239" s="1"/>
  <c r="AA15" i="239"/>
  <c r="AR15" i="239" s="1"/>
  <c r="Z15" i="239"/>
  <c r="AQ15" i="239" s="1"/>
  <c r="Y15" i="239"/>
  <c r="X15" i="239"/>
  <c r="W15" i="239"/>
  <c r="V15" i="239"/>
  <c r="U15" i="239"/>
  <c r="AL15" i="239" s="1"/>
  <c r="T15" i="239"/>
  <c r="AK15" i="239" s="1"/>
  <c r="S15" i="239"/>
  <c r="AJ15" i="239" s="1"/>
  <c r="R15" i="239"/>
  <c r="AI15" i="239" s="1"/>
  <c r="AS14" i="239"/>
  <c r="AN14" i="239"/>
  <c r="AM14" i="239"/>
  <c r="AL14" i="239"/>
  <c r="AK14" i="239"/>
  <c r="AB14" i="239"/>
  <c r="AA14" i="239"/>
  <c r="AR14" i="239" s="1"/>
  <c r="Z14" i="239"/>
  <c r="AQ14" i="239" s="1"/>
  <c r="Y14" i="239"/>
  <c r="AP14" i="239" s="1"/>
  <c r="X14" i="239"/>
  <c r="AO14" i="239" s="1"/>
  <c r="W14" i="239"/>
  <c r="V14" i="239"/>
  <c r="U14" i="239"/>
  <c r="T14" i="239"/>
  <c r="S14" i="239"/>
  <c r="AJ14" i="239" s="1"/>
  <c r="R14" i="239"/>
  <c r="AI14" i="239" s="1"/>
  <c r="AS13" i="239"/>
  <c r="AR13" i="239"/>
  <c r="AQ13" i="239"/>
  <c r="AL13" i="239"/>
  <c r="AK13" i="239"/>
  <c r="AJ13" i="239"/>
  <c r="AI13" i="239"/>
  <c r="AB13" i="239"/>
  <c r="AA13" i="239"/>
  <c r="Z13" i="239"/>
  <c r="Y13" i="239"/>
  <c r="AP13" i="239" s="1"/>
  <c r="X13" i="239"/>
  <c r="AO13" i="239" s="1"/>
  <c r="W13" i="239"/>
  <c r="AN13" i="239" s="1"/>
  <c r="V13" i="239"/>
  <c r="AM13" i="239" s="1"/>
  <c r="U13" i="239"/>
  <c r="T13" i="239"/>
  <c r="S13" i="239"/>
  <c r="R13" i="239"/>
  <c r="AR12" i="239"/>
  <c r="AQ12" i="239"/>
  <c r="AP12" i="239"/>
  <c r="AO12" i="239"/>
  <c r="AJ12" i="239"/>
  <c r="AI12" i="239"/>
  <c r="AB12" i="239"/>
  <c r="AS12" i="239" s="1"/>
  <c r="AA12" i="239"/>
  <c r="Z12" i="239"/>
  <c r="Y12" i="239"/>
  <c r="X12" i="239"/>
  <c r="W12" i="239"/>
  <c r="AN12" i="239" s="1"/>
  <c r="V12" i="239"/>
  <c r="AM12" i="239" s="1"/>
  <c r="U12" i="239"/>
  <c r="AL12" i="239" s="1"/>
  <c r="T12" i="239"/>
  <c r="AK12" i="239" s="1"/>
  <c r="S12" i="239"/>
  <c r="R12" i="239"/>
  <c r="AG10" i="239"/>
  <c r="AR10" i="239" s="1"/>
  <c r="AF10" i="239"/>
  <c r="AP10" i="239" s="1"/>
  <c r="AA10" i="239"/>
  <c r="Y10" i="239"/>
  <c r="W10" i="239"/>
  <c r="AE10" i="239" s="1"/>
  <c r="AN10" i="239" s="1"/>
  <c r="U10" i="239"/>
  <c r="AD10" i="239" s="1"/>
  <c r="AL10" i="239" s="1"/>
  <c r="AE9" i="239"/>
  <c r="AN9" i="239" s="1"/>
  <c r="AD9" i="239"/>
  <c r="AL9" i="239" s="1"/>
  <c r="AA9" i="239"/>
  <c r="AG9" i="239" s="1"/>
  <c r="AR9" i="239" s="1"/>
  <c r="Y9" i="239"/>
  <c r="AF9" i="239" s="1"/>
  <c r="AP9" i="239" s="1"/>
  <c r="W9" i="239"/>
  <c r="U9" i="239"/>
  <c r="W24" i="239" l="1"/>
  <c r="AN24" i="239" s="1"/>
  <c r="Y41" i="239"/>
  <c r="AP41" i="239" s="1"/>
  <c r="AE35" i="235" l="1"/>
  <c r="Z35" i="235"/>
  <c r="S35" i="235"/>
  <c r="AF35" i="235" s="1"/>
  <c r="R35" i="235"/>
  <c r="Q35" i="235"/>
  <c r="AD35" i="235" s="1"/>
  <c r="P35" i="235"/>
  <c r="AC35" i="235" s="1"/>
  <c r="O35" i="235"/>
  <c r="AB35" i="235" s="1"/>
  <c r="N35" i="235"/>
  <c r="AA35" i="235" s="1"/>
  <c r="M35" i="235"/>
  <c r="AF34" i="235"/>
  <c r="AE34" i="235"/>
  <c r="AC34" i="235"/>
  <c r="S34" i="235"/>
  <c r="R34" i="235"/>
  <c r="Q34" i="235"/>
  <c r="AD34" i="235" s="1"/>
  <c r="P34" i="235"/>
  <c r="O34" i="235"/>
  <c r="AB34" i="235" s="1"/>
  <c r="N34" i="235"/>
  <c r="AA34" i="235" s="1"/>
  <c r="M34" i="235"/>
  <c r="Z34" i="235" s="1"/>
  <c r="AD33" i="235"/>
  <c r="AC33" i="235"/>
  <c r="AA33" i="235"/>
  <c r="S33" i="235"/>
  <c r="AF33" i="235" s="1"/>
  <c r="R33" i="235"/>
  <c r="AE33" i="235" s="1"/>
  <c r="Q33" i="235"/>
  <c r="P33" i="235"/>
  <c r="O33" i="235"/>
  <c r="AB33" i="235" s="1"/>
  <c r="N33" i="235"/>
  <c r="M33" i="235"/>
  <c r="Z33" i="235" s="1"/>
  <c r="AE32" i="235"/>
  <c r="AD32" i="235"/>
  <c r="AB32" i="235"/>
  <c r="AA32" i="235"/>
  <c r="S32" i="235"/>
  <c r="AF32" i="235" s="1"/>
  <c r="R32" i="235"/>
  <c r="Q32" i="235"/>
  <c r="P32" i="235"/>
  <c r="AC32" i="235" s="1"/>
  <c r="O32" i="235"/>
  <c r="N32" i="235"/>
  <c r="M32" i="235"/>
  <c r="Z32" i="235" s="1"/>
  <c r="AE31" i="235"/>
  <c r="AC31" i="235"/>
  <c r="Z31" i="235"/>
  <c r="S31" i="235"/>
  <c r="AF31" i="235" s="1"/>
  <c r="R31" i="235"/>
  <c r="Q31" i="235"/>
  <c r="AD31" i="235" s="1"/>
  <c r="P31" i="235"/>
  <c r="O31" i="235"/>
  <c r="AB31" i="235" s="1"/>
  <c r="N31" i="235"/>
  <c r="AA31" i="235" s="1"/>
  <c r="M31" i="235"/>
  <c r="AF30" i="235"/>
  <c r="AE30" i="235"/>
  <c r="AC30" i="235"/>
  <c r="AA30" i="235"/>
  <c r="S30" i="235"/>
  <c r="R30" i="235"/>
  <c r="Q30" i="235"/>
  <c r="AD30" i="235" s="1"/>
  <c r="P30" i="235"/>
  <c r="O30" i="235"/>
  <c r="AB30" i="235" s="1"/>
  <c r="N30" i="235"/>
  <c r="M30" i="235"/>
  <c r="Z30" i="235" s="1"/>
  <c r="AD29" i="235"/>
  <c r="AC29" i="235"/>
  <c r="AA29" i="235"/>
  <c r="S29" i="235"/>
  <c r="AF29" i="235" s="1"/>
  <c r="R29" i="235"/>
  <c r="AE29" i="235" s="1"/>
  <c r="Q29" i="235"/>
  <c r="P29" i="235"/>
  <c r="O29" i="235"/>
  <c r="AB29" i="235" s="1"/>
  <c r="N29" i="235"/>
  <c r="M29" i="235"/>
  <c r="Z29" i="235" s="1"/>
  <c r="AE28" i="235"/>
  <c r="AB28" i="235"/>
  <c r="AA28" i="235"/>
  <c r="S28" i="235"/>
  <c r="AF28" i="235" s="1"/>
  <c r="R28" i="235"/>
  <c r="Q28" i="235"/>
  <c r="AD28" i="235" s="1"/>
  <c r="P28" i="235"/>
  <c r="AC28" i="235" s="1"/>
  <c r="O28" i="235"/>
  <c r="N28" i="235"/>
  <c r="M28" i="235"/>
  <c r="Z28" i="235" s="1"/>
  <c r="AE27" i="235"/>
  <c r="AC27" i="235"/>
  <c r="Z27" i="235"/>
  <c r="S27" i="235"/>
  <c r="AF27" i="235" s="1"/>
  <c r="R27" i="235"/>
  <c r="Q27" i="235"/>
  <c r="AD27" i="235" s="1"/>
  <c r="P27" i="235"/>
  <c r="O27" i="235"/>
  <c r="AB27" i="235" s="1"/>
  <c r="N27" i="235"/>
  <c r="AA27" i="235" s="1"/>
  <c r="M27" i="235"/>
  <c r="AF26" i="235"/>
  <c r="AE26" i="235"/>
  <c r="AC26" i="235"/>
  <c r="AA26" i="235"/>
  <c r="S26" i="235"/>
  <c r="R26" i="235"/>
  <c r="Q26" i="235"/>
  <c r="AD26" i="235" s="1"/>
  <c r="P26" i="235"/>
  <c r="O26" i="235"/>
  <c r="AB26" i="235" s="1"/>
  <c r="N26" i="235"/>
  <c r="M26" i="235"/>
  <c r="Z26" i="235" s="1"/>
  <c r="AE25" i="235"/>
  <c r="AD25" i="235"/>
  <c r="AC25" i="235"/>
  <c r="AA25" i="235"/>
  <c r="S25" i="235"/>
  <c r="AF25" i="235" s="1"/>
  <c r="R25" i="235"/>
  <c r="Q25" i="235"/>
  <c r="P25" i="235"/>
  <c r="O25" i="235"/>
  <c r="AB25" i="235" s="1"/>
  <c r="N25" i="235"/>
  <c r="M25" i="235"/>
  <c r="Z25" i="235" s="1"/>
  <c r="X24" i="235"/>
  <c r="AF24" i="235" s="1"/>
  <c r="W24" i="235"/>
  <c r="AE24" i="235" s="1"/>
  <c r="S24" i="235"/>
  <c r="R24" i="235"/>
  <c r="Q24" i="235"/>
  <c r="V24" i="235" s="1"/>
  <c r="AD24" i="235" s="1"/>
  <c r="P24" i="235"/>
  <c r="U24" i="235" s="1"/>
  <c r="AC24" i="235" s="1"/>
  <c r="V23" i="235"/>
  <c r="AD23" i="235" s="1"/>
  <c r="S23" i="235"/>
  <c r="X23" i="235" s="1"/>
  <c r="AF23" i="235" s="1"/>
  <c r="R23" i="235"/>
  <c r="W23" i="235" s="1"/>
  <c r="AE23" i="235" s="1"/>
  <c r="Q23" i="235"/>
  <c r="P23" i="235"/>
  <c r="U23" i="235" s="1"/>
  <c r="AC23" i="235" s="1"/>
  <c r="AE21" i="235"/>
  <c r="AC21" i="235"/>
  <c r="AB21" i="235"/>
  <c r="AA21" i="235"/>
  <c r="S21" i="235"/>
  <c r="AF21" i="235" s="1"/>
  <c r="R21" i="235"/>
  <c r="Q21" i="235"/>
  <c r="AD21" i="235" s="1"/>
  <c r="P21" i="235"/>
  <c r="O21" i="235"/>
  <c r="N21" i="235"/>
  <c r="M21" i="235"/>
  <c r="Z21" i="235" s="1"/>
  <c r="AE20" i="235"/>
  <c r="AC20" i="235"/>
  <c r="AA20" i="235"/>
  <c r="Z20" i="235"/>
  <c r="S20" i="235"/>
  <c r="AF20" i="235" s="1"/>
  <c r="R20" i="235"/>
  <c r="Q20" i="235"/>
  <c r="AD20" i="235" s="1"/>
  <c r="P20" i="235"/>
  <c r="O20" i="235"/>
  <c r="AB20" i="235" s="1"/>
  <c r="N20" i="235"/>
  <c r="M20" i="235"/>
  <c r="AF19" i="235"/>
  <c r="AE19" i="235"/>
  <c r="AC19" i="235"/>
  <c r="AA19" i="235"/>
  <c r="S19" i="235"/>
  <c r="R19" i="235"/>
  <c r="Q19" i="235"/>
  <c r="AD19" i="235" s="1"/>
  <c r="P19" i="235"/>
  <c r="O19" i="235"/>
  <c r="AB19" i="235" s="1"/>
  <c r="N19" i="235"/>
  <c r="M19" i="235"/>
  <c r="Z19" i="235" s="1"/>
  <c r="AE18" i="235"/>
  <c r="AD18" i="235"/>
  <c r="AC18" i="235"/>
  <c r="AA18" i="235"/>
  <c r="S18" i="235"/>
  <c r="AF18" i="235" s="1"/>
  <c r="R18" i="235"/>
  <c r="Q18" i="235"/>
  <c r="P18" i="235"/>
  <c r="O18" i="235"/>
  <c r="AB18" i="235" s="1"/>
  <c r="N18" i="235"/>
  <c r="M18" i="235"/>
  <c r="Z18" i="235" s="1"/>
  <c r="AE17" i="235"/>
  <c r="AC17" i="235"/>
  <c r="AB17" i="235"/>
  <c r="AA17" i="235"/>
  <c r="S17" i="235"/>
  <c r="AF17" i="235" s="1"/>
  <c r="R17" i="235"/>
  <c r="Q17" i="235"/>
  <c r="AD17" i="235" s="1"/>
  <c r="P17" i="235"/>
  <c r="O17" i="235"/>
  <c r="N17" i="235"/>
  <c r="M17" i="235"/>
  <c r="Z17" i="235" s="1"/>
  <c r="AE16" i="235"/>
  <c r="AC16" i="235"/>
  <c r="AA16" i="235"/>
  <c r="Z16" i="235"/>
  <c r="S16" i="235"/>
  <c r="AF16" i="235" s="1"/>
  <c r="R16" i="235"/>
  <c r="Q16" i="235"/>
  <c r="AD16" i="235" s="1"/>
  <c r="P16" i="235"/>
  <c r="O16" i="235"/>
  <c r="AB16" i="235" s="1"/>
  <c r="N16" i="235"/>
  <c r="M16" i="235"/>
  <c r="AF15" i="235"/>
  <c r="AE15" i="235"/>
  <c r="AC15" i="235"/>
  <c r="AA15" i="235"/>
  <c r="S15" i="235"/>
  <c r="R15" i="235"/>
  <c r="Q15" i="235"/>
  <c r="AD15" i="235" s="1"/>
  <c r="P15" i="235"/>
  <c r="O15" i="235"/>
  <c r="AB15" i="235" s="1"/>
  <c r="N15" i="235"/>
  <c r="M15" i="235"/>
  <c r="Z15" i="235" s="1"/>
  <c r="AE14" i="235"/>
  <c r="AD14" i="235"/>
  <c r="AC14" i="235"/>
  <c r="AA14" i="235"/>
  <c r="S14" i="235"/>
  <c r="AF14" i="235" s="1"/>
  <c r="R14" i="235"/>
  <c r="Q14" i="235"/>
  <c r="P14" i="235"/>
  <c r="O14" i="235"/>
  <c r="AB14" i="235" s="1"/>
  <c r="N14" i="235"/>
  <c r="M14" i="235"/>
  <c r="Z14" i="235" s="1"/>
  <c r="AE13" i="235"/>
  <c r="AC13" i="235"/>
  <c r="AB13" i="235"/>
  <c r="AA13" i="235"/>
  <c r="S13" i="235"/>
  <c r="AF13" i="235" s="1"/>
  <c r="R13" i="235"/>
  <c r="Q13" i="235"/>
  <c r="AD13" i="235" s="1"/>
  <c r="P13" i="235"/>
  <c r="O13" i="235"/>
  <c r="N13" i="235"/>
  <c r="M13" i="235"/>
  <c r="Z13" i="235" s="1"/>
  <c r="AE12" i="235"/>
  <c r="AC12" i="235"/>
  <c r="AA12" i="235"/>
  <c r="Z12" i="235"/>
  <c r="S12" i="235"/>
  <c r="AF12" i="235" s="1"/>
  <c r="R12" i="235"/>
  <c r="Q12" i="235"/>
  <c r="AD12" i="235" s="1"/>
  <c r="P12" i="235"/>
  <c r="O12" i="235"/>
  <c r="AB12" i="235" s="1"/>
  <c r="N12" i="235"/>
  <c r="M12" i="235"/>
  <c r="AF11" i="235"/>
  <c r="AE11" i="235"/>
  <c r="AC11" i="235"/>
  <c r="AA11" i="235"/>
  <c r="S11" i="235"/>
  <c r="R11" i="235"/>
  <c r="Q11" i="235"/>
  <c r="AD11" i="235" s="1"/>
  <c r="P11" i="235"/>
  <c r="O11" i="235"/>
  <c r="AB11" i="235" s="1"/>
  <c r="N11" i="235"/>
  <c r="M11" i="235"/>
  <c r="Z11" i="235" s="1"/>
  <c r="S10" i="235"/>
  <c r="X10" i="235" s="1"/>
  <c r="AF10" i="235" s="1"/>
  <c r="R10" i="235"/>
  <c r="W10" i="235" s="1"/>
  <c r="AE10" i="235" s="1"/>
  <c r="Q10" i="235"/>
  <c r="V10" i="235" s="1"/>
  <c r="AD10" i="235" s="1"/>
  <c r="P10" i="235"/>
  <c r="U10" i="235" s="1"/>
  <c r="AC10" i="235" s="1"/>
  <c r="X9" i="235"/>
  <c r="AF9" i="235" s="1"/>
  <c r="W9" i="235"/>
  <c r="AE9" i="235" s="1"/>
  <c r="V9" i="235"/>
  <c r="AD9" i="235" s="1"/>
  <c r="U9" i="235"/>
  <c r="AC9" i="235" s="1"/>
  <c r="S9" i="235"/>
  <c r="R9" i="235"/>
  <c r="Q9" i="235"/>
  <c r="P9" i="235"/>
  <c r="AO34" i="231" l="1"/>
  <c r="BF34" i="231" s="1"/>
  <c r="AK34" i="231"/>
  <c r="BB34" i="231" s="1"/>
  <c r="AI34" i="231"/>
  <c r="AZ34" i="231" s="1"/>
  <c r="AG34" i="231"/>
  <c r="AX34" i="231" s="1"/>
  <c r="W34" i="231"/>
  <c r="V34" i="231"/>
  <c r="AN34" i="231" s="1"/>
  <c r="BE34" i="231" s="1"/>
  <c r="U34" i="231"/>
  <c r="AM34" i="231" s="1"/>
  <c r="BD34" i="231" s="1"/>
  <c r="T34" i="231"/>
  <c r="AL34" i="231" s="1"/>
  <c r="BC34" i="231" s="1"/>
  <c r="S34" i="231"/>
  <c r="R34" i="231"/>
  <c r="AJ34" i="231" s="1"/>
  <c r="BA34" i="231" s="1"/>
  <c r="Q34" i="231"/>
  <c r="P34" i="231"/>
  <c r="AH34" i="231" s="1"/>
  <c r="AY34" i="231" s="1"/>
  <c r="O34" i="231"/>
  <c r="N34" i="231"/>
  <c r="AF34" i="231" s="1"/>
  <c r="AW34" i="231" s="1"/>
  <c r="M34" i="231"/>
  <c r="AE34" i="231" s="1"/>
  <c r="AV34" i="231" s="1"/>
  <c r="AL33" i="231"/>
  <c r="BC33" i="231" s="1"/>
  <c r="AJ33" i="231"/>
  <c r="BA33" i="231" s="1"/>
  <c r="AH33" i="231"/>
  <c r="AY33" i="231" s="1"/>
  <c r="W33" i="231"/>
  <c r="AO33" i="231" s="1"/>
  <c r="BF33" i="231" s="1"/>
  <c r="V33" i="231"/>
  <c r="AN33" i="231" s="1"/>
  <c r="BE33" i="231" s="1"/>
  <c r="U33" i="231"/>
  <c r="AM33" i="231" s="1"/>
  <c r="BD33" i="231" s="1"/>
  <c r="T33" i="231"/>
  <c r="S33" i="231"/>
  <c r="AK33" i="231" s="1"/>
  <c r="BB33" i="231" s="1"/>
  <c r="R33" i="231"/>
  <c r="Q33" i="231"/>
  <c r="AI33" i="231" s="1"/>
  <c r="AZ33" i="231" s="1"/>
  <c r="P33" i="231"/>
  <c r="O33" i="231"/>
  <c r="AG33" i="231" s="1"/>
  <c r="AX33" i="231" s="1"/>
  <c r="N33" i="231"/>
  <c r="AF33" i="231" s="1"/>
  <c r="AW33" i="231" s="1"/>
  <c r="M33" i="231"/>
  <c r="AE33" i="231" s="1"/>
  <c r="AV33" i="231" s="1"/>
  <c r="AM32" i="231"/>
  <c r="BD32" i="231" s="1"/>
  <c r="AK32" i="231"/>
  <c r="BB32" i="231" s="1"/>
  <c r="AI32" i="231"/>
  <c r="AZ32" i="231" s="1"/>
  <c r="AE32" i="231"/>
  <c r="AV32" i="231" s="1"/>
  <c r="W32" i="231"/>
  <c r="AO32" i="231" s="1"/>
  <c r="BF32" i="231" s="1"/>
  <c r="V32" i="231"/>
  <c r="AN32" i="231" s="1"/>
  <c r="BE32" i="231" s="1"/>
  <c r="U32" i="231"/>
  <c r="T32" i="231"/>
  <c r="AL32" i="231" s="1"/>
  <c r="BC32" i="231" s="1"/>
  <c r="S32" i="231"/>
  <c r="R32" i="231"/>
  <c r="AJ32" i="231" s="1"/>
  <c r="BA32" i="231" s="1"/>
  <c r="Q32" i="231"/>
  <c r="P32" i="231"/>
  <c r="AH32" i="231" s="1"/>
  <c r="AY32" i="231" s="1"/>
  <c r="O32" i="231"/>
  <c r="AG32" i="231" s="1"/>
  <c r="AX32" i="231" s="1"/>
  <c r="N32" i="231"/>
  <c r="AF32" i="231" s="1"/>
  <c r="AW32" i="231" s="1"/>
  <c r="M32" i="231"/>
  <c r="BB31" i="231"/>
  <c r="AN31" i="231"/>
  <c r="BE31" i="231" s="1"/>
  <c r="AL31" i="231"/>
  <c r="BC31" i="231" s="1"/>
  <c r="AK31" i="231"/>
  <c r="AJ31" i="231"/>
  <c r="BA31" i="231" s="1"/>
  <c r="AF31" i="231"/>
  <c r="AW31" i="231" s="1"/>
  <c r="W31" i="231"/>
  <c r="AO31" i="231" s="1"/>
  <c r="BF31" i="231" s="1"/>
  <c r="V31" i="231"/>
  <c r="U31" i="231"/>
  <c r="AM31" i="231" s="1"/>
  <c r="BD31" i="231" s="1"/>
  <c r="T31" i="231"/>
  <c r="S31" i="231"/>
  <c r="R31" i="231"/>
  <c r="Q31" i="231"/>
  <c r="AI31" i="231" s="1"/>
  <c r="AZ31" i="231" s="1"/>
  <c r="P31" i="231"/>
  <c r="AH31" i="231" s="1"/>
  <c r="AY31" i="231" s="1"/>
  <c r="O31" i="231"/>
  <c r="AG31" i="231" s="1"/>
  <c r="AX31" i="231" s="1"/>
  <c r="N31" i="231"/>
  <c r="M31" i="231"/>
  <c r="AE31" i="231" s="1"/>
  <c r="AV31" i="231" s="1"/>
  <c r="BC30" i="231"/>
  <c r="AO30" i="231"/>
  <c r="BF30" i="231" s="1"/>
  <c r="AM30" i="231"/>
  <c r="BD30" i="231" s="1"/>
  <c r="AL30" i="231"/>
  <c r="AK30" i="231"/>
  <c r="BB30" i="231" s="1"/>
  <c r="AG30" i="231"/>
  <c r="AX30" i="231" s="1"/>
  <c r="AE30" i="231"/>
  <c r="AV30" i="231" s="1"/>
  <c r="W30" i="231"/>
  <c r="V30" i="231"/>
  <c r="AN30" i="231" s="1"/>
  <c r="BE30" i="231" s="1"/>
  <c r="U30" i="231"/>
  <c r="T30" i="231"/>
  <c r="S30" i="231"/>
  <c r="R30" i="231"/>
  <c r="AJ30" i="231" s="1"/>
  <c r="BA30" i="231" s="1"/>
  <c r="Q30" i="231"/>
  <c r="AI30" i="231" s="1"/>
  <c r="AZ30" i="231" s="1"/>
  <c r="P30" i="231"/>
  <c r="AH30" i="231" s="1"/>
  <c r="AY30" i="231" s="1"/>
  <c r="O30" i="231"/>
  <c r="N30" i="231"/>
  <c r="AF30" i="231" s="1"/>
  <c r="AW30" i="231" s="1"/>
  <c r="M30" i="231"/>
  <c r="AH28" i="231"/>
  <c r="AY28" i="231" s="1"/>
  <c r="T28" i="231"/>
  <c r="AL28" i="231" s="1"/>
  <c r="BC28" i="231" s="1"/>
  <c r="P28" i="231"/>
  <c r="T27" i="231"/>
  <c r="AL27" i="231" s="1"/>
  <c r="BC27" i="231" s="1"/>
  <c r="P27" i="231"/>
  <c r="AH27" i="231" s="1"/>
  <c r="AY27" i="231" s="1"/>
  <c r="AZ25" i="231"/>
  <c r="AL25" i="231"/>
  <c r="BC25" i="231" s="1"/>
  <c r="AJ25" i="231"/>
  <c r="BA25" i="231" s="1"/>
  <c r="AI25" i="231"/>
  <c r="AH25" i="231"/>
  <c r="AY25" i="231" s="1"/>
  <c r="W25" i="231"/>
  <c r="AO25" i="231" s="1"/>
  <c r="BF25" i="231" s="1"/>
  <c r="V25" i="231"/>
  <c r="AN25" i="231" s="1"/>
  <c r="BE25" i="231" s="1"/>
  <c r="U25" i="231"/>
  <c r="AM25" i="231" s="1"/>
  <c r="BD25" i="231" s="1"/>
  <c r="T25" i="231"/>
  <c r="S25" i="231"/>
  <c r="AK25" i="231" s="1"/>
  <c r="BB25" i="231" s="1"/>
  <c r="R25" i="231"/>
  <c r="Q25" i="231"/>
  <c r="P25" i="231"/>
  <c r="O25" i="231"/>
  <c r="AG25" i="231" s="1"/>
  <c r="AX25" i="231" s="1"/>
  <c r="N25" i="231"/>
  <c r="AF25" i="231" s="1"/>
  <c r="AW25" i="231" s="1"/>
  <c r="M25" i="231"/>
  <c r="AE25" i="231" s="1"/>
  <c r="AV25" i="231" s="1"/>
  <c r="BA24" i="231"/>
  <c r="AM24" i="231"/>
  <c r="BD24" i="231" s="1"/>
  <c r="AK24" i="231"/>
  <c r="BB24" i="231" s="1"/>
  <c r="AJ24" i="231"/>
  <c r="AI24" i="231"/>
  <c r="AZ24" i="231" s="1"/>
  <c r="AE24" i="231"/>
  <c r="AV24" i="231" s="1"/>
  <c r="W24" i="231"/>
  <c r="AO24" i="231" s="1"/>
  <c r="BF24" i="231" s="1"/>
  <c r="V24" i="231"/>
  <c r="AN24" i="231" s="1"/>
  <c r="BE24" i="231" s="1"/>
  <c r="U24" i="231"/>
  <c r="T24" i="231"/>
  <c r="AL24" i="231" s="1"/>
  <c r="BC24" i="231" s="1"/>
  <c r="S24" i="231"/>
  <c r="R24" i="231"/>
  <c r="Q24" i="231"/>
  <c r="P24" i="231"/>
  <c r="AH24" i="231" s="1"/>
  <c r="AY24" i="231" s="1"/>
  <c r="O24" i="231"/>
  <c r="AG24" i="231" s="1"/>
  <c r="AX24" i="231" s="1"/>
  <c r="N24" i="231"/>
  <c r="AF24" i="231" s="1"/>
  <c r="AW24" i="231" s="1"/>
  <c r="M24" i="231"/>
  <c r="BB23" i="231"/>
  <c r="AN23" i="231"/>
  <c r="BE23" i="231" s="1"/>
  <c r="AL23" i="231"/>
  <c r="BC23" i="231" s="1"/>
  <c r="AK23" i="231"/>
  <c r="AJ23" i="231"/>
  <c r="BA23" i="231" s="1"/>
  <c r="AF23" i="231"/>
  <c r="AW23" i="231" s="1"/>
  <c r="W23" i="231"/>
  <c r="AO23" i="231" s="1"/>
  <c r="BF23" i="231" s="1"/>
  <c r="V23" i="231"/>
  <c r="U23" i="231"/>
  <c r="AM23" i="231" s="1"/>
  <c r="BD23" i="231" s="1"/>
  <c r="T23" i="231"/>
  <c r="S23" i="231"/>
  <c r="R23" i="231"/>
  <c r="Q23" i="231"/>
  <c r="AI23" i="231" s="1"/>
  <c r="AZ23" i="231" s="1"/>
  <c r="P23" i="231"/>
  <c r="AH23" i="231" s="1"/>
  <c r="AY23" i="231" s="1"/>
  <c r="O23" i="231"/>
  <c r="AG23" i="231" s="1"/>
  <c r="AX23" i="231" s="1"/>
  <c r="N23" i="231"/>
  <c r="M23" i="231"/>
  <c r="AE23" i="231" s="1"/>
  <c r="AV23" i="231" s="1"/>
  <c r="BC22" i="231"/>
  <c r="AO22" i="231"/>
  <c r="BF22" i="231" s="1"/>
  <c r="AM22" i="231"/>
  <c r="BD22" i="231" s="1"/>
  <c r="AL22" i="231"/>
  <c r="AK22" i="231"/>
  <c r="BB22" i="231" s="1"/>
  <c r="AG22" i="231"/>
  <c r="AX22" i="231" s="1"/>
  <c r="AE22" i="231"/>
  <c r="AV22" i="231" s="1"/>
  <c r="W22" i="231"/>
  <c r="V22" i="231"/>
  <c r="AN22" i="231" s="1"/>
  <c r="BE22" i="231" s="1"/>
  <c r="U22" i="231"/>
  <c r="T22" i="231"/>
  <c r="S22" i="231"/>
  <c r="R22" i="231"/>
  <c r="AJ22" i="231" s="1"/>
  <c r="BA22" i="231" s="1"/>
  <c r="Q22" i="231"/>
  <c r="AI22" i="231" s="1"/>
  <c r="AZ22" i="231" s="1"/>
  <c r="P22" i="231"/>
  <c r="AH22" i="231" s="1"/>
  <c r="AY22" i="231" s="1"/>
  <c r="O22" i="231"/>
  <c r="N22" i="231"/>
  <c r="AF22" i="231" s="1"/>
  <c r="AW22" i="231" s="1"/>
  <c r="M22" i="231"/>
  <c r="BD21" i="231"/>
  <c r="AV21" i="231"/>
  <c r="AN21" i="231"/>
  <c r="BE21" i="231" s="1"/>
  <c r="AM21" i="231"/>
  <c r="AL21" i="231"/>
  <c r="BC21" i="231" s="1"/>
  <c r="AH21" i="231"/>
  <c r="AY21" i="231" s="1"/>
  <c r="AF21" i="231"/>
  <c r="AW21" i="231" s="1"/>
  <c r="AE21" i="231"/>
  <c r="W21" i="231"/>
  <c r="AO21" i="231" s="1"/>
  <c r="BF21" i="231" s="1"/>
  <c r="V21" i="231"/>
  <c r="U21" i="231"/>
  <c r="T21" i="231"/>
  <c r="S21" i="231"/>
  <c r="AK21" i="231" s="1"/>
  <c r="BB21" i="231" s="1"/>
  <c r="R21" i="231"/>
  <c r="AJ21" i="231" s="1"/>
  <c r="BA21" i="231" s="1"/>
  <c r="Q21" i="231"/>
  <c r="AI21" i="231" s="1"/>
  <c r="AZ21" i="231" s="1"/>
  <c r="P21" i="231"/>
  <c r="O21" i="231"/>
  <c r="AG21" i="231" s="1"/>
  <c r="AX21" i="231" s="1"/>
  <c r="N21" i="231"/>
  <c r="M21" i="231"/>
  <c r="AL19" i="231"/>
  <c r="BC19" i="231" s="1"/>
  <c r="T19" i="231"/>
  <c r="P19" i="231"/>
  <c r="AH19" i="231" s="1"/>
  <c r="AY19" i="231" s="1"/>
  <c r="T18" i="231"/>
  <c r="AL18" i="231" s="1"/>
  <c r="BC18" i="231" s="1"/>
  <c r="P18" i="231"/>
  <c r="AH18" i="231" s="1"/>
  <c r="AY18" i="231" s="1"/>
  <c r="BA16" i="231"/>
  <c r="AM16" i="231"/>
  <c r="BD16" i="231" s="1"/>
  <c r="AK16" i="231"/>
  <c r="BB16" i="231" s="1"/>
  <c r="AJ16" i="231"/>
  <c r="AI16" i="231"/>
  <c r="AZ16" i="231" s="1"/>
  <c r="AE16" i="231"/>
  <c r="AV16" i="231" s="1"/>
  <c r="W16" i="231"/>
  <c r="AO16" i="231" s="1"/>
  <c r="BF16" i="231" s="1"/>
  <c r="V16" i="231"/>
  <c r="AN16" i="231" s="1"/>
  <c r="BE16" i="231" s="1"/>
  <c r="U16" i="231"/>
  <c r="T16" i="231"/>
  <c r="AL16" i="231" s="1"/>
  <c r="BC16" i="231" s="1"/>
  <c r="S16" i="231"/>
  <c r="R16" i="231"/>
  <c r="Q16" i="231"/>
  <c r="P16" i="231"/>
  <c r="AH16" i="231" s="1"/>
  <c r="AY16" i="231" s="1"/>
  <c r="O16" i="231"/>
  <c r="AG16" i="231" s="1"/>
  <c r="AX16" i="231" s="1"/>
  <c r="N16" i="231"/>
  <c r="AF16" i="231" s="1"/>
  <c r="AW16" i="231" s="1"/>
  <c r="M16" i="231"/>
  <c r="BB15" i="231"/>
  <c r="AN15" i="231"/>
  <c r="BE15" i="231" s="1"/>
  <c r="AL15" i="231"/>
  <c r="BC15" i="231" s="1"/>
  <c r="AK15" i="231"/>
  <c r="AJ15" i="231"/>
  <c r="BA15" i="231" s="1"/>
  <c r="AF15" i="231"/>
  <c r="AW15" i="231" s="1"/>
  <c r="W15" i="231"/>
  <c r="AO15" i="231" s="1"/>
  <c r="BF15" i="231" s="1"/>
  <c r="V15" i="231"/>
  <c r="U15" i="231"/>
  <c r="AM15" i="231" s="1"/>
  <c r="BD15" i="231" s="1"/>
  <c r="T15" i="231"/>
  <c r="S15" i="231"/>
  <c r="R15" i="231"/>
  <c r="Q15" i="231"/>
  <c r="AI15" i="231" s="1"/>
  <c r="AZ15" i="231" s="1"/>
  <c r="P15" i="231"/>
  <c r="AH15" i="231" s="1"/>
  <c r="AY15" i="231" s="1"/>
  <c r="O15" i="231"/>
  <c r="AG15" i="231" s="1"/>
  <c r="AX15" i="231" s="1"/>
  <c r="N15" i="231"/>
  <c r="M15" i="231"/>
  <c r="AE15" i="231" s="1"/>
  <c r="AV15" i="231" s="1"/>
  <c r="BC14" i="231"/>
  <c r="AO14" i="231"/>
  <c r="BF14" i="231" s="1"/>
  <c r="AM14" i="231"/>
  <c r="BD14" i="231" s="1"/>
  <c r="AL14" i="231"/>
  <c r="AK14" i="231"/>
  <c r="BB14" i="231" s="1"/>
  <c r="AG14" i="231"/>
  <c r="AX14" i="231" s="1"/>
  <c r="AE14" i="231"/>
  <c r="AV14" i="231" s="1"/>
  <c r="W14" i="231"/>
  <c r="V14" i="231"/>
  <c r="AN14" i="231" s="1"/>
  <c r="BE14" i="231" s="1"/>
  <c r="U14" i="231"/>
  <c r="T14" i="231"/>
  <c r="S14" i="231"/>
  <c r="R14" i="231"/>
  <c r="AJ14" i="231" s="1"/>
  <c r="BA14" i="231" s="1"/>
  <c r="Q14" i="231"/>
  <c r="AI14" i="231" s="1"/>
  <c r="AZ14" i="231" s="1"/>
  <c r="P14" i="231"/>
  <c r="AH14" i="231" s="1"/>
  <c r="AY14" i="231" s="1"/>
  <c r="O14" i="231"/>
  <c r="N14" i="231"/>
  <c r="AF14" i="231" s="1"/>
  <c r="AW14" i="231" s="1"/>
  <c r="M14" i="231"/>
  <c r="BD13" i="231"/>
  <c r="AV13" i="231"/>
  <c r="AN13" i="231"/>
  <c r="BE13" i="231" s="1"/>
  <c r="AM13" i="231"/>
  <c r="AL13" i="231"/>
  <c r="BC13" i="231" s="1"/>
  <c r="AH13" i="231"/>
  <c r="AY13" i="231" s="1"/>
  <c r="AF13" i="231"/>
  <c r="AW13" i="231" s="1"/>
  <c r="AE13" i="231"/>
  <c r="W13" i="231"/>
  <c r="AO13" i="231" s="1"/>
  <c r="BF13" i="231" s="1"/>
  <c r="V13" i="231"/>
  <c r="U13" i="231"/>
  <c r="T13" i="231"/>
  <c r="S13" i="231"/>
  <c r="AK13" i="231" s="1"/>
  <c r="BB13" i="231" s="1"/>
  <c r="R13" i="231"/>
  <c r="AJ13" i="231" s="1"/>
  <c r="BA13" i="231" s="1"/>
  <c r="Q13" i="231"/>
  <c r="AI13" i="231" s="1"/>
  <c r="AZ13" i="231" s="1"/>
  <c r="P13" i="231"/>
  <c r="O13" i="231"/>
  <c r="AG13" i="231" s="1"/>
  <c r="AX13" i="231" s="1"/>
  <c r="N13" i="231"/>
  <c r="M13" i="231"/>
  <c r="BE12" i="231"/>
  <c r="AW12" i="231"/>
  <c r="AO12" i="231"/>
  <c r="BF12" i="231" s="1"/>
  <c r="AN12" i="231"/>
  <c r="AM12" i="231"/>
  <c r="BD12" i="231" s="1"/>
  <c r="AI12" i="231"/>
  <c r="AZ12" i="231" s="1"/>
  <c r="AG12" i="231"/>
  <c r="AX12" i="231" s="1"/>
  <c r="AF12" i="231"/>
  <c r="AE12" i="231"/>
  <c r="AV12" i="231" s="1"/>
  <c r="W12" i="231"/>
  <c r="V12" i="231"/>
  <c r="U12" i="231"/>
  <c r="T12" i="231"/>
  <c r="AL12" i="231" s="1"/>
  <c r="BC12" i="231" s="1"/>
  <c r="S12" i="231"/>
  <c r="AK12" i="231" s="1"/>
  <c r="BB12" i="231" s="1"/>
  <c r="R12" i="231"/>
  <c r="AJ12" i="231" s="1"/>
  <c r="BA12" i="231" s="1"/>
  <c r="Q12" i="231"/>
  <c r="P12" i="231"/>
  <c r="AH12" i="231" s="1"/>
  <c r="AY12" i="231" s="1"/>
  <c r="O12" i="231"/>
  <c r="N12" i="231"/>
  <c r="M12" i="231"/>
  <c r="AY10" i="231"/>
  <c r="AH10" i="231"/>
  <c r="T10" i="231"/>
  <c r="AL10" i="231" s="1"/>
  <c r="BC10" i="231" s="1"/>
  <c r="P10" i="231"/>
  <c r="AH9" i="231"/>
  <c r="AY9" i="231" s="1"/>
  <c r="T9" i="231"/>
  <c r="AL9" i="231" s="1"/>
  <c r="BC9" i="231" s="1"/>
  <c r="P9" i="231"/>
  <c r="AF20" i="227" l="1"/>
  <c r="AC20" i="227"/>
  <c r="AA20" i="227"/>
  <c r="S20" i="227"/>
  <c r="R20" i="227"/>
  <c r="AE20" i="227" s="1"/>
  <c r="Q20" i="227"/>
  <c r="AD20" i="227" s="1"/>
  <c r="P20" i="227"/>
  <c r="O20" i="227"/>
  <c r="AB20" i="227" s="1"/>
  <c r="N20" i="227"/>
  <c r="M20" i="227"/>
  <c r="Z20" i="227" s="1"/>
  <c r="AE19" i="227"/>
  <c r="AD19" i="227"/>
  <c r="AA19" i="227"/>
  <c r="S19" i="227"/>
  <c r="AF19" i="227" s="1"/>
  <c r="R19" i="227"/>
  <c r="Q19" i="227"/>
  <c r="P19" i="227"/>
  <c r="AC19" i="227" s="1"/>
  <c r="O19" i="227"/>
  <c r="AB19" i="227" s="1"/>
  <c r="N19" i="227"/>
  <c r="M19" i="227"/>
  <c r="Z19" i="227" s="1"/>
  <c r="AE18" i="227"/>
  <c r="AC18" i="227"/>
  <c r="AB18" i="227"/>
  <c r="S18" i="227"/>
  <c r="AF18" i="227" s="1"/>
  <c r="R18" i="227"/>
  <c r="Q18" i="227"/>
  <c r="AD18" i="227" s="1"/>
  <c r="P18" i="227"/>
  <c r="O18" i="227"/>
  <c r="N18" i="227"/>
  <c r="AA18" i="227" s="1"/>
  <c r="M18" i="227"/>
  <c r="Z18" i="227" s="1"/>
  <c r="AE17" i="227"/>
  <c r="AC17" i="227"/>
  <c r="AA17" i="227"/>
  <c r="Z17" i="227"/>
  <c r="S17" i="227"/>
  <c r="AF17" i="227" s="1"/>
  <c r="R17" i="227"/>
  <c r="Q17" i="227"/>
  <c r="AD17" i="227" s="1"/>
  <c r="P17" i="227"/>
  <c r="O17" i="227"/>
  <c r="AB17" i="227" s="1"/>
  <c r="N17" i="227"/>
  <c r="M17" i="227"/>
  <c r="AF16" i="227"/>
  <c r="AC16" i="227"/>
  <c r="AA16" i="227"/>
  <c r="S16" i="227"/>
  <c r="R16" i="227"/>
  <c r="AE16" i="227" s="1"/>
  <c r="Q16" i="227"/>
  <c r="AD16" i="227" s="1"/>
  <c r="P16" i="227"/>
  <c r="O16" i="227"/>
  <c r="AB16" i="227" s="1"/>
  <c r="N16" i="227"/>
  <c r="M16" i="227"/>
  <c r="Z16" i="227" s="1"/>
  <c r="AE15" i="227"/>
  <c r="AD15" i="227"/>
  <c r="AA15" i="227"/>
  <c r="S15" i="227"/>
  <c r="AF15" i="227" s="1"/>
  <c r="R15" i="227"/>
  <c r="Q15" i="227"/>
  <c r="P15" i="227"/>
  <c r="AC15" i="227" s="1"/>
  <c r="O15" i="227"/>
  <c r="AB15" i="227" s="1"/>
  <c r="N15" i="227"/>
  <c r="M15" i="227"/>
  <c r="Z15" i="227" s="1"/>
  <c r="AE14" i="227"/>
  <c r="AC14" i="227"/>
  <c r="AB14" i="227"/>
  <c r="S14" i="227"/>
  <c r="AF14" i="227" s="1"/>
  <c r="R14" i="227"/>
  <c r="Q14" i="227"/>
  <c r="AD14" i="227" s="1"/>
  <c r="P14" i="227"/>
  <c r="O14" i="227"/>
  <c r="N14" i="227"/>
  <c r="AA14" i="227" s="1"/>
  <c r="M14" i="227"/>
  <c r="Z14" i="227" s="1"/>
  <c r="AE13" i="227"/>
  <c r="AC13" i="227"/>
  <c r="AA13" i="227"/>
  <c r="Z13" i="227"/>
  <c r="S13" i="227"/>
  <c r="AF13" i="227" s="1"/>
  <c r="R13" i="227"/>
  <c r="Q13" i="227"/>
  <c r="AD13" i="227" s="1"/>
  <c r="P13" i="227"/>
  <c r="O13" i="227"/>
  <c r="AB13" i="227" s="1"/>
  <c r="N13" i="227"/>
  <c r="M13" i="227"/>
  <c r="AF12" i="227"/>
  <c r="AC12" i="227"/>
  <c r="AA12" i="227"/>
  <c r="S12" i="227"/>
  <c r="R12" i="227"/>
  <c r="AE12" i="227" s="1"/>
  <c r="Q12" i="227"/>
  <c r="AD12" i="227" s="1"/>
  <c r="P12" i="227"/>
  <c r="O12" i="227"/>
  <c r="AB12" i="227" s="1"/>
  <c r="N12" i="227"/>
  <c r="M12" i="227"/>
  <c r="Z12" i="227" s="1"/>
  <c r="AE11" i="227"/>
  <c r="AD11" i="227"/>
  <c r="AA11" i="227"/>
  <c r="S11" i="227"/>
  <c r="AF11" i="227" s="1"/>
  <c r="R11" i="227"/>
  <c r="Q11" i="227"/>
  <c r="P11" i="227"/>
  <c r="AC11" i="227" s="1"/>
  <c r="O11" i="227"/>
  <c r="AB11" i="227" s="1"/>
  <c r="N11" i="227"/>
  <c r="M11" i="227"/>
  <c r="Z11" i="227" s="1"/>
  <c r="X10" i="227"/>
  <c r="AF10" i="227" s="1"/>
  <c r="S10" i="227"/>
  <c r="R10" i="227"/>
  <c r="W10" i="227" s="1"/>
  <c r="AE10" i="227" s="1"/>
  <c r="Q10" i="227"/>
  <c r="V10" i="227" s="1"/>
  <c r="AD10" i="227" s="1"/>
  <c r="P10" i="227"/>
  <c r="U10" i="227" s="1"/>
  <c r="AC10" i="227" s="1"/>
  <c r="W9" i="227"/>
  <c r="AE9" i="227" s="1"/>
  <c r="V9" i="227"/>
  <c r="AD9" i="227" s="1"/>
  <c r="S9" i="227"/>
  <c r="X9" i="227" s="1"/>
  <c r="AF9" i="227" s="1"/>
  <c r="R9" i="227"/>
  <c r="Q9" i="227"/>
  <c r="P9" i="227"/>
  <c r="U9" i="227" s="1"/>
  <c r="AC9" i="227" s="1"/>
  <c r="Z27" i="223" l="1"/>
  <c r="S27" i="223"/>
  <c r="AF27" i="223" s="1"/>
  <c r="R27" i="223"/>
  <c r="AE27" i="223" s="1"/>
  <c r="Q27" i="223"/>
  <c r="AD27" i="223" s="1"/>
  <c r="P27" i="223"/>
  <c r="AC27" i="223" s="1"/>
  <c r="O27" i="223"/>
  <c r="N27" i="223"/>
  <c r="AA27" i="223" s="1"/>
  <c r="M27" i="223"/>
  <c r="AF26" i="223"/>
  <c r="AD26" i="223"/>
  <c r="AB26" i="223"/>
  <c r="S26" i="223"/>
  <c r="R26" i="223"/>
  <c r="AE26" i="223" s="1"/>
  <c r="Q26" i="223"/>
  <c r="P26" i="223"/>
  <c r="AC26" i="223" s="1"/>
  <c r="O26" i="223"/>
  <c r="N26" i="223"/>
  <c r="AA26" i="223" s="1"/>
  <c r="M26" i="223"/>
  <c r="Z26" i="223" s="1"/>
  <c r="AD25" i="223"/>
  <c r="AC25" i="223"/>
  <c r="AB25" i="223"/>
  <c r="Z25" i="223"/>
  <c r="S25" i="223"/>
  <c r="AF25" i="223" s="1"/>
  <c r="R25" i="223"/>
  <c r="AE25" i="223" s="1"/>
  <c r="Q25" i="223"/>
  <c r="P25" i="223"/>
  <c r="O25" i="223"/>
  <c r="N25" i="223"/>
  <c r="AA25" i="223" s="1"/>
  <c r="M25" i="223"/>
  <c r="AF24" i="223"/>
  <c r="AB24" i="223"/>
  <c r="Z24" i="223"/>
  <c r="S24" i="223"/>
  <c r="R24" i="223"/>
  <c r="AE24" i="223" s="1"/>
  <c r="Q24" i="223"/>
  <c r="AD24" i="223" s="1"/>
  <c r="P24" i="223"/>
  <c r="AC24" i="223" s="1"/>
  <c r="O24" i="223"/>
  <c r="N24" i="223"/>
  <c r="AA24" i="223" s="1"/>
  <c r="M24" i="223"/>
  <c r="AF23" i="223"/>
  <c r="AD23" i="223"/>
  <c r="Z23" i="223"/>
  <c r="S23" i="223"/>
  <c r="R23" i="223"/>
  <c r="AE23" i="223" s="1"/>
  <c r="Q23" i="223"/>
  <c r="P23" i="223"/>
  <c r="AC23" i="223" s="1"/>
  <c r="O23" i="223"/>
  <c r="AB23" i="223" s="1"/>
  <c r="N23" i="223"/>
  <c r="AA23" i="223" s="1"/>
  <c r="M23" i="223"/>
  <c r="AF22" i="223"/>
  <c r="AD22" i="223"/>
  <c r="AB22" i="223"/>
  <c r="S22" i="223"/>
  <c r="R22" i="223"/>
  <c r="AE22" i="223" s="1"/>
  <c r="Q22" i="223"/>
  <c r="P22" i="223"/>
  <c r="AC22" i="223" s="1"/>
  <c r="O22" i="223"/>
  <c r="N22" i="223"/>
  <c r="AA22" i="223" s="1"/>
  <c r="M22" i="223"/>
  <c r="Z22" i="223" s="1"/>
  <c r="AD21" i="223"/>
  <c r="AB21" i="223"/>
  <c r="Z21" i="223"/>
  <c r="S21" i="223"/>
  <c r="AF21" i="223" s="1"/>
  <c r="R21" i="223"/>
  <c r="AE21" i="223" s="1"/>
  <c r="Q21" i="223"/>
  <c r="P21" i="223"/>
  <c r="AC21" i="223" s="1"/>
  <c r="O21" i="223"/>
  <c r="N21" i="223"/>
  <c r="AA21" i="223" s="1"/>
  <c r="M21" i="223"/>
  <c r="X20" i="223"/>
  <c r="AF20" i="223" s="1"/>
  <c r="W20" i="223"/>
  <c r="AE20" i="223" s="1"/>
  <c r="V20" i="223"/>
  <c r="AD20" i="223" s="1"/>
  <c r="S20" i="223"/>
  <c r="R20" i="223"/>
  <c r="Q20" i="223"/>
  <c r="P20" i="223"/>
  <c r="U20" i="223" s="1"/>
  <c r="AC20" i="223" s="1"/>
  <c r="S19" i="223"/>
  <c r="X19" i="223" s="1"/>
  <c r="AF19" i="223" s="1"/>
  <c r="R19" i="223"/>
  <c r="W19" i="223" s="1"/>
  <c r="AE19" i="223" s="1"/>
  <c r="Q19" i="223"/>
  <c r="V19" i="223" s="1"/>
  <c r="AD19" i="223" s="1"/>
  <c r="P19" i="223"/>
  <c r="U19" i="223" s="1"/>
  <c r="AC19" i="223" s="1"/>
  <c r="AA17" i="223"/>
  <c r="S17" i="223"/>
  <c r="AF17" i="223" s="1"/>
  <c r="R17" i="223"/>
  <c r="AE17" i="223" s="1"/>
  <c r="Q17" i="223"/>
  <c r="AD17" i="223" s="1"/>
  <c r="P17" i="223"/>
  <c r="AC17" i="223" s="1"/>
  <c r="O17" i="223"/>
  <c r="N17" i="223"/>
  <c r="M17" i="223"/>
  <c r="Z17" i="223" s="1"/>
  <c r="AE16" i="223"/>
  <c r="AC16" i="223"/>
  <c r="S16" i="223"/>
  <c r="AF16" i="223" s="1"/>
  <c r="R16" i="223"/>
  <c r="Q16" i="223"/>
  <c r="AD16" i="223" s="1"/>
  <c r="P16" i="223"/>
  <c r="O16" i="223"/>
  <c r="AB16" i="223" s="1"/>
  <c r="N16" i="223"/>
  <c r="AA16" i="223" s="1"/>
  <c r="M16" i="223"/>
  <c r="Z16" i="223" s="1"/>
  <c r="AE15" i="223"/>
  <c r="AC15" i="223"/>
  <c r="AA15" i="223"/>
  <c r="S15" i="223"/>
  <c r="AF15" i="223" s="1"/>
  <c r="R15" i="223"/>
  <c r="Q15" i="223"/>
  <c r="AD15" i="223" s="1"/>
  <c r="P15" i="223"/>
  <c r="O15" i="223"/>
  <c r="AB15" i="223" s="1"/>
  <c r="N15" i="223"/>
  <c r="M15" i="223"/>
  <c r="Z15" i="223" s="1"/>
  <c r="AC14" i="223"/>
  <c r="AA14" i="223"/>
  <c r="S14" i="223"/>
  <c r="AF14" i="223" s="1"/>
  <c r="R14" i="223"/>
  <c r="AE14" i="223" s="1"/>
  <c r="Q14" i="223"/>
  <c r="AD14" i="223" s="1"/>
  <c r="P14" i="223"/>
  <c r="O14" i="223"/>
  <c r="AB14" i="223" s="1"/>
  <c r="N14" i="223"/>
  <c r="M14" i="223"/>
  <c r="Z14" i="223" s="1"/>
  <c r="AE13" i="223"/>
  <c r="AA13" i="223"/>
  <c r="S13" i="223"/>
  <c r="AF13" i="223" s="1"/>
  <c r="R13" i="223"/>
  <c r="Q13" i="223"/>
  <c r="AD13" i="223" s="1"/>
  <c r="P13" i="223"/>
  <c r="AC13" i="223" s="1"/>
  <c r="O13" i="223"/>
  <c r="AB13" i="223" s="1"/>
  <c r="N13" i="223"/>
  <c r="M13" i="223"/>
  <c r="Z13" i="223" s="1"/>
  <c r="AE12" i="223"/>
  <c r="AC12" i="223"/>
  <c r="S12" i="223"/>
  <c r="AF12" i="223" s="1"/>
  <c r="R12" i="223"/>
  <c r="Q12" i="223"/>
  <c r="AD12" i="223" s="1"/>
  <c r="P12" i="223"/>
  <c r="O12" i="223"/>
  <c r="AB12" i="223" s="1"/>
  <c r="N12" i="223"/>
  <c r="AA12" i="223" s="1"/>
  <c r="M12" i="223"/>
  <c r="Z12" i="223" s="1"/>
  <c r="AE11" i="223"/>
  <c r="AD11" i="223"/>
  <c r="AC11" i="223"/>
  <c r="AA11" i="223"/>
  <c r="S11" i="223"/>
  <c r="AF11" i="223" s="1"/>
  <c r="R11" i="223"/>
  <c r="Q11" i="223"/>
  <c r="P11" i="223"/>
  <c r="O11" i="223"/>
  <c r="AB11" i="223" s="1"/>
  <c r="N11" i="223"/>
  <c r="M11" i="223"/>
  <c r="Z11" i="223" s="1"/>
  <c r="X10" i="223"/>
  <c r="AF10" i="223" s="1"/>
  <c r="W10" i="223"/>
  <c r="AE10" i="223" s="1"/>
  <c r="V10" i="223"/>
  <c r="AD10" i="223" s="1"/>
  <c r="S10" i="223"/>
  <c r="R10" i="223"/>
  <c r="Q10" i="223"/>
  <c r="P10" i="223"/>
  <c r="U10" i="223" s="1"/>
  <c r="AC10" i="223" s="1"/>
  <c r="S9" i="223"/>
  <c r="X9" i="223" s="1"/>
  <c r="AF9" i="223" s="1"/>
  <c r="R9" i="223"/>
  <c r="W9" i="223" s="1"/>
  <c r="AE9" i="223" s="1"/>
  <c r="Q9" i="223"/>
  <c r="V9" i="223" s="1"/>
  <c r="AD9" i="223" s="1"/>
  <c r="P9" i="223"/>
  <c r="U9" i="223" s="1"/>
  <c r="AC9" i="223" s="1"/>
  <c r="AE19" i="219" l="1"/>
  <c r="AA19" i="219"/>
  <c r="S19" i="219"/>
  <c r="AF19" i="219" s="1"/>
  <c r="R19" i="219"/>
  <c r="Q19" i="219"/>
  <c r="AD19" i="219" s="1"/>
  <c r="P19" i="219"/>
  <c r="AC19" i="219" s="1"/>
  <c r="O19" i="219"/>
  <c r="AB19" i="219" s="1"/>
  <c r="N19" i="219"/>
  <c r="M19" i="219"/>
  <c r="Z19" i="219" s="1"/>
  <c r="AE18" i="219"/>
  <c r="AC18" i="219"/>
  <c r="S18" i="219"/>
  <c r="AF18" i="219" s="1"/>
  <c r="R18" i="219"/>
  <c r="Q18" i="219"/>
  <c r="AD18" i="219" s="1"/>
  <c r="P18" i="219"/>
  <c r="O18" i="219"/>
  <c r="AB18" i="219" s="1"/>
  <c r="N18" i="219"/>
  <c r="AA18" i="219" s="1"/>
  <c r="M18" i="219"/>
  <c r="Z18" i="219" s="1"/>
  <c r="AE17" i="219"/>
  <c r="AD17" i="219"/>
  <c r="AC17" i="219"/>
  <c r="AA17" i="219"/>
  <c r="S17" i="219"/>
  <c r="AF17" i="219" s="1"/>
  <c r="R17" i="219"/>
  <c r="Q17" i="219"/>
  <c r="P17" i="219"/>
  <c r="O17" i="219"/>
  <c r="AB17" i="219" s="1"/>
  <c r="N17" i="219"/>
  <c r="M17" i="219"/>
  <c r="Z17" i="219" s="1"/>
  <c r="AC16" i="219"/>
  <c r="AA16" i="219"/>
  <c r="S16" i="219"/>
  <c r="AF16" i="219" s="1"/>
  <c r="R16" i="219"/>
  <c r="AE16" i="219" s="1"/>
  <c r="Q16" i="219"/>
  <c r="AD16" i="219" s="1"/>
  <c r="P16" i="219"/>
  <c r="O16" i="219"/>
  <c r="AB16" i="219" s="1"/>
  <c r="N16" i="219"/>
  <c r="M16" i="219"/>
  <c r="Z16" i="219" s="1"/>
  <c r="AE15" i="219"/>
  <c r="AA15" i="219"/>
  <c r="Z15" i="219"/>
  <c r="S15" i="219"/>
  <c r="AF15" i="219" s="1"/>
  <c r="R15" i="219"/>
  <c r="Q15" i="219"/>
  <c r="AD15" i="219" s="1"/>
  <c r="P15" i="219"/>
  <c r="AC15" i="219" s="1"/>
  <c r="O15" i="219"/>
  <c r="AB15" i="219" s="1"/>
  <c r="N15" i="219"/>
  <c r="M15" i="219"/>
  <c r="AF14" i="219"/>
  <c r="AE14" i="219"/>
  <c r="AC14" i="219"/>
  <c r="S14" i="219"/>
  <c r="R14" i="219"/>
  <c r="Q14" i="219"/>
  <c r="AD14" i="219" s="1"/>
  <c r="P14" i="219"/>
  <c r="O14" i="219"/>
  <c r="AB14" i="219" s="1"/>
  <c r="N14" i="219"/>
  <c r="AA14" i="219" s="1"/>
  <c r="M14" i="219"/>
  <c r="Z14" i="219" s="1"/>
  <c r="AE13" i="219"/>
  <c r="AD13" i="219"/>
  <c r="AC13" i="219"/>
  <c r="AA13" i="219"/>
  <c r="S13" i="219"/>
  <c r="AF13" i="219" s="1"/>
  <c r="R13" i="219"/>
  <c r="Q13" i="219"/>
  <c r="P13" i="219"/>
  <c r="O13" i="219"/>
  <c r="AB13" i="219" s="1"/>
  <c r="N13" i="219"/>
  <c r="M13" i="219"/>
  <c r="Z13" i="219" s="1"/>
  <c r="AE12" i="219"/>
  <c r="AC12" i="219"/>
  <c r="AB12" i="219"/>
  <c r="AA12" i="219"/>
  <c r="S12" i="219"/>
  <c r="AF12" i="219" s="1"/>
  <c r="R12" i="219"/>
  <c r="Q12" i="219"/>
  <c r="AD12" i="219" s="1"/>
  <c r="P12" i="219"/>
  <c r="O12" i="219"/>
  <c r="N12" i="219"/>
  <c r="M12" i="219"/>
  <c r="Z12" i="219" s="1"/>
  <c r="AE11" i="219"/>
  <c r="AC11" i="219"/>
  <c r="AA11" i="219"/>
  <c r="Z11" i="219"/>
  <c r="S11" i="219"/>
  <c r="AF11" i="219" s="1"/>
  <c r="R11" i="219"/>
  <c r="Q11" i="219"/>
  <c r="AD11" i="219" s="1"/>
  <c r="P11" i="219"/>
  <c r="O11" i="219"/>
  <c r="AB11" i="219" s="1"/>
  <c r="N11" i="219"/>
  <c r="M11" i="219"/>
  <c r="V10" i="219"/>
  <c r="AD10" i="219" s="1"/>
  <c r="U10" i="219"/>
  <c r="AC10" i="219" s="1"/>
  <c r="S10" i="219"/>
  <c r="X10" i="219" s="1"/>
  <c r="AF10" i="219" s="1"/>
  <c r="R10" i="219"/>
  <c r="W10" i="219" s="1"/>
  <c r="AE10" i="219" s="1"/>
  <c r="Q10" i="219"/>
  <c r="P10" i="219"/>
  <c r="X9" i="219"/>
  <c r="AF9" i="219" s="1"/>
  <c r="W9" i="219"/>
  <c r="AE9" i="219" s="1"/>
  <c r="S9" i="219"/>
  <c r="R9" i="219"/>
  <c r="Q9" i="219"/>
  <c r="V9" i="219" s="1"/>
  <c r="AD9" i="219" s="1"/>
  <c r="P9" i="219"/>
  <c r="U9" i="219" s="1"/>
  <c r="AC9" i="219" s="1"/>
  <c r="AE20" i="215" l="1"/>
  <c r="AB20" i="215"/>
  <c r="S20" i="215"/>
  <c r="AF20" i="215" s="1"/>
  <c r="R20" i="215"/>
  <c r="Q20" i="215"/>
  <c r="AD20" i="215" s="1"/>
  <c r="P20" i="215"/>
  <c r="AC20" i="215" s="1"/>
  <c r="O20" i="215"/>
  <c r="N20" i="215"/>
  <c r="AA20" i="215" s="1"/>
  <c r="M20" i="215"/>
  <c r="Z20" i="215" s="1"/>
  <c r="AE19" i="215"/>
  <c r="AD19" i="215"/>
  <c r="AC19" i="215"/>
  <c r="Z19" i="215"/>
  <c r="S19" i="215"/>
  <c r="AF19" i="215" s="1"/>
  <c r="R19" i="215"/>
  <c r="Q19" i="215"/>
  <c r="P19" i="215"/>
  <c r="O19" i="215"/>
  <c r="AB19" i="215" s="1"/>
  <c r="N19" i="215"/>
  <c r="AA19" i="215" s="1"/>
  <c r="M19" i="215"/>
  <c r="AF18" i="215"/>
  <c r="AC18" i="215"/>
  <c r="AB18" i="215"/>
  <c r="AA18" i="215"/>
  <c r="Z18" i="215"/>
  <c r="S18" i="215"/>
  <c r="R18" i="215"/>
  <c r="AE18" i="215" s="1"/>
  <c r="Q18" i="215"/>
  <c r="AD18" i="215" s="1"/>
  <c r="P18" i="215"/>
  <c r="O18" i="215"/>
  <c r="N18" i="215"/>
  <c r="M18" i="215"/>
  <c r="AF17" i="215"/>
  <c r="AD17" i="215"/>
  <c r="AA17" i="215"/>
  <c r="Z17" i="215"/>
  <c r="S17" i="215"/>
  <c r="R17" i="215"/>
  <c r="AE17" i="215" s="1"/>
  <c r="Q17" i="215"/>
  <c r="P17" i="215"/>
  <c r="AC17" i="215" s="1"/>
  <c r="O17" i="215"/>
  <c r="AB17" i="215" s="1"/>
  <c r="N17" i="215"/>
  <c r="M17" i="215"/>
  <c r="AF16" i="215"/>
  <c r="AE16" i="215"/>
  <c r="AD16" i="215"/>
  <c r="AB16" i="215"/>
  <c r="S16" i="215"/>
  <c r="R16" i="215"/>
  <c r="Q16" i="215"/>
  <c r="P16" i="215"/>
  <c r="AC16" i="215" s="1"/>
  <c r="O16" i="215"/>
  <c r="N16" i="215"/>
  <c r="AA16" i="215" s="1"/>
  <c r="M16" i="215"/>
  <c r="Z16" i="215" s="1"/>
  <c r="AE15" i="215"/>
  <c r="AD15" i="215"/>
  <c r="AC15" i="215"/>
  <c r="AB15" i="215"/>
  <c r="Z15" i="215"/>
  <c r="S15" i="215"/>
  <c r="AF15" i="215" s="1"/>
  <c r="R15" i="215"/>
  <c r="Q15" i="215"/>
  <c r="P15" i="215"/>
  <c r="O15" i="215"/>
  <c r="N15" i="215"/>
  <c r="AA15" i="215" s="1"/>
  <c r="M15" i="215"/>
  <c r="AF14" i="215"/>
  <c r="AC14" i="215"/>
  <c r="AB14" i="215"/>
  <c r="AA14" i="215"/>
  <c r="Z14" i="215"/>
  <c r="S14" i="215"/>
  <c r="R14" i="215"/>
  <c r="AE14" i="215" s="1"/>
  <c r="Q14" i="215"/>
  <c r="AD14" i="215" s="1"/>
  <c r="P14" i="215"/>
  <c r="O14" i="215"/>
  <c r="N14" i="215"/>
  <c r="M14" i="215"/>
  <c r="AF13" i="215"/>
  <c r="AD13" i="215"/>
  <c r="AA13" i="215"/>
  <c r="Z13" i="215"/>
  <c r="S13" i="215"/>
  <c r="R13" i="215"/>
  <c r="AE13" i="215" s="1"/>
  <c r="Q13" i="215"/>
  <c r="P13" i="215"/>
  <c r="AC13" i="215" s="1"/>
  <c r="O13" i="215"/>
  <c r="AB13" i="215" s="1"/>
  <c r="N13" i="215"/>
  <c r="M13" i="215"/>
  <c r="AF12" i="215"/>
  <c r="AE12" i="215"/>
  <c r="AD12" i="215"/>
  <c r="AB12" i="215"/>
  <c r="S12" i="215"/>
  <c r="R12" i="215"/>
  <c r="Q12" i="215"/>
  <c r="P12" i="215"/>
  <c r="AC12" i="215" s="1"/>
  <c r="O12" i="215"/>
  <c r="N12" i="215"/>
  <c r="AA12" i="215" s="1"/>
  <c r="M12" i="215"/>
  <c r="Z12" i="215" s="1"/>
  <c r="AE11" i="215"/>
  <c r="AD11" i="215"/>
  <c r="AC11" i="215"/>
  <c r="AB11" i="215"/>
  <c r="Z11" i="215"/>
  <c r="S11" i="215"/>
  <c r="AF11" i="215" s="1"/>
  <c r="R11" i="215"/>
  <c r="Q11" i="215"/>
  <c r="P11" i="215"/>
  <c r="O11" i="215"/>
  <c r="N11" i="215"/>
  <c r="AA11" i="215" s="1"/>
  <c r="M11" i="215"/>
  <c r="W10" i="215"/>
  <c r="AE10" i="215" s="1"/>
  <c r="V10" i="215"/>
  <c r="AD10" i="215" s="1"/>
  <c r="S10" i="215"/>
  <c r="X10" i="215" s="1"/>
  <c r="AF10" i="215" s="1"/>
  <c r="R10" i="215"/>
  <c r="Q10" i="215"/>
  <c r="P10" i="215"/>
  <c r="U10" i="215" s="1"/>
  <c r="AC10" i="215" s="1"/>
  <c r="U9" i="215"/>
  <c r="AC9" i="215" s="1"/>
  <c r="S9" i="215"/>
  <c r="X9" i="215" s="1"/>
  <c r="AF9" i="215" s="1"/>
  <c r="R9" i="215"/>
  <c r="W9" i="215" s="1"/>
  <c r="AE9" i="215" s="1"/>
  <c r="Q9" i="215"/>
  <c r="V9" i="215" s="1"/>
  <c r="AD9" i="215" s="1"/>
  <c r="P9" i="215"/>
  <c r="AC27" i="211" l="1"/>
  <c r="R27" i="211"/>
  <c r="AE27" i="211" s="1"/>
  <c r="Q27" i="211"/>
  <c r="AD27" i="211" s="1"/>
  <c r="P27" i="211"/>
  <c r="O27" i="211"/>
  <c r="AB27" i="211" s="1"/>
  <c r="N27" i="211"/>
  <c r="AA27" i="211" s="1"/>
  <c r="M27" i="211"/>
  <c r="Z27" i="211" s="1"/>
  <c r="AC26" i="211"/>
  <c r="AB26" i="211"/>
  <c r="R26" i="211"/>
  <c r="AE26" i="211" s="1"/>
  <c r="Q26" i="211"/>
  <c r="AD26" i="211" s="1"/>
  <c r="P26" i="211"/>
  <c r="O26" i="211"/>
  <c r="N26" i="211"/>
  <c r="AA26" i="211" s="1"/>
  <c r="M26" i="211"/>
  <c r="Z26" i="211" s="1"/>
  <c r="AC25" i="211"/>
  <c r="R25" i="211"/>
  <c r="AE25" i="211" s="1"/>
  <c r="Q25" i="211"/>
  <c r="AD25" i="211" s="1"/>
  <c r="P25" i="211"/>
  <c r="O25" i="211"/>
  <c r="AB25" i="211" s="1"/>
  <c r="N25" i="211"/>
  <c r="AA25" i="211" s="1"/>
  <c r="M25" i="211"/>
  <c r="Z25" i="211" s="1"/>
  <c r="AC24" i="211"/>
  <c r="AB24" i="211"/>
  <c r="R24" i="211"/>
  <c r="AE24" i="211" s="1"/>
  <c r="Q24" i="211"/>
  <c r="AD24" i="211" s="1"/>
  <c r="P24" i="211"/>
  <c r="O24" i="211"/>
  <c r="N24" i="211"/>
  <c r="AA24" i="211" s="1"/>
  <c r="M24" i="211"/>
  <c r="Z24" i="211" s="1"/>
  <c r="AC23" i="211"/>
  <c r="R23" i="211"/>
  <c r="AE23" i="211" s="1"/>
  <c r="Q23" i="211"/>
  <c r="AD23" i="211" s="1"/>
  <c r="P23" i="211"/>
  <c r="O23" i="211"/>
  <c r="AB23" i="211" s="1"/>
  <c r="N23" i="211"/>
  <c r="AA23" i="211" s="1"/>
  <c r="M23" i="211"/>
  <c r="Z23" i="211" s="1"/>
  <c r="AC22" i="211"/>
  <c r="AB22" i="211"/>
  <c r="R22" i="211"/>
  <c r="AE22" i="211" s="1"/>
  <c r="Q22" i="211"/>
  <c r="AD22" i="211" s="1"/>
  <c r="P22" i="211"/>
  <c r="O22" i="211"/>
  <c r="N22" i="211"/>
  <c r="AA22" i="211" s="1"/>
  <c r="M22" i="211"/>
  <c r="Z22" i="211" s="1"/>
  <c r="AC21" i="211"/>
  <c r="R21" i="211"/>
  <c r="AE21" i="211" s="1"/>
  <c r="Q21" i="211"/>
  <c r="AD21" i="211" s="1"/>
  <c r="P21" i="211"/>
  <c r="O21" i="211"/>
  <c r="AB21" i="211" s="1"/>
  <c r="N21" i="211"/>
  <c r="AA21" i="211" s="1"/>
  <c r="M21" i="211"/>
  <c r="Z21" i="211" s="1"/>
  <c r="W20" i="211"/>
  <c r="AE20" i="211" s="1"/>
  <c r="U20" i="211"/>
  <c r="AC20" i="211" s="1"/>
  <c r="R20" i="211"/>
  <c r="Q20" i="211"/>
  <c r="V20" i="211" s="1"/>
  <c r="AD20" i="211" s="1"/>
  <c r="P20" i="211"/>
  <c r="AC19" i="211"/>
  <c r="V19" i="211"/>
  <c r="AD19" i="211" s="1"/>
  <c r="U19" i="211"/>
  <c r="R19" i="211"/>
  <c r="W19" i="211" s="1"/>
  <c r="AE19" i="211" s="1"/>
  <c r="Q19" i="211"/>
  <c r="P19" i="211"/>
  <c r="AE17" i="211"/>
  <c r="AD17" i="211"/>
  <c r="AA17" i="211"/>
  <c r="R17" i="211"/>
  <c r="Q17" i="211"/>
  <c r="P17" i="211"/>
  <c r="AC17" i="211" s="1"/>
  <c r="O17" i="211"/>
  <c r="AB17" i="211" s="1"/>
  <c r="N17" i="211"/>
  <c r="M17" i="211"/>
  <c r="Z17" i="211" s="1"/>
  <c r="AE16" i="211"/>
  <c r="AA16" i="211"/>
  <c r="Z16" i="211"/>
  <c r="R16" i="211"/>
  <c r="Q16" i="211"/>
  <c r="AD16" i="211" s="1"/>
  <c r="P16" i="211"/>
  <c r="AC16" i="211" s="1"/>
  <c r="O16" i="211"/>
  <c r="AB16" i="211" s="1"/>
  <c r="N16" i="211"/>
  <c r="M16" i="211"/>
  <c r="AE15" i="211"/>
  <c r="AD15" i="211"/>
  <c r="AA15" i="211"/>
  <c r="R15" i="211"/>
  <c r="Q15" i="211"/>
  <c r="P15" i="211"/>
  <c r="AC15" i="211" s="1"/>
  <c r="O15" i="211"/>
  <c r="AB15" i="211" s="1"/>
  <c r="N15" i="211"/>
  <c r="M15" i="211"/>
  <c r="Z15" i="211" s="1"/>
  <c r="AE14" i="211"/>
  <c r="AA14" i="211"/>
  <c r="Z14" i="211"/>
  <c r="R14" i="211"/>
  <c r="Q14" i="211"/>
  <c r="AD14" i="211" s="1"/>
  <c r="P14" i="211"/>
  <c r="AC14" i="211" s="1"/>
  <c r="O14" i="211"/>
  <c r="AB14" i="211" s="1"/>
  <c r="N14" i="211"/>
  <c r="M14" i="211"/>
  <c r="AE13" i="211"/>
  <c r="AD13" i="211"/>
  <c r="AA13" i="211"/>
  <c r="R13" i="211"/>
  <c r="Q13" i="211"/>
  <c r="P13" i="211"/>
  <c r="AC13" i="211" s="1"/>
  <c r="O13" i="211"/>
  <c r="AB13" i="211" s="1"/>
  <c r="N13" i="211"/>
  <c r="M13" i="211"/>
  <c r="Z13" i="211" s="1"/>
  <c r="AE12" i="211"/>
  <c r="AA12" i="211"/>
  <c r="Z12" i="211"/>
  <c r="R12" i="211"/>
  <c r="Q12" i="211"/>
  <c r="AD12" i="211" s="1"/>
  <c r="P12" i="211"/>
  <c r="AC12" i="211" s="1"/>
  <c r="O12" i="211"/>
  <c r="AB12" i="211" s="1"/>
  <c r="N12" i="211"/>
  <c r="M12" i="211"/>
  <c r="AE11" i="211"/>
  <c r="AD11" i="211"/>
  <c r="AA11" i="211"/>
  <c r="R11" i="211"/>
  <c r="Q11" i="211"/>
  <c r="P11" i="211"/>
  <c r="AC11" i="211" s="1"/>
  <c r="O11" i="211"/>
  <c r="AB11" i="211" s="1"/>
  <c r="N11" i="211"/>
  <c r="M11" i="211"/>
  <c r="Z11" i="211" s="1"/>
  <c r="AE10" i="211"/>
  <c r="W10" i="211"/>
  <c r="U10" i="211"/>
  <c r="AC10" i="211" s="1"/>
  <c r="R10" i="211"/>
  <c r="Q10" i="211"/>
  <c r="V10" i="211" s="1"/>
  <c r="AD10" i="211" s="1"/>
  <c r="P10" i="211"/>
  <c r="V9" i="211"/>
  <c r="AD9" i="211" s="1"/>
  <c r="R9" i="211"/>
  <c r="W9" i="211" s="1"/>
  <c r="AE9" i="211" s="1"/>
  <c r="Q9" i="211"/>
  <c r="P9" i="211"/>
  <c r="U9" i="211" s="1"/>
  <c r="AC9" i="211" s="1"/>
  <c r="AE41" i="207" l="1"/>
  <c r="AD41" i="207"/>
  <c r="AC41" i="207"/>
  <c r="Z41" i="207"/>
  <c r="S41" i="207"/>
  <c r="AF41" i="207" s="1"/>
  <c r="R41" i="207"/>
  <c r="Q41" i="207"/>
  <c r="P41" i="207"/>
  <c r="O41" i="207"/>
  <c r="AB41" i="207" s="1"/>
  <c r="N41" i="207"/>
  <c r="AA41" i="207" s="1"/>
  <c r="M41" i="207"/>
  <c r="AF40" i="207"/>
  <c r="AE40" i="207"/>
  <c r="AC40" i="207"/>
  <c r="AA40" i="207"/>
  <c r="S40" i="207"/>
  <c r="R40" i="207"/>
  <c r="Q40" i="207"/>
  <c r="AD40" i="207" s="1"/>
  <c r="P40" i="207"/>
  <c r="O40" i="207"/>
  <c r="AB40" i="207" s="1"/>
  <c r="N40" i="207"/>
  <c r="M40" i="207"/>
  <c r="Z40" i="207" s="1"/>
  <c r="AD39" i="207"/>
  <c r="AC39" i="207"/>
  <c r="AA39" i="207"/>
  <c r="Z39" i="207"/>
  <c r="S39" i="207"/>
  <c r="AF39" i="207" s="1"/>
  <c r="R39" i="207"/>
  <c r="AE39" i="207" s="1"/>
  <c r="Q39" i="207"/>
  <c r="P39" i="207"/>
  <c r="O39" i="207"/>
  <c r="AB39" i="207" s="1"/>
  <c r="N39" i="207"/>
  <c r="M39" i="207"/>
  <c r="AF38" i="207"/>
  <c r="AE38" i="207"/>
  <c r="AB38" i="207"/>
  <c r="AA38" i="207"/>
  <c r="S38" i="207"/>
  <c r="R38" i="207"/>
  <c r="Q38" i="207"/>
  <c r="AD38" i="207" s="1"/>
  <c r="P38" i="207"/>
  <c r="AC38" i="207" s="1"/>
  <c r="O38" i="207"/>
  <c r="N38" i="207"/>
  <c r="M38" i="207"/>
  <c r="Z38" i="207" s="1"/>
  <c r="AE37" i="207"/>
  <c r="AD37" i="207"/>
  <c r="AC37" i="207"/>
  <c r="Z37" i="207"/>
  <c r="S37" i="207"/>
  <c r="AF37" i="207" s="1"/>
  <c r="R37" i="207"/>
  <c r="Q37" i="207"/>
  <c r="P37" i="207"/>
  <c r="O37" i="207"/>
  <c r="AB37" i="207" s="1"/>
  <c r="N37" i="207"/>
  <c r="AA37" i="207" s="1"/>
  <c r="M37" i="207"/>
  <c r="AF36" i="207"/>
  <c r="AE36" i="207"/>
  <c r="AC36" i="207"/>
  <c r="AB36" i="207"/>
  <c r="AA36" i="207"/>
  <c r="S36" i="207"/>
  <c r="R36" i="207"/>
  <c r="Q36" i="207"/>
  <c r="AD36" i="207" s="1"/>
  <c r="P36" i="207"/>
  <c r="O36" i="207"/>
  <c r="N36" i="207"/>
  <c r="M36" i="207"/>
  <c r="Z36" i="207" s="1"/>
  <c r="AD35" i="207"/>
  <c r="AC35" i="207"/>
  <c r="AA35" i="207"/>
  <c r="Z35" i="207"/>
  <c r="S35" i="207"/>
  <c r="AF35" i="207" s="1"/>
  <c r="R35" i="207"/>
  <c r="AE35" i="207" s="1"/>
  <c r="Q35" i="207"/>
  <c r="P35" i="207"/>
  <c r="O35" i="207"/>
  <c r="AB35" i="207" s="1"/>
  <c r="N35" i="207"/>
  <c r="M35" i="207"/>
  <c r="AF34" i="207"/>
  <c r="AE34" i="207"/>
  <c r="AB34" i="207"/>
  <c r="AA34" i="207"/>
  <c r="S34" i="207"/>
  <c r="R34" i="207"/>
  <c r="Q34" i="207"/>
  <c r="AD34" i="207" s="1"/>
  <c r="P34" i="207"/>
  <c r="AC34" i="207" s="1"/>
  <c r="O34" i="207"/>
  <c r="N34" i="207"/>
  <c r="M34" i="207"/>
  <c r="Z34" i="207" s="1"/>
  <c r="AE33" i="207"/>
  <c r="AD33" i="207"/>
  <c r="AC33" i="207"/>
  <c r="Z33" i="207"/>
  <c r="S33" i="207"/>
  <c r="AF33" i="207" s="1"/>
  <c r="R33" i="207"/>
  <c r="Q33" i="207"/>
  <c r="P33" i="207"/>
  <c r="O33" i="207"/>
  <c r="AB33" i="207" s="1"/>
  <c r="N33" i="207"/>
  <c r="AA33" i="207" s="1"/>
  <c r="M33" i="207"/>
  <c r="AF32" i="207"/>
  <c r="AE32" i="207"/>
  <c r="AC32" i="207"/>
  <c r="AB32" i="207"/>
  <c r="AA32" i="207"/>
  <c r="S32" i="207"/>
  <c r="R32" i="207"/>
  <c r="Q32" i="207"/>
  <c r="AD32" i="207" s="1"/>
  <c r="P32" i="207"/>
  <c r="O32" i="207"/>
  <c r="N32" i="207"/>
  <c r="M32" i="207"/>
  <c r="Z32" i="207" s="1"/>
  <c r="AD31" i="207"/>
  <c r="AC31" i="207"/>
  <c r="AA31" i="207"/>
  <c r="Z31" i="207"/>
  <c r="S31" i="207"/>
  <c r="AF31" i="207" s="1"/>
  <c r="R31" i="207"/>
  <c r="AE31" i="207" s="1"/>
  <c r="Q31" i="207"/>
  <c r="P31" i="207"/>
  <c r="O31" i="207"/>
  <c r="AB31" i="207" s="1"/>
  <c r="N31" i="207"/>
  <c r="M31" i="207"/>
  <c r="AF30" i="207"/>
  <c r="AE30" i="207"/>
  <c r="AB30" i="207"/>
  <c r="AA30" i="207"/>
  <c r="S30" i="207"/>
  <c r="R30" i="207"/>
  <c r="Q30" i="207"/>
  <c r="AD30" i="207" s="1"/>
  <c r="P30" i="207"/>
  <c r="AC30" i="207" s="1"/>
  <c r="O30" i="207"/>
  <c r="N30" i="207"/>
  <c r="M30" i="207"/>
  <c r="Z30" i="207" s="1"/>
  <c r="AE29" i="207"/>
  <c r="AD29" i="207"/>
  <c r="AC29" i="207"/>
  <c r="Z29" i="207"/>
  <c r="S29" i="207"/>
  <c r="AF29" i="207" s="1"/>
  <c r="R29" i="207"/>
  <c r="Q29" i="207"/>
  <c r="P29" i="207"/>
  <c r="O29" i="207"/>
  <c r="AB29" i="207" s="1"/>
  <c r="N29" i="207"/>
  <c r="AA29" i="207" s="1"/>
  <c r="M29" i="207"/>
  <c r="AF28" i="207"/>
  <c r="AE28" i="207"/>
  <c r="AC28" i="207"/>
  <c r="AB28" i="207"/>
  <c r="AA28" i="207"/>
  <c r="S28" i="207"/>
  <c r="R28" i="207"/>
  <c r="Q28" i="207"/>
  <c r="AD28" i="207" s="1"/>
  <c r="P28" i="207"/>
  <c r="O28" i="207"/>
  <c r="N28" i="207"/>
  <c r="M28" i="207"/>
  <c r="Z28" i="207" s="1"/>
  <c r="S27" i="207"/>
  <c r="X27" i="207" s="1"/>
  <c r="AF27" i="207" s="1"/>
  <c r="R27" i="207"/>
  <c r="W27" i="207" s="1"/>
  <c r="AE27" i="207" s="1"/>
  <c r="Q27" i="207"/>
  <c r="V27" i="207" s="1"/>
  <c r="AD27" i="207" s="1"/>
  <c r="P27" i="207"/>
  <c r="U27" i="207" s="1"/>
  <c r="AC27" i="207" s="1"/>
  <c r="X26" i="207"/>
  <c r="AF26" i="207" s="1"/>
  <c r="V26" i="207"/>
  <c r="AD26" i="207" s="1"/>
  <c r="U26" i="207"/>
  <c r="AC26" i="207" s="1"/>
  <c r="S26" i="207"/>
  <c r="R26" i="207"/>
  <c r="W26" i="207" s="1"/>
  <c r="AE26" i="207" s="1"/>
  <c r="Q26" i="207"/>
  <c r="P26" i="207"/>
  <c r="AD24" i="207"/>
  <c r="AC24" i="207"/>
  <c r="AA24" i="207"/>
  <c r="Z24" i="207"/>
  <c r="S24" i="207"/>
  <c r="AF24" i="207" s="1"/>
  <c r="R24" i="207"/>
  <c r="AE24" i="207" s="1"/>
  <c r="Q24" i="207"/>
  <c r="P24" i="207"/>
  <c r="O24" i="207"/>
  <c r="AB24" i="207" s="1"/>
  <c r="N24" i="207"/>
  <c r="M24" i="207"/>
  <c r="AF23" i="207"/>
  <c r="AE23" i="207"/>
  <c r="AB23" i="207"/>
  <c r="AA23" i="207"/>
  <c r="S23" i="207"/>
  <c r="R23" i="207"/>
  <c r="Q23" i="207"/>
  <c r="AD23" i="207" s="1"/>
  <c r="P23" i="207"/>
  <c r="AC23" i="207" s="1"/>
  <c r="O23" i="207"/>
  <c r="N23" i="207"/>
  <c r="M23" i="207"/>
  <c r="Z23" i="207" s="1"/>
  <c r="AE22" i="207"/>
  <c r="AD22" i="207"/>
  <c r="AC22" i="207"/>
  <c r="Z22" i="207"/>
  <c r="S22" i="207"/>
  <c r="AF22" i="207" s="1"/>
  <c r="R22" i="207"/>
  <c r="Q22" i="207"/>
  <c r="P22" i="207"/>
  <c r="O22" i="207"/>
  <c r="AB22" i="207" s="1"/>
  <c r="N22" i="207"/>
  <c r="AA22" i="207" s="1"/>
  <c r="M22" i="207"/>
  <c r="AF21" i="207"/>
  <c r="AE21" i="207"/>
  <c r="AC21" i="207"/>
  <c r="AB21" i="207"/>
  <c r="AA21" i="207"/>
  <c r="S21" i="207"/>
  <c r="R21" i="207"/>
  <c r="Q21" i="207"/>
  <c r="AD21" i="207" s="1"/>
  <c r="P21" i="207"/>
  <c r="O21" i="207"/>
  <c r="N21" i="207"/>
  <c r="M21" i="207"/>
  <c r="Z21" i="207" s="1"/>
  <c r="AE20" i="207"/>
  <c r="AD20" i="207"/>
  <c r="AC20" i="207"/>
  <c r="AA20" i="207"/>
  <c r="Z20" i="207"/>
  <c r="S20" i="207"/>
  <c r="AF20" i="207" s="1"/>
  <c r="R20" i="207"/>
  <c r="Q20" i="207"/>
  <c r="P20" i="207"/>
  <c r="O20" i="207"/>
  <c r="AB20" i="207" s="1"/>
  <c r="N20" i="207"/>
  <c r="M20" i="207"/>
  <c r="AF19" i="207"/>
  <c r="AE19" i="207"/>
  <c r="AC19" i="207"/>
  <c r="AB19" i="207"/>
  <c r="AA19" i="207"/>
  <c r="S19" i="207"/>
  <c r="R19" i="207"/>
  <c r="Q19" i="207"/>
  <c r="AD19" i="207" s="1"/>
  <c r="P19" i="207"/>
  <c r="O19" i="207"/>
  <c r="N19" i="207"/>
  <c r="M19" i="207"/>
  <c r="Z19" i="207" s="1"/>
  <c r="AE18" i="207"/>
  <c r="AD18" i="207"/>
  <c r="AC18" i="207"/>
  <c r="AA18" i="207"/>
  <c r="Z18" i="207"/>
  <c r="S18" i="207"/>
  <c r="AF18" i="207" s="1"/>
  <c r="R18" i="207"/>
  <c r="Q18" i="207"/>
  <c r="P18" i="207"/>
  <c r="O18" i="207"/>
  <c r="AB18" i="207" s="1"/>
  <c r="N18" i="207"/>
  <c r="M18" i="207"/>
  <c r="AF17" i="207"/>
  <c r="AE17" i="207"/>
  <c r="AC17" i="207"/>
  <c r="AB17" i="207"/>
  <c r="AA17" i="207"/>
  <c r="S17" i="207"/>
  <c r="R17" i="207"/>
  <c r="Q17" i="207"/>
  <c r="AD17" i="207" s="1"/>
  <c r="P17" i="207"/>
  <c r="O17" i="207"/>
  <c r="N17" i="207"/>
  <c r="M17" i="207"/>
  <c r="Z17" i="207" s="1"/>
  <c r="AE16" i="207"/>
  <c r="AD16" i="207"/>
  <c r="AC16" i="207"/>
  <c r="AA16" i="207"/>
  <c r="Z16" i="207"/>
  <c r="S16" i="207"/>
  <c r="AF16" i="207" s="1"/>
  <c r="R16" i="207"/>
  <c r="Q16" i="207"/>
  <c r="P16" i="207"/>
  <c r="O16" i="207"/>
  <c r="AB16" i="207" s="1"/>
  <c r="N16" i="207"/>
  <c r="M16" i="207"/>
  <c r="AF15" i="207"/>
  <c r="AE15" i="207"/>
  <c r="AC15" i="207"/>
  <c r="AB15" i="207"/>
  <c r="AA15" i="207"/>
  <c r="S15" i="207"/>
  <c r="R15" i="207"/>
  <c r="Q15" i="207"/>
  <c r="AD15" i="207" s="1"/>
  <c r="P15" i="207"/>
  <c r="O15" i="207"/>
  <c r="N15" i="207"/>
  <c r="M15" i="207"/>
  <c r="Z15" i="207" s="1"/>
  <c r="AE14" i="207"/>
  <c r="AD14" i="207"/>
  <c r="AC14" i="207"/>
  <c r="AA14" i="207"/>
  <c r="Z14" i="207"/>
  <c r="S14" i="207"/>
  <c r="AF14" i="207" s="1"/>
  <c r="R14" i="207"/>
  <c r="Q14" i="207"/>
  <c r="P14" i="207"/>
  <c r="O14" i="207"/>
  <c r="AB14" i="207" s="1"/>
  <c r="N14" i="207"/>
  <c r="M14" i="207"/>
  <c r="AF13" i="207"/>
  <c r="AE13" i="207"/>
  <c r="AC13" i="207"/>
  <c r="AB13" i="207"/>
  <c r="AA13" i="207"/>
  <c r="S13" i="207"/>
  <c r="R13" i="207"/>
  <c r="Q13" i="207"/>
  <c r="AD13" i="207" s="1"/>
  <c r="P13" i="207"/>
  <c r="O13" i="207"/>
  <c r="N13" i="207"/>
  <c r="M13" i="207"/>
  <c r="Z13" i="207" s="1"/>
  <c r="AE12" i="207"/>
  <c r="AD12" i="207"/>
  <c r="AC12" i="207"/>
  <c r="AA12" i="207"/>
  <c r="Z12" i="207"/>
  <c r="S12" i="207"/>
  <c r="AF12" i="207" s="1"/>
  <c r="R12" i="207"/>
  <c r="Q12" i="207"/>
  <c r="P12" i="207"/>
  <c r="O12" i="207"/>
  <c r="AB12" i="207" s="1"/>
  <c r="N12" i="207"/>
  <c r="M12" i="207"/>
  <c r="AF11" i="207"/>
  <c r="AE11" i="207"/>
  <c r="AC11" i="207"/>
  <c r="AB11" i="207"/>
  <c r="AA11" i="207"/>
  <c r="S11" i="207"/>
  <c r="R11" i="207"/>
  <c r="Q11" i="207"/>
  <c r="AD11" i="207" s="1"/>
  <c r="P11" i="207"/>
  <c r="O11" i="207"/>
  <c r="N11" i="207"/>
  <c r="M11" i="207"/>
  <c r="Z11" i="207" s="1"/>
  <c r="V10" i="207"/>
  <c r="AD10" i="207" s="1"/>
  <c r="U10" i="207"/>
  <c r="AC10" i="207" s="1"/>
  <c r="S10" i="207"/>
  <c r="X10" i="207" s="1"/>
  <c r="AF10" i="207" s="1"/>
  <c r="R10" i="207"/>
  <c r="W10" i="207" s="1"/>
  <c r="AE10" i="207" s="1"/>
  <c r="Q10" i="207"/>
  <c r="P10" i="207"/>
  <c r="W9" i="207"/>
  <c r="AE9" i="207" s="1"/>
  <c r="S9" i="207"/>
  <c r="X9" i="207" s="1"/>
  <c r="AF9" i="207" s="1"/>
  <c r="R9" i="207"/>
  <c r="Q9" i="207"/>
  <c r="V9" i="207" s="1"/>
  <c r="AD9" i="207" s="1"/>
  <c r="P9" i="207"/>
  <c r="U9" i="207" s="1"/>
  <c r="AC9" i="207" s="1"/>
  <c r="AQ28" i="203" l="1"/>
  <c r="AF28" i="203"/>
  <c r="AU28" i="203" s="1"/>
  <c r="AC28" i="203"/>
  <c r="AR28" i="203" s="1"/>
  <c r="AB28" i="203"/>
  <c r="S28" i="203"/>
  <c r="AI28" i="203" s="1"/>
  <c r="AX28" i="203" s="1"/>
  <c r="R28" i="203"/>
  <c r="AH28" i="203" s="1"/>
  <c r="AW28" i="203" s="1"/>
  <c r="Q28" i="203"/>
  <c r="AG28" i="203" s="1"/>
  <c r="AV28" i="203" s="1"/>
  <c r="P28" i="203"/>
  <c r="O28" i="203"/>
  <c r="AE28" i="203" s="1"/>
  <c r="AT28" i="203" s="1"/>
  <c r="N28" i="203"/>
  <c r="AD28" i="203" s="1"/>
  <c r="AS28" i="203" s="1"/>
  <c r="M28" i="203"/>
  <c r="L28" i="203"/>
  <c r="K28" i="203"/>
  <c r="AA28" i="203" s="1"/>
  <c r="AP28" i="203" s="1"/>
  <c r="AT27" i="203"/>
  <c r="AI27" i="203"/>
  <c r="AX27" i="203" s="1"/>
  <c r="AF27" i="203"/>
  <c r="AU27" i="203" s="1"/>
  <c r="AE27" i="203"/>
  <c r="AA27" i="203"/>
  <c r="AP27" i="203" s="1"/>
  <c r="S27" i="203"/>
  <c r="R27" i="203"/>
  <c r="AH27" i="203" s="1"/>
  <c r="AW27" i="203" s="1"/>
  <c r="Q27" i="203"/>
  <c r="AG27" i="203" s="1"/>
  <c r="AV27" i="203" s="1"/>
  <c r="P27" i="203"/>
  <c r="O27" i="203"/>
  <c r="N27" i="203"/>
  <c r="AD27" i="203" s="1"/>
  <c r="AS27" i="203" s="1"/>
  <c r="M27" i="203"/>
  <c r="AC27" i="203" s="1"/>
  <c r="AR27" i="203" s="1"/>
  <c r="L27" i="203"/>
  <c r="AB27" i="203" s="1"/>
  <c r="AQ27" i="203" s="1"/>
  <c r="K27" i="203"/>
  <c r="AW26" i="203"/>
  <c r="AI26" i="203"/>
  <c r="AX26" i="203" s="1"/>
  <c r="AH26" i="203"/>
  <c r="AD26" i="203"/>
  <c r="AS26" i="203" s="1"/>
  <c r="AA26" i="203"/>
  <c r="AP26" i="203" s="1"/>
  <c r="S26" i="203"/>
  <c r="R26" i="203"/>
  <c r="Q26" i="203"/>
  <c r="AG26" i="203" s="1"/>
  <c r="AV26" i="203" s="1"/>
  <c r="P26" i="203"/>
  <c r="AF26" i="203" s="1"/>
  <c r="AU26" i="203" s="1"/>
  <c r="O26" i="203"/>
  <c r="AE26" i="203" s="1"/>
  <c r="AT26" i="203" s="1"/>
  <c r="N26" i="203"/>
  <c r="M26" i="203"/>
  <c r="AC26" i="203" s="1"/>
  <c r="AR26" i="203" s="1"/>
  <c r="L26" i="203"/>
  <c r="AB26" i="203" s="1"/>
  <c r="AQ26" i="203" s="1"/>
  <c r="K26" i="203"/>
  <c r="AG24" i="203"/>
  <c r="AV24" i="203" s="1"/>
  <c r="Q24" i="203"/>
  <c r="N24" i="203"/>
  <c r="AD24" i="203" s="1"/>
  <c r="AS24" i="203" s="1"/>
  <c r="Q23" i="203"/>
  <c r="AG23" i="203" s="1"/>
  <c r="AV23" i="203" s="1"/>
  <c r="N23" i="203"/>
  <c r="AD23" i="203" s="1"/>
  <c r="AS23" i="203" s="1"/>
  <c r="AV21" i="203"/>
  <c r="AH21" i="203"/>
  <c r="AW21" i="203" s="1"/>
  <c r="AG21" i="203"/>
  <c r="AC21" i="203"/>
  <c r="AR21" i="203" s="1"/>
  <c r="S21" i="203"/>
  <c r="AI21" i="203" s="1"/>
  <c r="AX21" i="203" s="1"/>
  <c r="R21" i="203"/>
  <c r="Q21" i="203"/>
  <c r="P21" i="203"/>
  <c r="AF21" i="203" s="1"/>
  <c r="AU21" i="203" s="1"/>
  <c r="O21" i="203"/>
  <c r="AE21" i="203" s="1"/>
  <c r="AT21" i="203" s="1"/>
  <c r="N21" i="203"/>
  <c r="AD21" i="203" s="1"/>
  <c r="AS21" i="203" s="1"/>
  <c r="M21" i="203"/>
  <c r="L21" i="203"/>
  <c r="AB21" i="203" s="1"/>
  <c r="AQ21" i="203" s="1"/>
  <c r="K21" i="203"/>
  <c r="AA21" i="203" s="1"/>
  <c r="AP21" i="203" s="1"/>
  <c r="AQ20" i="203"/>
  <c r="AF20" i="203"/>
  <c r="AU20" i="203" s="1"/>
  <c r="AC20" i="203"/>
  <c r="AR20" i="203" s="1"/>
  <c r="AB20" i="203"/>
  <c r="S20" i="203"/>
  <c r="AI20" i="203" s="1"/>
  <c r="AX20" i="203" s="1"/>
  <c r="R20" i="203"/>
  <c r="AH20" i="203" s="1"/>
  <c r="AW20" i="203" s="1"/>
  <c r="Q20" i="203"/>
  <c r="AG20" i="203" s="1"/>
  <c r="AV20" i="203" s="1"/>
  <c r="P20" i="203"/>
  <c r="O20" i="203"/>
  <c r="AE20" i="203" s="1"/>
  <c r="AT20" i="203" s="1"/>
  <c r="N20" i="203"/>
  <c r="AD20" i="203" s="1"/>
  <c r="AS20" i="203" s="1"/>
  <c r="M20" i="203"/>
  <c r="L20" i="203"/>
  <c r="K20" i="203"/>
  <c r="AA20" i="203" s="1"/>
  <c r="AP20" i="203" s="1"/>
  <c r="AT19" i="203"/>
  <c r="AI19" i="203"/>
  <c r="AX19" i="203" s="1"/>
  <c r="AF19" i="203"/>
  <c r="AU19" i="203" s="1"/>
  <c r="AE19" i="203"/>
  <c r="AA19" i="203"/>
  <c r="AP19" i="203" s="1"/>
  <c r="S19" i="203"/>
  <c r="R19" i="203"/>
  <c r="AH19" i="203" s="1"/>
  <c r="AW19" i="203" s="1"/>
  <c r="Q19" i="203"/>
  <c r="AG19" i="203" s="1"/>
  <c r="AV19" i="203" s="1"/>
  <c r="P19" i="203"/>
  <c r="O19" i="203"/>
  <c r="N19" i="203"/>
  <c r="AD19" i="203" s="1"/>
  <c r="AS19" i="203" s="1"/>
  <c r="M19" i="203"/>
  <c r="AC19" i="203" s="1"/>
  <c r="AR19" i="203" s="1"/>
  <c r="L19" i="203"/>
  <c r="AB19" i="203" s="1"/>
  <c r="AQ19" i="203" s="1"/>
  <c r="K19" i="203"/>
  <c r="AG17" i="203"/>
  <c r="AV17" i="203" s="1"/>
  <c r="Q17" i="203"/>
  <c r="N17" i="203"/>
  <c r="AD17" i="203" s="1"/>
  <c r="AS17" i="203" s="1"/>
  <c r="AD16" i="203"/>
  <c r="AS16" i="203" s="1"/>
  <c r="Q16" i="203"/>
  <c r="AG16" i="203" s="1"/>
  <c r="AV16" i="203" s="1"/>
  <c r="N16" i="203"/>
  <c r="AS14" i="203"/>
  <c r="AH14" i="203"/>
  <c r="AW14" i="203" s="1"/>
  <c r="AD14" i="203"/>
  <c r="S14" i="203"/>
  <c r="AI14" i="203" s="1"/>
  <c r="AX14" i="203" s="1"/>
  <c r="R14" i="203"/>
  <c r="Q14" i="203"/>
  <c r="AG14" i="203" s="1"/>
  <c r="AV14" i="203" s="1"/>
  <c r="P14" i="203"/>
  <c r="AF14" i="203" s="1"/>
  <c r="AU14" i="203" s="1"/>
  <c r="O14" i="203"/>
  <c r="AE14" i="203" s="1"/>
  <c r="AT14" i="203" s="1"/>
  <c r="N14" i="203"/>
  <c r="M14" i="203"/>
  <c r="AC14" i="203" s="1"/>
  <c r="AR14" i="203" s="1"/>
  <c r="L14" i="203"/>
  <c r="AB14" i="203" s="1"/>
  <c r="AQ14" i="203" s="1"/>
  <c r="K14" i="203"/>
  <c r="AA14" i="203" s="1"/>
  <c r="AP14" i="203" s="1"/>
  <c r="AV13" i="203"/>
  <c r="AG13" i="203"/>
  <c r="AC13" i="203"/>
  <c r="AR13" i="203" s="1"/>
  <c r="S13" i="203"/>
  <c r="AI13" i="203" s="1"/>
  <c r="AX13" i="203" s="1"/>
  <c r="R13" i="203"/>
  <c r="AH13" i="203" s="1"/>
  <c r="AW13" i="203" s="1"/>
  <c r="Q13" i="203"/>
  <c r="P13" i="203"/>
  <c r="AF13" i="203" s="1"/>
  <c r="AU13" i="203" s="1"/>
  <c r="O13" i="203"/>
  <c r="AE13" i="203" s="1"/>
  <c r="AT13" i="203" s="1"/>
  <c r="N13" i="203"/>
  <c r="AD13" i="203" s="1"/>
  <c r="AS13" i="203" s="1"/>
  <c r="M13" i="203"/>
  <c r="L13" i="203"/>
  <c r="AB13" i="203" s="1"/>
  <c r="AQ13" i="203" s="1"/>
  <c r="K13" i="203"/>
  <c r="AA13" i="203" s="1"/>
  <c r="AP13" i="203" s="1"/>
  <c r="AF12" i="203"/>
  <c r="AU12" i="203" s="1"/>
  <c r="AB12" i="203"/>
  <c r="AQ12" i="203" s="1"/>
  <c r="S12" i="203"/>
  <c r="AI12" i="203" s="1"/>
  <c r="AX12" i="203" s="1"/>
  <c r="R12" i="203"/>
  <c r="AH12" i="203" s="1"/>
  <c r="AW12" i="203" s="1"/>
  <c r="Q12" i="203"/>
  <c r="AG12" i="203" s="1"/>
  <c r="AV12" i="203" s="1"/>
  <c r="P12" i="203"/>
  <c r="O12" i="203"/>
  <c r="AE12" i="203" s="1"/>
  <c r="AT12" i="203" s="1"/>
  <c r="N12" i="203"/>
  <c r="AD12" i="203" s="1"/>
  <c r="AS12" i="203" s="1"/>
  <c r="M12" i="203"/>
  <c r="AC12" i="203" s="1"/>
  <c r="AR12" i="203" s="1"/>
  <c r="L12" i="203"/>
  <c r="K12" i="203"/>
  <c r="AA12" i="203" s="1"/>
  <c r="AP12" i="203" s="1"/>
  <c r="Q10" i="203"/>
  <c r="AG10" i="203" s="1"/>
  <c r="AV10" i="203" s="1"/>
  <c r="N10" i="203"/>
  <c r="AD10" i="203" s="1"/>
  <c r="AS10" i="203" s="1"/>
  <c r="AG9" i="203"/>
  <c r="AV9" i="203" s="1"/>
  <c r="Q9" i="203"/>
  <c r="N9" i="203"/>
  <c r="AD9" i="203" s="1"/>
  <c r="AS9" i="203" s="1"/>
  <c r="AD27" i="199" l="1"/>
  <c r="AA27" i="199"/>
  <c r="S27" i="199"/>
  <c r="AF27" i="199" s="1"/>
  <c r="R27" i="199"/>
  <c r="AE27" i="199" s="1"/>
  <c r="Q27" i="199"/>
  <c r="P27" i="199"/>
  <c r="AC27" i="199" s="1"/>
  <c r="O27" i="199"/>
  <c r="AB27" i="199" s="1"/>
  <c r="N27" i="199"/>
  <c r="M27" i="199"/>
  <c r="Z27" i="199" s="1"/>
  <c r="AE26" i="199"/>
  <c r="AC26" i="199"/>
  <c r="AB26" i="199"/>
  <c r="S26" i="199"/>
  <c r="AF26" i="199" s="1"/>
  <c r="R26" i="199"/>
  <c r="Q26" i="199"/>
  <c r="AD26" i="199" s="1"/>
  <c r="P26" i="199"/>
  <c r="O26" i="199"/>
  <c r="N26" i="199"/>
  <c r="AA26" i="199" s="1"/>
  <c r="M26" i="199"/>
  <c r="Z26" i="199" s="1"/>
  <c r="AE25" i="199"/>
  <c r="AC25" i="199"/>
  <c r="AA25" i="199"/>
  <c r="Z25" i="199"/>
  <c r="S25" i="199"/>
  <c r="AF25" i="199" s="1"/>
  <c r="R25" i="199"/>
  <c r="Q25" i="199"/>
  <c r="AD25" i="199" s="1"/>
  <c r="P25" i="199"/>
  <c r="O25" i="199"/>
  <c r="AB25" i="199" s="1"/>
  <c r="N25" i="199"/>
  <c r="M25" i="199"/>
  <c r="AF24" i="199"/>
  <c r="AC24" i="199"/>
  <c r="AA24" i="199"/>
  <c r="S24" i="199"/>
  <c r="R24" i="199"/>
  <c r="AE24" i="199" s="1"/>
  <c r="Q24" i="199"/>
  <c r="AD24" i="199" s="1"/>
  <c r="P24" i="199"/>
  <c r="O24" i="199"/>
  <c r="AB24" i="199" s="1"/>
  <c r="N24" i="199"/>
  <c r="M24" i="199"/>
  <c r="Z24" i="199" s="1"/>
  <c r="AE23" i="199"/>
  <c r="AD23" i="199"/>
  <c r="AA23" i="199"/>
  <c r="S23" i="199"/>
  <c r="AF23" i="199" s="1"/>
  <c r="R23" i="199"/>
  <c r="Q23" i="199"/>
  <c r="P23" i="199"/>
  <c r="AC23" i="199" s="1"/>
  <c r="O23" i="199"/>
  <c r="AB23" i="199" s="1"/>
  <c r="N23" i="199"/>
  <c r="M23" i="199"/>
  <c r="Z23" i="199" s="1"/>
  <c r="AE22" i="199"/>
  <c r="AC22" i="199"/>
  <c r="AB22" i="199"/>
  <c r="S22" i="199"/>
  <c r="AF22" i="199" s="1"/>
  <c r="R22" i="199"/>
  <c r="Q22" i="199"/>
  <c r="AD22" i="199" s="1"/>
  <c r="P22" i="199"/>
  <c r="O22" i="199"/>
  <c r="N22" i="199"/>
  <c r="AA22" i="199" s="1"/>
  <c r="M22" i="199"/>
  <c r="Z22" i="199" s="1"/>
  <c r="AE21" i="199"/>
  <c r="AC21" i="199"/>
  <c r="AA21" i="199"/>
  <c r="Z21" i="199"/>
  <c r="S21" i="199"/>
  <c r="AF21" i="199" s="1"/>
  <c r="R21" i="199"/>
  <c r="Q21" i="199"/>
  <c r="AD21" i="199" s="1"/>
  <c r="P21" i="199"/>
  <c r="O21" i="199"/>
  <c r="AB21" i="199" s="1"/>
  <c r="N21" i="199"/>
  <c r="M21" i="199"/>
  <c r="X20" i="199"/>
  <c r="AF20" i="199" s="1"/>
  <c r="W20" i="199"/>
  <c r="AE20" i="199" s="1"/>
  <c r="S20" i="199"/>
  <c r="R20" i="199"/>
  <c r="Q20" i="199"/>
  <c r="V20" i="199" s="1"/>
  <c r="AD20" i="199" s="1"/>
  <c r="P20" i="199"/>
  <c r="U20" i="199" s="1"/>
  <c r="AC20" i="199" s="1"/>
  <c r="V19" i="199"/>
  <c r="AD19" i="199" s="1"/>
  <c r="U19" i="199"/>
  <c r="AC19" i="199" s="1"/>
  <c r="S19" i="199"/>
  <c r="X19" i="199" s="1"/>
  <c r="AF19" i="199" s="1"/>
  <c r="R19" i="199"/>
  <c r="W19" i="199" s="1"/>
  <c r="AE19" i="199" s="1"/>
  <c r="Q19" i="199"/>
  <c r="P19" i="199"/>
  <c r="AF17" i="199"/>
  <c r="AC17" i="199"/>
  <c r="AA17" i="199"/>
  <c r="S17" i="199"/>
  <c r="R17" i="199"/>
  <c r="AE17" i="199" s="1"/>
  <c r="Q17" i="199"/>
  <c r="AD17" i="199" s="1"/>
  <c r="P17" i="199"/>
  <c r="O17" i="199"/>
  <c r="AB17" i="199" s="1"/>
  <c r="N17" i="199"/>
  <c r="M17" i="199"/>
  <c r="Z17" i="199" s="1"/>
  <c r="AE16" i="199"/>
  <c r="AD16" i="199"/>
  <c r="AA16" i="199"/>
  <c r="S16" i="199"/>
  <c r="AF16" i="199" s="1"/>
  <c r="R16" i="199"/>
  <c r="Q16" i="199"/>
  <c r="P16" i="199"/>
  <c r="AC16" i="199" s="1"/>
  <c r="O16" i="199"/>
  <c r="AB16" i="199" s="1"/>
  <c r="N16" i="199"/>
  <c r="M16" i="199"/>
  <c r="Z16" i="199" s="1"/>
  <c r="AE15" i="199"/>
  <c r="AC15" i="199"/>
  <c r="S15" i="199"/>
  <c r="AF15" i="199" s="1"/>
  <c r="R15" i="199"/>
  <c r="Q15" i="199"/>
  <c r="AD15" i="199" s="1"/>
  <c r="P15" i="199"/>
  <c r="O15" i="199"/>
  <c r="AB15" i="199" s="1"/>
  <c r="N15" i="199"/>
  <c r="AA15" i="199" s="1"/>
  <c r="M15" i="199"/>
  <c r="Z15" i="199" s="1"/>
  <c r="AE14" i="199"/>
  <c r="AC14" i="199"/>
  <c r="AA14" i="199"/>
  <c r="S14" i="199"/>
  <c r="AF14" i="199" s="1"/>
  <c r="R14" i="199"/>
  <c r="Q14" i="199"/>
  <c r="AD14" i="199" s="1"/>
  <c r="P14" i="199"/>
  <c r="O14" i="199"/>
  <c r="AB14" i="199" s="1"/>
  <c r="N14" i="199"/>
  <c r="M14" i="199"/>
  <c r="Z14" i="199" s="1"/>
  <c r="AC13" i="199"/>
  <c r="AA13" i="199"/>
  <c r="S13" i="199"/>
  <c r="AF13" i="199" s="1"/>
  <c r="R13" i="199"/>
  <c r="AE13" i="199" s="1"/>
  <c r="Q13" i="199"/>
  <c r="AD13" i="199" s="1"/>
  <c r="P13" i="199"/>
  <c r="O13" i="199"/>
  <c r="AB13" i="199" s="1"/>
  <c r="N13" i="199"/>
  <c r="M13" i="199"/>
  <c r="Z13" i="199" s="1"/>
  <c r="AE12" i="199"/>
  <c r="AA12" i="199"/>
  <c r="S12" i="199"/>
  <c r="AF12" i="199" s="1"/>
  <c r="R12" i="199"/>
  <c r="Q12" i="199"/>
  <c r="AD12" i="199" s="1"/>
  <c r="P12" i="199"/>
  <c r="AC12" i="199" s="1"/>
  <c r="O12" i="199"/>
  <c r="AB12" i="199" s="1"/>
  <c r="N12" i="199"/>
  <c r="M12" i="199"/>
  <c r="Z12" i="199" s="1"/>
  <c r="AE11" i="199"/>
  <c r="AC11" i="199"/>
  <c r="S11" i="199"/>
  <c r="AF11" i="199" s="1"/>
  <c r="R11" i="199"/>
  <c r="Q11" i="199"/>
  <c r="AD11" i="199" s="1"/>
  <c r="P11" i="199"/>
  <c r="O11" i="199"/>
  <c r="AB11" i="199" s="1"/>
  <c r="N11" i="199"/>
  <c r="AA11" i="199" s="1"/>
  <c r="M11" i="199"/>
  <c r="Z11" i="199" s="1"/>
  <c r="S10" i="199"/>
  <c r="X10" i="199" s="1"/>
  <c r="AF10" i="199" s="1"/>
  <c r="R10" i="199"/>
  <c r="W10" i="199" s="1"/>
  <c r="AE10" i="199" s="1"/>
  <c r="Q10" i="199"/>
  <c r="V10" i="199" s="1"/>
  <c r="AD10" i="199" s="1"/>
  <c r="P10" i="199"/>
  <c r="U10" i="199" s="1"/>
  <c r="AC10" i="199" s="1"/>
  <c r="X9" i="199"/>
  <c r="AF9" i="199" s="1"/>
  <c r="W9" i="199"/>
  <c r="AE9" i="199" s="1"/>
  <c r="V9" i="199"/>
  <c r="AD9" i="199" s="1"/>
  <c r="U9" i="199"/>
  <c r="AC9" i="199" s="1"/>
  <c r="S9" i="199"/>
  <c r="R9" i="199"/>
  <c r="Q9" i="199"/>
  <c r="P9" i="199"/>
  <c r="AC43" i="195" l="1"/>
  <c r="AN43" i="195" s="1"/>
  <c r="AA43" i="195"/>
  <c r="AL43" i="195" s="1"/>
  <c r="Y43" i="195"/>
  <c r="AJ43" i="195" s="1"/>
  <c r="W43" i="195"/>
  <c r="AH43" i="195" s="1"/>
  <c r="O43" i="195"/>
  <c r="N43" i="195"/>
  <c r="AB43" i="195" s="1"/>
  <c r="AM43" i="195" s="1"/>
  <c r="M43" i="195"/>
  <c r="L43" i="195"/>
  <c r="Z43" i="195" s="1"/>
  <c r="AK43" i="195" s="1"/>
  <c r="K43" i="195"/>
  <c r="J43" i="195"/>
  <c r="X43" i="195" s="1"/>
  <c r="AI43" i="195" s="1"/>
  <c r="I43" i="195"/>
  <c r="AB42" i="195"/>
  <c r="AM42" i="195" s="1"/>
  <c r="Z42" i="195"/>
  <c r="AK42" i="195" s="1"/>
  <c r="X42" i="195"/>
  <c r="AI42" i="195" s="1"/>
  <c r="O42" i="195"/>
  <c r="AC42" i="195" s="1"/>
  <c r="AN42" i="195" s="1"/>
  <c r="N42" i="195"/>
  <c r="M42" i="195"/>
  <c r="AA42" i="195" s="1"/>
  <c r="AL42" i="195" s="1"/>
  <c r="L42" i="195"/>
  <c r="K42" i="195"/>
  <c r="Y42" i="195" s="1"/>
  <c r="AJ42" i="195" s="1"/>
  <c r="J42" i="195"/>
  <c r="I42" i="195"/>
  <c r="W42" i="195" s="1"/>
  <c r="AH42" i="195" s="1"/>
  <c r="AC41" i="195"/>
  <c r="AN41" i="195" s="1"/>
  <c r="AA41" i="195"/>
  <c r="AL41" i="195" s="1"/>
  <c r="Y41" i="195"/>
  <c r="AJ41" i="195" s="1"/>
  <c r="W41" i="195"/>
  <c r="AH41" i="195" s="1"/>
  <c r="O41" i="195"/>
  <c r="N41" i="195"/>
  <c r="AB41" i="195" s="1"/>
  <c r="AM41" i="195" s="1"/>
  <c r="M41" i="195"/>
  <c r="L41" i="195"/>
  <c r="Z41" i="195" s="1"/>
  <c r="AK41" i="195" s="1"/>
  <c r="K41" i="195"/>
  <c r="J41" i="195"/>
  <c r="X41" i="195" s="1"/>
  <c r="AI41" i="195" s="1"/>
  <c r="I41" i="195"/>
  <c r="AB40" i="195"/>
  <c r="AM40" i="195" s="1"/>
  <c r="Z40" i="195"/>
  <c r="AK40" i="195" s="1"/>
  <c r="X40" i="195"/>
  <c r="AI40" i="195" s="1"/>
  <c r="O40" i="195"/>
  <c r="AC40" i="195" s="1"/>
  <c r="AN40" i="195" s="1"/>
  <c r="N40" i="195"/>
  <c r="M40" i="195"/>
  <c r="AA40" i="195" s="1"/>
  <c r="AL40" i="195" s="1"/>
  <c r="L40" i="195"/>
  <c r="K40" i="195"/>
  <c r="Y40" i="195" s="1"/>
  <c r="AJ40" i="195" s="1"/>
  <c r="J40" i="195"/>
  <c r="I40" i="195"/>
  <c r="W40" i="195" s="1"/>
  <c r="AH40" i="195" s="1"/>
  <c r="AC39" i="195"/>
  <c r="AN39" i="195" s="1"/>
  <c r="AA39" i="195"/>
  <c r="AL39" i="195" s="1"/>
  <c r="Y39" i="195"/>
  <c r="AJ39" i="195" s="1"/>
  <c r="W39" i="195"/>
  <c r="AH39" i="195" s="1"/>
  <c r="O39" i="195"/>
  <c r="N39" i="195"/>
  <c r="AB39" i="195" s="1"/>
  <c r="AM39" i="195" s="1"/>
  <c r="M39" i="195"/>
  <c r="L39" i="195"/>
  <c r="Z39" i="195" s="1"/>
  <c r="AK39" i="195" s="1"/>
  <c r="K39" i="195"/>
  <c r="J39" i="195"/>
  <c r="X39" i="195" s="1"/>
  <c r="AI39" i="195" s="1"/>
  <c r="I39" i="195"/>
  <c r="AM37" i="195"/>
  <c r="AB37" i="195"/>
  <c r="N37" i="195"/>
  <c r="L37" i="195"/>
  <c r="Z37" i="195" s="1"/>
  <c r="AK37" i="195" s="1"/>
  <c r="AM36" i="195"/>
  <c r="AB36" i="195"/>
  <c r="N36" i="195"/>
  <c r="L36" i="195"/>
  <c r="Z36" i="195" s="1"/>
  <c r="AK36" i="195" s="1"/>
  <c r="AB34" i="195"/>
  <c r="AM34" i="195" s="1"/>
  <c r="Z34" i="195"/>
  <c r="AK34" i="195" s="1"/>
  <c r="X34" i="195"/>
  <c r="AI34" i="195" s="1"/>
  <c r="O34" i="195"/>
  <c r="AC34" i="195" s="1"/>
  <c r="AN34" i="195" s="1"/>
  <c r="N34" i="195"/>
  <c r="M34" i="195"/>
  <c r="AA34" i="195" s="1"/>
  <c r="AL34" i="195" s="1"/>
  <c r="L34" i="195"/>
  <c r="K34" i="195"/>
  <c r="Y34" i="195" s="1"/>
  <c r="AJ34" i="195" s="1"/>
  <c r="J34" i="195"/>
  <c r="I34" i="195"/>
  <c r="W34" i="195" s="1"/>
  <c r="AH34" i="195" s="1"/>
  <c r="AC33" i="195"/>
  <c r="AN33" i="195" s="1"/>
  <c r="AA33" i="195"/>
  <c r="AL33" i="195" s="1"/>
  <c r="Y33" i="195"/>
  <c r="AJ33" i="195" s="1"/>
  <c r="W33" i="195"/>
  <c r="AH33" i="195" s="1"/>
  <c r="O33" i="195"/>
  <c r="N33" i="195"/>
  <c r="AB33" i="195" s="1"/>
  <c r="AM33" i="195" s="1"/>
  <c r="M33" i="195"/>
  <c r="L33" i="195"/>
  <c r="Z33" i="195" s="1"/>
  <c r="AK33" i="195" s="1"/>
  <c r="K33" i="195"/>
  <c r="J33" i="195"/>
  <c r="X33" i="195" s="1"/>
  <c r="AI33" i="195" s="1"/>
  <c r="I33" i="195"/>
  <c r="AB32" i="195"/>
  <c r="AM32" i="195" s="1"/>
  <c r="Z32" i="195"/>
  <c r="AK32" i="195" s="1"/>
  <c r="X32" i="195"/>
  <c r="AI32" i="195" s="1"/>
  <c r="O32" i="195"/>
  <c r="AC32" i="195" s="1"/>
  <c r="AN32" i="195" s="1"/>
  <c r="N32" i="195"/>
  <c r="M32" i="195"/>
  <c r="AA32" i="195" s="1"/>
  <c r="AL32" i="195" s="1"/>
  <c r="L32" i="195"/>
  <c r="K32" i="195"/>
  <c r="Y32" i="195" s="1"/>
  <c r="AJ32" i="195" s="1"/>
  <c r="J32" i="195"/>
  <c r="I32" i="195"/>
  <c r="W32" i="195" s="1"/>
  <c r="AH32" i="195" s="1"/>
  <c r="AC31" i="195"/>
  <c r="AN31" i="195" s="1"/>
  <c r="AA31" i="195"/>
  <c r="AL31" i="195" s="1"/>
  <c r="Y31" i="195"/>
  <c r="AJ31" i="195" s="1"/>
  <c r="W31" i="195"/>
  <c r="AH31" i="195" s="1"/>
  <c r="O31" i="195"/>
  <c r="N31" i="195"/>
  <c r="AB31" i="195" s="1"/>
  <c r="AM31" i="195" s="1"/>
  <c r="M31" i="195"/>
  <c r="L31" i="195"/>
  <c r="Z31" i="195" s="1"/>
  <c r="AK31" i="195" s="1"/>
  <c r="K31" i="195"/>
  <c r="J31" i="195"/>
  <c r="X31" i="195" s="1"/>
  <c r="AI31" i="195" s="1"/>
  <c r="I31" i="195"/>
  <c r="AB30" i="195"/>
  <c r="AM30" i="195" s="1"/>
  <c r="Z30" i="195"/>
  <c r="AK30" i="195" s="1"/>
  <c r="X30" i="195"/>
  <c r="AI30" i="195" s="1"/>
  <c r="O30" i="195"/>
  <c r="AC30" i="195" s="1"/>
  <c r="AN30" i="195" s="1"/>
  <c r="N30" i="195"/>
  <c r="M30" i="195"/>
  <c r="AA30" i="195" s="1"/>
  <c r="AL30" i="195" s="1"/>
  <c r="L30" i="195"/>
  <c r="K30" i="195"/>
  <c r="Y30" i="195" s="1"/>
  <c r="AJ30" i="195" s="1"/>
  <c r="J30" i="195"/>
  <c r="I30" i="195"/>
  <c r="W30" i="195" s="1"/>
  <c r="AH30" i="195" s="1"/>
  <c r="AB28" i="195"/>
  <c r="AM28" i="195" s="1"/>
  <c r="Z28" i="195"/>
  <c r="AK28" i="195" s="1"/>
  <c r="N28" i="195"/>
  <c r="L28" i="195"/>
  <c r="N27" i="195"/>
  <c r="AB27" i="195" s="1"/>
  <c r="AM27" i="195" s="1"/>
  <c r="L27" i="195"/>
  <c r="Z27" i="195" s="1"/>
  <c r="AK27" i="195" s="1"/>
  <c r="AC25" i="195"/>
  <c r="AN25" i="195" s="1"/>
  <c r="AA25" i="195"/>
  <c r="AL25" i="195" s="1"/>
  <c r="Y25" i="195"/>
  <c r="AJ25" i="195" s="1"/>
  <c r="W25" i="195"/>
  <c r="AH25" i="195" s="1"/>
  <c r="O25" i="195"/>
  <c r="N25" i="195"/>
  <c r="AB25" i="195" s="1"/>
  <c r="AM25" i="195" s="1"/>
  <c r="M25" i="195"/>
  <c r="L25" i="195"/>
  <c r="Z25" i="195" s="1"/>
  <c r="AK25" i="195" s="1"/>
  <c r="K25" i="195"/>
  <c r="J25" i="195"/>
  <c r="X25" i="195" s="1"/>
  <c r="AI25" i="195" s="1"/>
  <c r="I25" i="195"/>
  <c r="AB24" i="195"/>
  <c r="AM24" i="195" s="1"/>
  <c r="Z24" i="195"/>
  <c r="AK24" i="195" s="1"/>
  <c r="X24" i="195"/>
  <c r="AI24" i="195" s="1"/>
  <c r="O24" i="195"/>
  <c r="AC24" i="195" s="1"/>
  <c r="AN24" i="195" s="1"/>
  <c r="N24" i="195"/>
  <c r="M24" i="195"/>
  <c r="AA24" i="195" s="1"/>
  <c r="AL24" i="195" s="1"/>
  <c r="L24" i="195"/>
  <c r="K24" i="195"/>
  <c r="Y24" i="195" s="1"/>
  <c r="AJ24" i="195" s="1"/>
  <c r="J24" i="195"/>
  <c r="I24" i="195"/>
  <c r="W24" i="195" s="1"/>
  <c r="AH24" i="195" s="1"/>
  <c r="AC23" i="195"/>
  <c r="AN23" i="195" s="1"/>
  <c r="AA23" i="195"/>
  <c r="AL23" i="195" s="1"/>
  <c r="Y23" i="195"/>
  <c r="AJ23" i="195" s="1"/>
  <c r="W23" i="195"/>
  <c r="AH23" i="195" s="1"/>
  <c r="O23" i="195"/>
  <c r="N23" i="195"/>
  <c r="AB23" i="195" s="1"/>
  <c r="AM23" i="195" s="1"/>
  <c r="M23" i="195"/>
  <c r="L23" i="195"/>
  <c r="Z23" i="195" s="1"/>
  <c r="AK23" i="195" s="1"/>
  <c r="K23" i="195"/>
  <c r="J23" i="195"/>
  <c r="X23" i="195" s="1"/>
  <c r="AI23" i="195" s="1"/>
  <c r="I23" i="195"/>
  <c r="AB22" i="195"/>
  <c r="AM22" i="195" s="1"/>
  <c r="Z22" i="195"/>
  <c r="AK22" i="195" s="1"/>
  <c r="X22" i="195"/>
  <c r="AI22" i="195" s="1"/>
  <c r="O22" i="195"/>
  <c r="AC22" i="195" s="1"/>
  <c r="AN22" i="195" s="1"/>
  <c r="N22" i="195"/>
  <c r="M22" i="195"/>
  <c r="AA22" i="195" s="1"/>
  <c r="AL22" i="195" s="1"/>
  <c r="L22" i="195"/>
  <c r="K22" i="195"/>
  <c r="Y22" i="195" s="1"/>
  <c r="AJ22" i="195" s="1"/>
  <c r="J22" i="195"/>
  <c r="I22" i="195"/>
  <c r="W22" i="195" s="1"/>
  <c r="AH22" i="195" s="1"/>
  <c r="AC21" i="195"/>
  <c r="AN21" i="195" s="1"/>
  <c r="AA21" i="195"/>
  <c r="AL21" i="195" s="1"/>
  <c r="Y21" i="195"/>
  <c r="AJ21" i="195" s="1"/>
  <c r="W21" i="195"/>
  <c r="AH21" i="195" s="1"/>
  <c r="O21" i="195"/>
  <c r="N21" i="195"/>
  <c r="AB21" i="195" s="1"/>
  <c r="AM21" i="195" s="1"/>
  <c r="M21" i="195"/>
  <c r="L21" i="195"/>
  <c r="Z21" i="195" s="1"/>
  <c r="AK21" i="195" s="1"/>
  <c r="K21" i="195"/>
  <c r="J21" i="195"/>
  <c r="X21" i="195" s="1"/>
  <c r="AI21" i="195" s="1"/>
  <c r="I21" i="195"/>
  <c r="N19" i="195"/>
  <c r="AB19" i="195" s="1"/>
  <c r="AM19" i="195" s="1"/>
  <c r="L19" i="195"/>
  <c r="Z19" i="195" s="1"/>
  <c r="AK19" i="195" s="1"/>
  <c r="AM18" i="195"/>
  <c r="AB18" i="195"/>
  <c r="N18" i="195"/>
  <c r="L18" i="195"/>
  <c r="Z18" i="195" s="1"/>
  <c r="AK18" i="195" s="1"/>
  <c r="AB16" i="195"/>
  <c r="AM16" i="195" s="1"/>
  <c r="Z16" i="195"/>
  <c r="AK16" i="195" s="1"/>
  <c r="X16" i="195"/>
  <c r="AI16" i="195" s="1"/>
  <c r="O16" i="195"/>
  <c r="AC16" i="195" s="1"/>
  <c r="AN16" i="195" s="1"/>
  <c r="N16" i="195"/>
  <c r="M16" i="195"/>
  <c r="AA16" i="195" s="1"/>
  <c r="AL16" i="195" s="1"/>
  <c r="L16" i="195"/>
  <c r="K16" i="195"/>
  <c r="Y16" i="195" s="1"/>
  <c r="AJ16" i="195" s="1"/>
  <c r="J16" i="195"/>
  <c r="I16" i="195"/>
  <c r="W16" i="195" s="1"/>
  <c r="AH16" i="195" s="1"/>
  <c r="AC15" i="195"/>
  <c r="AN15" i="195" s="1"/>
  <c r="AA15" i="195"/>
  <c r="AL15" i="195" s="1"/>
  <c r="Y15" i="195"/>
  <c r="AJ15" i="195" s="1"/>
  <c r="W15" i="195"/>
  <c r="AH15" i="195" s="1"/>
  <c r="O15" i="195"/>
  <c r="N15" i="195"/>
  <c r="AB15" i="195" s="1"/>
  <c r="AM15" i="195" s="1"/>
  <c r="M15" i="195"/>
  <c r="L15" i="195"/>
  <c r="Z15" i="195" s="1"/>
  <c r="AK15" i="195" s="1"/>
  <c r="K15" i="195"/>
  <c r="J15" i="195"/>
  <c r="X15" i="195" s="1"/>
  <c r="AI15" i="195" s="1"/>
  <c r="I15" i="195"/>
  <c r="AB14" i="195"/>
  <c r="AM14" i="195" s="1"/>
  <c r="Z14" i="195"/>
  <c r="AK14" i="195" s="1"/>
  <c r="X14" i="195"/>
  <c r="AI14" i="195" s="1"/>
  <c r="O14" i="195"/>
  <c r="AC14" i="195" s="1"/>
  <c r="AN14" i="195" s="1"/>
  <c r="N14" i="195"/>
  <c r="M14" i="195"/>
  <c r="AA14" i="195" s="1"/>
  <c r="AL14" i="195" s="1"/>
  <c r="L14" i="195"/>
  <c r="K14" i="195"/>
  <c r="Y14" i="195" s="1"/>
  <c r="AJ14" i="195" s="1"/>
  <c r="J14" i="195"/>
  <c r="I14" i="195"/>
  <c r="W14" i="195" s="1"/>
  <c r="AH14" i="195" s="1"/>
  <c r="AC13" i="195"/>
  <c r="AN13" i="195" s="1"/>
  <c r="AA13" i="195"/>
  <c r="AL13" i="195" s="1"/>
  <c r="Y13" i="195"/>
  <c r="AJ13" i="195" s="1"/>
  <c r="W13" i="195"/>
  <c r="AH13" i="195" s="1"/>
  <c r="O13" i="195"/>
  <c r="N13" i="195"/>
  <c r="AB13" i="195" s="1"/>
  <c r="AM13" i="195" s="1"/>
  <c r="M13" i="195"/>
  <c r="L13" i="195"/>
  <c r="Z13" i="195" s="1"/>
  <c r="AK13" i="195" s="1"/>
  <c r="K13" i="195"/>
  <c r="J13" i="195"/>
  <c r="X13" i="195" s="1"/>
  <c r="AI13" i="195" s="1"/>
  <c r="I13" i="195"/>
  <c r="AB12" i="195"/>
  <c r="AM12" i="195" s="1"/>
  <c r="Z12" i="195"/>
  <c r="AK12" i="195" s="1"/>
  <c r="X12" i="195"/>
  <c r="AI12" i="195" s="1"/>
  <c r="O12" i="195"/>
  <c r="AC12" i="195" s="1"/>
  <c r="AN12" i="195" s="1"/>
  <c r="N12" i="195"/>
  <c r="M12" i="195"/>
  <c r="AA12" i="195" s="1"/>
  <c r="AL12" i="195" s="1"/>
  <c r="L12" i="195"/>
  <c r="K12" i="195"/>
  <c r="Y12" i="195" s="1"/>
  <c r="AJ12" i="195" s="1"/>
  <c r="J12" i="195"/>
  <c r="I12" i="195"/>
  <c r="W12" i="195" s="1"/>
  <c r="AH12" i="195" s="1"/>
  <c r="AK10" i="195"/>
  <c r="Z10" i="195"/>
  <c r="N10" i="195"/>
  <c r="AB10" i="195" s="1"/>
  <c r="AM10" i="195" s="1"/>
  <c r="L10" i="195"/>
  <c r="AB9" i="195"/>
  <c r="AM9" i="195" s="1"/>
  <c r="Z9" i="195"/>
  <c r="AK9" i="195" s="1"/>
  <c r="N9" i="195"/>
  <c r="L9" i="195"/>
  <c r="AH23" i="191" l="1"/>
  <c r="AF23" i="191"/>
  <c r="AD23" i="191"/>
  <c r="X23" i="191"/>
  <c r="AK23" i="191" s="1"/>
  <c r="V23" i="191"/>
  <c r="AI23" i="191" s="1"/>
  <c r="U23" i="191"/>
  <c r="T23" i="191"/>
  <c r="AG23" i="191" s="1"/>
  <c r="S23" i="191"/>
  <c r="R23" i="191"/>
  <c r="AE23" i="191" s="1"/>
  <c r="Q23" i="191"/>
  <c r="P23" i="191"/>
  <c r="AC23" i="191" s="1"/>
  <c r="H23" i="191"/>
  <c r="W23" i="191" s="1"/>
  <c r="AJ23" i="191" s="1"/>
  <c r="E23" i="191"/>
  <c r="D23" i="191"/>
  <c r="AK22" i="191"/>
  <c r="AI22" i="191"/>
  <c r="AE22" i="191"/>
  <c r="AC22" i="191"/>
  <c r="X22" i="191"/>
  <c r="V22" i="191"/>
  <c r="U22" i="191"/>
  <c r="AH22" i="191" s="1"/>
  <c r="S22" i="191"/>
  <c r="AF22" i="191" s="1"/>
  <c r="R22" i="191"/>
  <c r="Q22" i="191"/>
  <c r="AD22" i="191" s="1"/>
  <c r="P22" i="191"/>
  <c r="H22" i="191"/>
  <c r="W22" i="191" s="1"/>
  <c r="AJ22" i="191" s="1"/>
  <c r="D22" i="191"/>
  <c r="E22" i="191" s="1"/>
  <c r="T22" i="191" s="1"/>
  <c r="AG22" i="191" s="1"/>
  <c r="X21" i="191"/>
  <c r="AK21" i="191" s="1"/>
  <c r="V21" i="191"/>
  <c r="AI21" i="191" s="1"/>
  <c r="R21" i="191"/>
  <c r="AE21" i="191" s="1"/>
  <c r="Q21" i="191"/>
  <c r="AD21" i="191" s="1"/>
  <c r="P21" i="191"/>
  <c r="AC21" i="191" s="1"/>
  <c r="H21" i="191"/>
  <c r="W21" i="191" s="1"/>
  <c r="AJ21" i="191" s="1"/>
  <c r="F21" i="191"/>
  <c r="U21" i="191" s="1"/>
  <c r="AH21" i="191" s="1"/>
  <c r="D21" i="191"/>
  <c r="S21" i="191" s="1"/>
  <c r="AF21" i="191" s="1"/>
  <c r="AD20" i="191"/>
  <c r="X20" i="191"/>
  <c r="AK20" i="191" s="1"/>
  <c r="V20" i="191"/>
  <c r="AI20" i="191" s="1"/>
  <c r="R20" i="191"/>
  <c r="AE20" i="191" s="1"/>
  <c r="Q20" i="191"/>
  <c r="P20" i="191"/>
  <c r="AC20" i="191" s="1"/>
  <c r="H20" i="191"/>
  <c r="W20" i="191" s="1"/>
  <c r="AJ20" i="191" s="1"/>
  <c r="F20" i="191"/>
  <c r="U20" i="191" s="1"/>
  <c r="AH20" i="191" s="1"/>
  <c r="D20" i="191"/>
  <c r="E20" i="191" s="1"/>
  <c r="T20" i="191" s="1"/>
  <c r="AG20" i="191" s="1"/>
  <c r="AK19" i="191"/>
  <c r="AF19" i="191"/>
  <c r="X19" i="191"/>
  <c r="W19" i="191"/>
  <c r="AJ19" i="191" s="1"/>
  <c r="V19" i="191"/>
  <c r="AI19" i="191" s="1"/>
  <c r="U19" i="191"/>
  <c r="AH19" i="191" s="1"/>
  <c r="T19" i="191"/>
  <c r="AG19" i="191" s="1"/>
  <c r="S19" i="191"/>
  <c r="Z18" i="191"/>
  <c r="AF18" i="191" s="1"/>
  <c r="V18" i="191"/>
  <c r="AA18" i="191" s="1"/>
  <c r="AI18" i="191" s="1"/>
  <c r="S18" i="191"/>
  <c r="V17" i="191"/>
  <c r="AA17" i="191" s="1"/>
  <c r="AI17" i="191" s="1"/>
  <c r="S17" i="191"/>
  <c r="Z17" i="191" s="1"/>
  <c r="AF17" i="191" s="1"/>
  <c r="AF15" i="191"/>
  <c r="AD15" i="191"/>
  <c r="X15" i="191"/>
  <c r="AK15" i="191" s="1"/>
  <c r="V15" i="191"/>
  <c r="AI15" i="191" s="1"/>
  <c r="U15" i="191"/>
  <c r="AH15" i="191" s="1"/>
  <c r="T15" i="191"/>
  <c r="AG15" i="191" s="1"/>
  <c r="S15" i="191"/>
  <c r="R15" i="191"/>
  <c r="AE15" i="191" s="1"/>
  <c r="Q15" i="191"/>
  <c r="P15" i="191"/>
  <c r="AC15" i="191" s="1"/>
  <c r="H15" i="191"/>
  <c r="W15" i="191" s="1"/>
  <c r="AJ15" i="191" s="1"/>
  <c r="E15" i="191"/>
  <c r="AH14" i="191"/>
  <c r="AF14" i="191"/>
  <c r="X14" i="191"/>
  <c r="AK14" i="191" s="1"/>
  <c r="V14" i="191"/>
  <c r="AI14" i="191" s="1"/>
  <c r="U14" i="191"/>
  <c r="S14" i="191"/>
  <c r="R14" i="191"/>
  <c r="AE14" i="191" s="1"/>
  <c r="Q14" i="191"/>
  <c r="AD14" i="191" s="1"/>
  <c r="P14" i="191"/>
  <c r="AC14" i="191" s="1"/>
  <c r="H14" i="191"/>
  <c r="W14" i="191" s="1"/>
  <c r="AJ14" i="191" s="1"/>
  <c r="E14" i="191"/>
  <c r="T14" i="191" s="1"/>
  <c r="AG14" i="191" s="1"/>
  <c r="AF13" i="191"/>
  <c r="AD13" i="191"/>
  <c r="X13" i="191"/>
  <c r="AK13" i="191" s="1"/>
  <c r="V13" i="191"/>
  <c r="AI13" i="191" s="1"/>
  <c r="U13" i="191"/>
  <c r="AH13" i="191" s="1"/>
  <c r="T13" i="191"/>
  <c r="AG13" i="191" s="1"/>
  <c r="S13" i="191"/>
  <c r="R13" i="191"/>
  <c r="AE13" i="191" s="1"/>
  <c r="Q13" i="191"/>
  <c r="P13" i="191"/>
  <c r="AC13" i="191" s="1"/>
  <c r="H13" i="191"/>
  <c r="W13" i="191" s="1"/>
  <c r="AJ13" i="191" s="1"/>
  <c r="E13" i="191"/>
  <c r="AH12" i="191"/>
  <c r="AF12" i="191"/>
  <c r="X12" i="191"/>
  <c r="AK12" i="191" s="1"/>
  <c r="V12" i="191"/>
  <c r="AI12" i="191" s="1"/>
  <c r="U12" i="191"/>
  <c r="S12" i="191"/>
  <c r="R12" i="191"/>
  <c r="AE12" i="191" s="1"/>
  <c r="Q12" i="191"/>
  <c r="AD12" i="191" s="1"/>
  <c r="P12" i="191"/>
  <c r="AC12" i="191" s="1"/>
  <c r="H12" i="191"/>
  <c r="W12" i="191" s="1"/>
  <c r="AJ12" i="191" s="1"/>
  <c r="E12" i="191"/>
  <c r="T12" i="191" s="1"/>
  <c r="AG12" i="191" s="1"/>
  <c r="AK11" i="191"/>
  <c r="AF11" i="191"/>
  <c r="X11" i="191"/>
  <c r="W11" i="191"/>
  <c r="AJ11" i="191" s="1"/>
  <c r="V11" i="191"/>
  <c r="AI11" i="191" s="1"/>
  <c r="U11" i="191"/>
  <c r="AH11" i="191" s="1"/>
  <c r="T11" i="191"/>
  <c r="AG11" i="191" s="1"/>
  <c r="S11" i="191"/>
  <c r="Z10" i="191"/>
  <c r="AF10" i="191" s="1"/>
  <c r="V10" i="191"/>
  <c r="AA10" i="191" s="1"/>
  <c r="AI10" i="191" s="1"/>
  <c r="S10" i="191"/>
  <c r="V9" i="191"/>
  <c r="AA9" i="191" s="1"/>
  <c r="AI9" i="191" s="1"/>
  <c r="S9" i="191"/>
  <c r="Z9" i="191" s="1"/>
  <c r="AF9" i="191" s="1"/>
  <c r="S20" i="191" l="1"/>
  <c r="AF20" i="191" s="1"/>
  <c r="E21" i="191"/>
  <c r="T21" i="191" s="1"/>
  <c r="AG21" i="191" s="1"/>
  <c r="AO27" i="187" l="1"/>
  <c r="AN27" i="187"/>
  <c r="AM27" i="187"/>
  <c r="AC27" i="187"/>
  <c r="AT27" i="187" s="1"/>
  <c r="AB27" i="187"/>
  <c r="AS27" i="187" s="1"/>
  <c r="AA27" i="187"/>
  <c r="AR27" i="187" s="1"/>
  <c r="Z27" i="187"/>
  <c r="AQ27" i="187" s="1"/>
  <c r="Y27" i="187"/>
  <c r="AP27" i="187" s="1"/>
  <c r="X27" i="187"/>
  <c r="W27" i="187"/>
  <c r="V27" i="187"/>
  <c r="U27" i="187"/>
  <c r="AL27" i="187" s="1"/>
  <c r="T27" i="187"/>
  <c r="AK27" i="187" s="1"/>
  <c r="S27" i="187"/>
  <c r="AJ27" i="187" s="1"/>
  <c r="AQ25" i="187"/>
  <c r="AM25" i="187"/>
  <c r="Z25" i="187"/>
  <c r="V25" i="187"/>
  <c r="AM24" i="187"/>
  <c r="Z24" i="187"/>
  <c r="AQ24" i="187" s="1"/>
  <c r="V24" i="187"/>
  <c r="AT22" i="187"/>
  <c r="AS22" i="187"/>
  <c r="AM22" i="187"/>
  <c r="AL22" i="187"/>
  <c r="AK22" i="187"/>
  <c r="AC22" i="187"/>
  <c r="AB22" i="187"/>
  <c r="AA22" i="187"/>
  <c r="AR22" i="187" s="1"/>
  <c r="Z22" i="187"/>
  <c r="AQ22" i="187" s="1"/>
  <c r="Y22" i="187"/>
  <c r="AP22" i="187" s="1"/>
  <c r="X22" i="187"/>
  <c r="AO22" i="187" s="1"/>
  <c r="W22" i="187"/>
  <c r="AN22" i="187" s="1"/>
  <c r="V22" i="187"/>
  <c r="U22" i="187"/>
  <c r="T22" i="187"/>
  <c r="S22" i="187"/>
  <c r="AJ22" i="187" s="1"/>
  <c r="Z20" i="187"/>
  <c r="AQ20" i="187" s="1"/>
  <c r="V20" i="187"/>
  <c r="AM20" i="187" s="1"/>
  <c r="Z19" i="187"/>
  <c r="AQ19" i="187" s="1"/>
  <c r="V19" i="187"/>
  <c r="AM19" i="187" s="1"/>
  <c r="AS17" i="187"/>
  <c r="AR17" i="187"/>
  <c r="AQ17" i="187"/>
  <c r="AK17" i="187"/>
  <c r="AJ17" i="187"/>
  <c r="AC17" i="187"/>
  <c r="AT17" i="187" s="1"/>
  <c r="AB17" i="187"/>
  <c r="AA17" i="187"/>
  <c r="Z17" i="187"/>
  <c r="Y17" i="187"/>
  <c r="AP17" i="187" s="1"/>
  <c r="X17" i="187"/>
  <c r="AO17" i="187" s="1"/>
  <c r="W17" i="187"/>
  <c r="AN17" i="187" s="1"/>
  <c r="V17" i="187"/>
  <c r="AM17" i="187" s="1"/>
  <c r="U17" i="187"/>
  <c r="AL17" i="187" s="1"/>
  <c r="T17" i="187"/>
  <c r="S17" i="187"/>
  <c r="AQ15" i="187"/>
  <c r="AM15" i="187"/>
  <c r="Z15" i="187"/>
  <c r="V15" i="187"/>
  <c r="AQ14" i="187"/>
  <c r="AM14" i="187"/>
  <c r="Z14" i="187"/>
  <c r="V14" i="187"/>
  <c r="AQ12" i="187"/>
  <c r="AP12" i="187"/>
  <c r="AO12" i="187"/>
  <c r="AC12" i="187"/>
  <c r="AT12" i="187" s="1"/>
  <c r="AB12" i="187"/>
  <c r="AS12" i="187" s="1"/>
  <c r="AA12" i="187"/>
  <c r="AR12" i="187" s="1"/>
  <c r="Z12" i="187"/>
  <c r="Y12" i="187"/>
  <c r="X12" i="187"/>
  <c r="W12" i="187"/>
  <c r="AN12" i="187" s="1"/>
  <c r="V12" i="187"/>
  <c r="AM12" i="187" s="1"/>
  <c r="U12" i="187"/>
  <c r="AL12" i="187" s="1"/>
  <c r="T12" i="187"/>
  <c r="AK12" i="187" s="1"/>
  <c r="S12" i="187"/>
  <c r="AJ12" i="187" s="1"/>
  <c r="Z10" i="187"/>
  <c r="AQ10" i="187" s="1"/>
  <c r="V10" i="187"/>
  <c r="AM10" i="187" s="1"/>
  <c r="Z9" i="187"/>
  <c r="AQ9" i="187" s="1"/>
  <c r="V9" i="187"/>
  <c r="AM9" i="187" s="1"/>
  <c r="AE33" i="183" l="1"/>
  <c r="AB33" i="183"/>
  <c r="AA33" i="183"/>
  <c r="R33" i="183"/>
  <c r="Q33" i="183"/>
  <c r="AD33" i="183" s="1"/>
  <c r="P33" i="183"/>
  <c r="AC33" i="183" s="1"/>
  <c r="O33" i="183"/>
  <c r="N33" i="183"/>
  <c r="M33" i="183"/>
  <c r="Z33" i="183" s="1"/>
  <c r="AE32" i="183"/>
  <c r="AB32" i="183"/>
  <c r="AA32" i="183"/>
  <c r="R32" i="183"/>
  <c r="Q32" i="183"/>
  <c r="AD32" i="183" s="1"/>
  <c r="P32" i="183"/>
  <c r="AC32" i="183" s="1"/>
  <c r="O32" i="183"/>
  <c r="N32" i="183"/>
  <c r="M32" i="183"/>
  <c r="Z32" i="183" s="1"/>
  <c r="AE31" i="183"/>
  <c r="AB31" i="183"/>
  <c r="AA31" i="183"/>
  <c r="Z31" i="183"/>
  <c r="R31" i="183"/>
  <c r="Q31" i="183"/>
  <c r="AD31" i="183" s="1"/>
  <c r="P31" i="183"/>
  <c r="AC31" i="183" s="1"/>
  <c r="O31" i="183"/>
  <c r="N31" i="183"/>
  <c r="M31" i="183"/>
  <c r="AE30" i="183"/>
  <c r="AD30" i="183"/>
  <c r="AB30" i="183"/>
  <c r="AA30" i="183"/>
  <c r="R30" i="183"/>
  <c r="Q30" i="183"/>
  <c r="P30" i="183"/>
  <c r="AC30" i="183" s="1"/>
  <c r="O30" i="183"/>
  <c r="N30" i="183"/>
  <c r="M30" i="183"/>
  <c r="Z30" i="183" s="1"/>
  <c r="AE29" i="183"/>
  <c r="AB29" i="183"/>
  <c r="AA29" i="183"/>
  <c r="Z29" i="183"/>
  <c r="R29" i="183"/>
  <c r="Q29" i="183"/>
  <c r="AD29" i="183" s="1"/>
  <c r="P29" i="183"/>
  <c r="AC29" i="183" s="1"/>
  <c r="O29" i="183"/>
  <c r="N29" i="183"/>
  <c r="M29" i="183"/>
  <c r="AE28" i="183"/>
  <c r="AD28" i="183"/>
  <c r="AB28" i="183"/>
  <c r="AA28" i="183"/>
  <c r="R28" i="183"/>
  <c r="Q28" i="183"/>
  <c r="P28" i="183"/>
  <c r="AC28" i="183" s="1"/>
  <c r="O28" i="183"/>
  <c r="N28" i="183"/>
  <c r="M28" i="183"/>
  <c r="Z28" i="183" s="1"/>
  <c r="AE27" i="183"/>
  <c r="AB27" i="183"/>
  <c r="AA27" i="183"/>
  <c r="Z27" i="183"/>
  <c r="R27" i="183"/>
  <c r="Q27" i="183"/>
  <c r="AD27" i="183" s="1"/>
  <c r="P27" i="183"/>
  <c r="AC27" i="183" s="1"/>
  <c r="O27" i="183"/>
  <c r="N27" i="183"/>
  <c r="M27" i="183"/>
  <c r="AE26" i="183"/>
  <c r="AD26" i="183"/>
  <c r="AB26" i="183"/>
  <c r="AA26" i="183"/>
  <c r="R26" i="183"/>
  <c r="Q26" i="183"/>
  <c r="P26" i="183"/>
  <c r="AC26" i="183" s="1"/>
  <c r="O26" i="183"/>
  <c r="N26" i="183"/>
  <c r="M26" i="183"/>
  <c r="Z26" i="183" s="1"/>
  <c r="AE25" i="183"/>
  <c r="AB25" i="183"/>
  <c r="AA25" i="183"/>
  <c r="Z25" i="183"/>
  <c r="R25" i="183"/>
  <c r="Q25" i="183"/>
  <c r="AD25" i="183" s="1"/>
  <c r="P25" i="183"/>
  <c r="AC25" i="183" s="1"/>
  <c r="O25" i="183"/>
  <c r="N25" i="183"/>
  <c r="M25" i="183"/>
  <c r="AE24" i="183"/>
  <c r="AD24" i="183"/>
  <c r="AB24" i="183"/>
  <c r="AA24" i="183"/>
  <c r="R24" i="183"/>
  <c r="Q24" i="183"/>
  <c r="P24" i="183"/>
  <c r="AC24" i="183" s="1"/>
  <c r="O24" i="183"/>
  <c r="N24" i="183"/>
  <c r="M24" i="183"/>
  <c r="Z24" i="183" s="1"/>
  <c r="AE23" i="183"/>
  <c r="W23" i="183"/>
  <c r="R23" i="183"/>
  <c r="Q23" i="183"/>
  <c r="V23" i="183" s="1"/>
  <c r="AD23" i="183" s="1"/>
  <c r="P23" i="183"/>
  <c r="U23" i="183" s="1"/>
  <c r="AC23" i="183" s="1"/>
  <c r="AC22" i="183"/>
  <c r="U22" i="183"/>
  <c r="R22" i="183"/>
  <c r="W22" i="183" s="1"/>
  <c r="AE22" i="183" s="1"/>
  <c r="Q22" i="183"/>
  <c r="V22" i="183" s="1"/>
  <c r="AD22" i="183" s="1"/>
  <c r="P22" i="183"/>
  <c r="AD20" i="183"/>
  <c r="AC20" i="183"/>
  <c r="AB20" i="183"/>
  <c r="Z20" i="183"/>
  <c r="R20" i="183"/>
  <c r="AE20" i="183" s="1"/>
  <c r="Q20" i="183"/>
  <c r="P20" i="183"/>
  <c r="O20" i="183"/>
  <c r="N20" i="183"/>
  <c r="AA20" i="183" s="1"/>
  <c r="M20" i="183"/>
  <c r="AD19" i="183"/>
  <c r="AC19" i="183"/>
  <c r="Z19" i="183"/>
  <c r="R19" i="183"/>
  <c r="AE19" i="183" s="1"/>
  <c r="Q19" i="183"/>
  <c r="P19" i="183"/>
  <c r="O19" i="183"/>
  <c r="AB19" i="183" s="1"/>
  <c r="N19" i="183"/>
  <c r="AA19" i="183" s="1"/>
  <c r="M19" i="183"/>
  <c r="AD18" i="183"/>
  <c r="AC18" i="183"/>
  <c r="AB18" i="183"/>
  <c r="Z18" i="183"/>
  <c r="R18" i="183"/>
  <c r="AE18" i="183" s="1"/>
  <c r="Q18" i="183"/>
  <c r="P18" i="183"/>
  <c r="O18" i="183"/>
  <c r="N18" i="183"/>
  <c r="AA18" i="183" s="1"/>
  <c r="M18" i="183"/>
  <c r="AD17" i="183"/>
  <c r="AC17" i="183"/>
  <c r="Z17" i="183"/>
  <c r="R17" i="183"/>
  <c r="AE17" i="183" s="1"/>
  <c r="Q17" i="183"/>
  <c r="P17" i="183"/>
  <c r="O17" i="183"/>
  <c r="AB17" i="183" s="1"/>
  <c r="N17" i="183"/>
  <c r="AA17" i="183" s="1"/>
  <c r="M17" i="183"/>
  <c r="AD16" i="183"/>
  <c r="AC16" i="183"/>
  <c r="AB16" i="183"/>
  <c r="Z16" i="183"/>
  <c r="R16" i="183"/>
  <c r="AE16" i="183" s="1"/>
  <c r="Q16" i="183"/>
  <c r="P16" i="183"/>
  <c r="O16" i="183"/>
  <c r="N16" i="183"/>
  <c r="AA16" i="183" s="1"/>
  <c r="M16" i="183"/>
  <c r="AD15" i="183"/>
  <c r="AC15" i="183"/>
  <c r="Z15" i="183"/>
  <c r="R15" i="183"/>
  <c r="AE15" i="183" s="1"/>
  <c r="Q15" i="183"/>
  <c r="P15" i="183"/>
  <c r="O15" i="183"/>
  <c r="AB15" i="183" s="1"/>
  <c r="N15" i="183"/>
  <c r="AA15" i="183" s="1"/>
  <c r="M15" i="183"/>
  <c r="AD14" i="183"/>
  <c r="AC14" i="183"/>
  <c r="AB14" i="183"/>
  <c r="Z14" i="183"/>
  <c r="R14" i="183"/>
  <c r="AE14" i="183" s="1"/>
  <c r="Q14" i="183"/>
  <c r="P14" i="183"/>
  <c r="O14" i="183"/>
  <c r="N14" i="183"/>
  <c r="AA14" i="183" s="1"/>
  <c r="M14" i="183"/>
  <c r="AD13" i="183"/>
  <c r="AC13" i="183"/>
  <c r="Z13" i="183"/>
  <c r="R13" i="183"/>
  <c r="AE13" i="183" s="1"/>
  <c r="Q13" i="183"/>
  <c r="P13" i="183"/>
  <c r="O13" i="183"/>
  <c r="AB13" i="183" s="1"/>
  <c r="N13" i="183"/>
  <c r="AA13" i="183" s="1"/>
  <c r="M13" i="183"/>
  <c r="AD12" i="183"/>
  <c r="AC12" i="183"/>
  <c r="AB12" i="183"/>
  <c r="Z12" i="183"/>
  <c r="R12" i="183"/>
  <c r="AE12" i="183" s="1"/>
  <c r="Q12" i="183"/>
  <c r="P12" i="183"/>
  <c r="O12" i="183"/>
  <c r="N12" i="183"/>
  <c r="AA12" i="183" s="1"/>
  <c r="M12" i="183"/>
  <c r="AD11" i="183"/>
  <c r="AC11" i="183"/>
  <c r="Z11" i="183"/>
  <c r="R11" i="183"/>
  <c r="AE11" i="183" s="1"/>
  <c r="Q11" i="183"/>
  <c r="P11" i="183"/>
  <c r="O11" i="183"/>
  <c r="AB11" i="183" s="1"/>
  <c r="N11" i="183"/>
  <c r="AA11" i="183" s="1"/>
  <c r="M11" i="183"/>
  <c r="AD10" i="183"/>
  <c r="V10" i="183"/>
  <c r="U10" i="183"/>
  <c r="AC10" i="183" s="1"/>
  <c r="R10" i="183"/>
  <c r="W10" i="183" s="1"/>
  <c r="AE10" i="183" s="1"/>
  <c r="Q10" i="183"/>
  <c r="P10" i="183"/>
  <c r="AE9" i="183"/>
  <c r="W9" i="183"/>
  <c r="V9" i="183"/>
  <c r="AD9" i="183" s="1"/>
  <c r="U9" i="183"/>
  <c r="AC9" i="183" s="1"/>
  <c r="R9" i="183"/>
  <c r="Q9" i="183"/>
  <c r="P9" i="183"/>
  <c r="AC43" i="179" l="1"/>
  <c r="AR43" i="179" s="1"/>
  <c r="S43" i="179"/>
  <c r="AI43" i="179" s="1"/>
  <c r="AX43" i="179" s="1"/>
  <c r="R43" i="179"/>
  <c r="AH43" i="179" s="1"/>
  <c r="AW43" i="179" s="1"/>
  <c r="Q43" i="179"/>
  <c r="AG43" i="179" s="1"/>
  <c r="AV43" i="179" s="1"/>
  <c r="P43" i="179"/>
  <c r="AF43" i="179" s="1"/>
  <c r="AU43" i="179" s="1"/>
  <c r="O43" i="179"/>
  <c r="AE43" i="179" s="1"/>
  <c r="AT43" i="179" s="1"/>
  <c r="N43" i="179"/>
  <c r="AD43" i="179" s="1"/>
  <c r="AS43" i="179" s="1"/>
  <c r="M43" i="179"/>
  <c r="L43" i="179"/>
  <c r="AB43" i="179" s="1"/>
  <c r="AQ43" i="179" s="1"/>
  <c r="K43" i="179"/>
  <c r="AA43" i="179" s="1"/>
  <c r="AP43" i="179" s="1"/>
  <c r="AT42" i="179"/>
  <c r="AH42" i="179"/>
  <c r="AW42" i="179" s="1"/>
  <c r="AF42" i="179"/>
  <c r="AU42" i="179" s="1"/>
  <c r="AE42" i="179"/>
  <c r="S42" i="179"/>
  <c r="AI42" i="179" s="1"/>
  <c r="AX42" i="179" s="1"/>
  <c r="R42" i="179"/>
  <c r="Q42" i="179"/>
  <c r="AG42" i="179" s="1"/>
  <c r="AV42" i="179" s="1"/>
  <c r="P42" i="179"/>
  <c r="O42" i="179"/>
  <c r="N42" i="179"/>
  <c r="AD42" i="179" s="1"/>
  <c r="AS42" i="179" s="1"/>
  <c r="M42" i="179"/>
  <c r="AC42" i="179" s="1"/>
  <c r="AR42" i="179" s="1"/>
  <c r="L42" i="179"/>
  <c r="AB42" i="179" s="1"/>
  <c r="AQ42" i="179" s="1"/>
  <c r="K42" i="179"/>
  <c r="AA42" i="179" s="1"/>
  <c r="AP42" i="179" s="1"/>
  <c r="AW41" i="179"/>
  <c r="AI41" i="179"/>
  <c r="AX41" i="179" s="1"/>
  <c r="AH41" i="179"/>
  <c r="AC41" i="179"/>
  <c r="AR41" i="179" s="1"/>
  <c r="AA41" i="179"/>
  <c r="AP41" i="179" s="1"/>
  <c r="S41" i="179"/>
  <c r="R41" i="179"/>
  <c r="Q41" i="179"/>
  <c r="AG41" i="179" s="1"/>
  <c r="AV41" i="179" s="1"/>
  <c r="P41" i="179"/>
  <c r="AF41" i="179" s="1"/>
  <c r="AU41" i="179" s="1"/>
  <c r="O41" i="179"/>
  <c r="AE41" i="179" s="1"/>
  <c r="AT41" i="179" s="1"/>
  <c r="N41" i="179"/>
  <c r="AD41" i="179" s="1"/>
  <c r="AS41" i="179" s="1"/>
  <c r="M41" i="179"/>
  <c r="L41" i="179"/>
  <c r="AB41" i="179" s="1"/>
  <c r="AQ41" i="179" s="1"/>
  <c r="K41" i="179"/>
  <c r="AF40" i="179"/>
  <c r="AU40" i="179" s="1"/>
  <c r="S40" i="179"/>
  <c r="AI40" i="179" s="1"/>
  <c r="AX40" i="179" s="1"/>
  <c r="P40" i="179"/>
  <c r="AH39" i="179"/>
  <c r="AW39" i="179" s="1"/>
  <c r="AG39" i="179"/>
  <c r="AV39" i="179" s="1"/>
  <c r="AB39" i="179"/>
  <c r="AQ39" i="179" s="1"/>
  <c r="S39" i="179"/>
  <c r="AI39" i="179" s="1"/>
  <c r="R39" i="179"/>
  <c r="Q39" i="179"/>
  <c r="P39" i="179"/>
  <c r="AF39" i="179" s="1"/>
  <c r="O39" i="179"/>
  <c r="AE39" i="179" s="1"/>
  <c r="AT39" i="179" s="1"/>
  <c r="N39" i="179"/>
  <c r="AD39" i="179" s="1"/>
  <c r="AS39" i="179" s="1"/>
  <c r="M39" i="179"/>
  <c r="AC39" i="179" s="1"/>
  <c r="AR39" i="179" s="1"/>
  <c r="L39" i="179"/>
  <c r="K39" i="179"/>
  <c r="AA39" i="179" s="1"/>
  <c r="AP39" i="179" s="1"/>
  <c r="AQ38" i="179"/>
  <c r="AE38" i="179"/>
  <c r="AT38" i="179" s="1"/>
  <c r="AC38" i="179"/>
  <c r="AR38" i="179" s="1"/>
  <c r="AB38" i="179"/>
  <c r="S38" i="179"/>
  <c r="AI38" i="179" s="1"/>
  <c r="AX38" i="179" s="1"/>
  <c r="R38" i="179"/>
  <c r="AH38" i="179" s="1"/>
  <c r="AW38" i="179" s="1"/>
  <c r="Q38" i="179"/>
  <c r="AG38" i="179" s="1"/>
  <c r="AV38" i="179" s="1"/>
  <c r="P38" i="179"/>
  <c r="AF38" i="179" s="1"/>
  <c r="AU38" i="179" s="1"/>
  <c r="O38" i="179"/>
  <c r="N38" i="179"/>
  <c r="AD38" i="179" s="1"/>
  <c r="AS38" i="179" s="1"/>
  <c r="M38" i="179"/>
  <c r="L38" i="179"/>
  <c r="K38" i="179"/>
  <c r="AA38" i="179" s="1"/>
  <c r="AP38" i="179" s="1"/>
  <c r="AT37" i="179"/>
  <c r="AH37" i="179"/>
  <c r="AW37" i="179" s="1"/>
  <c r="AF37" i="179"/>
  <c r="AU37" i="179" s="1"/>
  <c r="AE37" i="179"/>
  <c r="S37" i="179"/>
  <c r="AI37" i="179" s="1"/>
  <c r="AX37" i="179" s="1"/>
  <c r="R37" i="179"/>
  <c r="Q37" i="179"/>
  <c r="AG37" i="179" s="1"/>
  <c r="AV37" i="179" s="1"/>
  <c r="P37" i="179"/>
  <c r="O37" i="179"/>
  <c r="N37" i="179"/>
  <c r="AD37" i="179" s="1"/>
  <c r="AS37" i="179" s="1"/>
  <c r="M37" i="179"/>
  <c r="AC37" i="179" s="1"/>
  <c r="AR37" i="179" s="1"/>
  <c r="L37" i="179"/>
  <c r="AB37" i="179" s="1"/>
  <c r="AQ37" i="179" s="1"/>
  <c r="K37" i="179"/>
  <c r="AA37" i="179" s="1"/>
  <c r="AP37" i="179" s="1"/>
  <c r="AW36" i="179"/>
  <c r="AI36" i="179"/>
  <c r="AX36" i="179" s="1"/>
  <c r="AH36" i="179"/>
  <c r="AC36" i="179"/>
  <c r="AR36" i="179" s="1"/>
  <c r="AA36" i="179"/>
  <c r="AP36" i="179" s="1"/>
  <c r="S36" i="179"/>
  <c r="R36" i="179"/>
  <c r="Q36" i="179"/>
  <c r="AG36" i="179" s="1"/>
  <c r="AV36" i="179" s="1"/>
  <c r="P36" i="179"/>
  <c r="AF36" i="179" s="1"/>
  <c r="AU36" i="179" s="1"/>
  <c r="O36" i="179"/>
  <c r="AE36" i="179" s="1"/>
  <c r="AT36" i="179" s="1"/>
  <c r="N36" i="179"/>
  <c r="AD36" i="179" s="1"/>
  <c r="AS36" i="179" s="1"/>
  <c r="M36" i="179"/>
  <c r="L36" i="179"/>
  <c r="AB36" i="179" s="1"/>
  <c r="AQ36" i="179" s="1"/>
  <c r="K36" i="179"/>
  <c r="AD34" i="179"/>
  <c r="AS34" i="179" s="1"/>
  <c r="Q34" i="179"/>
  <c r="AG34" i="179" s="1"/>
  <c r="AV34" i="179" s="1"/>
  <c r="N34" i="179"/>
  <c r="Q33" i="179"/>
  <c r="AG33" i="179" s="1"/>
  <c r="AV33" i="179" s="1"/>
  <c r="N33" i="179"/>
  <c r="AD33" i="179" s="1"/>
  <c r="AS33" i="179" s="1"/>
  <c r="AV31" i="179"/>
  <c r="AH31" i="179"/>
  <c r="AW31" i="179" s="1"/>
  <c r="AG31" i="179"/>
  <c r="AB31" i="179"/>
  <c r="AQ31" i="179" s="1"/>
  <c r="S31" i="179"/>
  <c r="AI31" i="179" s="1"/>
  <c r="AX31" i="179" s="1"/>
  <c r="R31" i="179"/>
  <c r="Q31" i="179"/>
  <c r="P31" i="179"/>
  <c r="AF31" i="179" s="1"/>
  <c r="AU31" i="179" s="1"/>
  <c r="O31" i="179"/>
  <c r="AE31" i="179" s="1"/>
  <c r="AT31" i="179" s="1"/>
  <c r="N31" i="179"/>
  <c r="AD31" i="179" s="1"/>
  <c r="AS31" i="179" s="1"/>
  <c r="M31" i="179"/>
  <c r="AC31" i="179" s="1"/>
  <c r="AR31" i="179" s="1"/>
  <c r="L31" i="179"/>
  <c r="K31" i="179"/>
  <c r="AA31" i="179" s="1"/>
  <c r="AP31" i="179" s="1"/>
  <c r="AQ30" i="179"/>
  <c r="AE30" i="179"/>
  <c r="AT30" i="179" s="1"/>
  <c r="AC30" i="179"/>
  <c r="AR30" i="179" s="1"/>
  <c r="AB30" i="179"/>
  <c r="S30" i="179"/>
  <c r="AI30" i="179" s="1"/>
  <c r="AX30" i="179" s="1"/>
  <c r="R30" i="179"/>
  <c r="AH30" i="179" s="1"/>
  <c r="AW30" i="179" s="1"/>
  <c r="Q30" i="179"/>
  <c r="AG30" i="179" s="1"/>
  <c r="AV30" i="179" s="1"/>
  <c r="P30" i="179"/>
  <c r="AF30" i="179" s="1"/>
  <c r="AU30" i="179" s="1"/>
  <c r="O30" i="179"/>
  <c r="N30" i="179"/>
  <c r="AD30" i="179" s="1"/>
  <c r="AS30" i="179" s="1"/>
  <c r="M30" i="179"/>
  <c r="L30" i="179"/>
  <c r="K30" i="179"/>
  <c r="AA30" i="179" s="1"/>
  <c r="AP30" i="179" s="1"/>
  <c r="AT29" i="179"/>
  <c r="AH29" i="179"/>
  <c r="AW29" i="179" s="1"/>
  <c r="AF29" i="179"/>
  <c r="AU29" i="179" s="1"/>
  <c r="AE29" i="179"/>
  <c r="S29" i="179"/>
  <c r="AI29" i="179" s="1"/>
  <c r="AX29" i="179" s="1"/>
  <c r="R29" i="179"/>
  <c r="Q29" i="179"/>
  <c r="AG29" i="179" s="1"/>
  <c r="AV29" i="179" s="1"/>
  <c r="P29" i="179"/>
  <c r="O29" i="179"/>
  <c r="N29" i="179"/>
  <c r="AD29" i="179" s="1"/>
  <c r="AS29" i="179" s="1"/>
  <c r="M29" i="179"/>
  <c r="AC29" i="179" s="1"/>
  <c r="AR29" i="179" s="1"/>
  <c r="L29" i="179"/>
  <c r="AB29" i="179" s="1"/>
  <c r="AQ29" i="179" s="1"/>
  <c r="K29" i="179"/>
  <c r="AA29" i="179" s="1"/>
  <c r="AP29" i="179" s="1"/>
  <c r="AU28" i="179"/>
  <c r="AI28" i="179"/>
  <c r="AX28" i="179" s="1"/>
  <c r="AF28" i="179"/>
  <c r="S28" i="179"/>
  <c r="AR27" i="179"/>
  <c r="AF27" i="179"/>
  <c r="AD27" i="179"/>
  <c r="AS27" i="179" s="1"/>
  <c r="AC27" i="179"/>
  <c r="S27" i="179"/>
  <c r="AI27" i="179" s="1"/>
  <c r="R27" i="179"/>
  <c r="AH27" i="179" s="1"/>
  <c r="AW27" i="179" s="1"/>
  <c r="Q27" i="179"/>
  <c r="AG27" i="179" s="1"/>
  <c r="AV27" i="179" s="1"/>
  <c r="P27" i="179"/>
  <c r="O27" i="179"/>
  <c r="AE27" i="179" s="1"/>
  <c r="AT27" i="179" s="1"/>
  <c r="N27" i="179"/>
  <c r="M27" i="179"/>
  <c r="L27" i="179"/>
  <c r="AB27" i="179" s="1"/>
  <c r="AQ27" i="179" s="1"/>
  <c r="K27" i="179"/>
  <c r="AA27" i="179" s="1"/>
  <c r="AP27" i="179" s="1"/>
  <c r="AU26" i="179"/>
  <c r="AI26" i="179"/>
  <c r="AX26" i="179" s="1"/>
  <c r="AG26" i="179"/>
  <c r="AV26" i="179" s="1"/>
  <c r="AF26" i="179"/>
  <c r="AA26" i="179"/>
  <c r="AP26" i="179" s="1"/>
  <c r="S26" i="179"/>
  <c r="R26" i="179"/>
  <c r="AH26" i="179" s="1"/>
  <c r="AW26" i="179" s="1"/>
  <c r="Q26" i="179"/>
  <c r="P26" i="179"/>
  <c r="O26" i="179"/>
  <c r="AE26" i="179" s="1"/>
  <c r="AT26" i="179" s="1"/>
  <c r="N26" i="179"/>
  <c r="AD26" i="179" s="1"/>
  <c r="AS26" i="179" s="1"/>
  <c r="M26" i="179"/>
  <c r="AC26" i="179" s="1"/>
  <c r="AR26" i="179" s="1"/>
  <c r="L26" i="179"/>
  <c r="AB26" i="179" s="1"/>
  <c r="AQ26" i="179" s="1"/>
  <c r="K26" i="179"/>
  <c r="AX25" i="179"/>
  <c r="AP25" i="179"/>
  <c r="AI25" i="179"/>
  <c r="AD25" i="179"/>
  <c r="AS25" i="179" s="1"/>
  <c r="AB25" i="179"/>
  <c r="AQ25" i="179" s="1"/>
  <c r="AA25" i="179"/>
  <c r="S25" i="179"/>
  <c r="R25" i="179"/>
  <c r="AH25" i="179" s="1"/>
  <c r="AW25" i="179" s="1"/>
  <c r="Q25" i="179"/>
  <c r="AG25" i="179" s="1"/>
  <c r="AV25" i="179" s="1"/>
  <c r="P25" i="179"/>
  <c r="AF25" i="179" s="1"/>
  <c r="AU25" i="179" s="1"/>
  <c r="O25" i="179"/>
  <c r="AE25" i="179" s="1"/>
  <c r="AT25" i="179" s="1"/>
  <c r="N25" i="179"/>
  <c r="M25" i="179"/>
  <c r="AC25" i="179" s="1"/>
  <c r="AR25" i="179" s="1"/>
  <c r="L25" i="179"/>
  <c r="K25" i="179"/>
  <c r="AS24" i="179"/>
  <c r="AG24" i="179"/>
  <c r="AV24" i="179" s="1"/>
  <c r="AE24" i="179"/>
  <c r="AT24" i="179" s="1"/>
  <c r="AD24" i="179"/>
  <c r="S24" i="179"/>
  <c r="AI24" i="179" s="1"/>
  <c r="AX24" i="179" s="1"/>
  <c r="R24" i="179"/>
  <c r="AH24" i="179" s="1"/>
  <c r="AW24" i="179" s="1"/>
  <c r="Q24" i="179"/>
  <c r="P24" i="179"/>
  <c r="AF24" i="179" s="1"/>
  <c r="AU24" i="179" s="1"/>
  <c r="O24" i="179"/>
  <c r="N24" i="179"/>
  <c r="M24" i="179"/>
  <c r="AC24" i="179" s="1"/>
  <c r="AR24" i="179" s="1"/>
  <c r="L24" i="179"/>
  <c r="AB24" i="179" s="1"/>
  <c r="AQ24" i="179" s="1"/>
  <c r="K24" i="179"/>
  <c r="AA24" i="179" s="1"/>
  <c r="AP24" i="179" s="1"/>
  <c r="AG22" i="179"/>
  <c r="AV22" i="179" s="1"/>
  <c r="AD22" i="179"/>
  <c r="AS22" i="179" s="1"/>
  <c r="Q22" i="179"/>
  <c r="N22" i="179"/>
  <c r="Q21" i="179"/>
  <c r="AG21" i="179" s="1"/>
  <c r="AV21" i="179" s="1"/>
  <c r="N21" i="179"/>
  <c r="AD21" i="179" s="1"/>
  <c r="AS21" i="179" s="1"/>
  <c r="AR19" i="179"/>
  <c r="AH19" i="179"/>
  <c r="AW19" i="179" s="1"/>
  <c r="AF19" i="179"/>
  <c r="AU19" i="179" s="1"/>
  <c r="AD19" i="179"/>
  <c r="AS19" i="179" s="1"/>
  <c r="AC19" i="179"/>
  <c r="S19" i="179"/>
  <c r="AI19" i="179" s="1"/>
  <c r="AX19" i="179" s="1"/>
  <c r="R19" i="179"/>
  <c r="Q19" i="179"/>
  <c r="AG19" i="179" s="1"/>
  <c r="AV19" i="179" s="1"/>
  <c r="P19" i="179"/>
  <c r="O19" i="179"/>
  <c r="AE19" i="179" s="1"/>
  <c r="AT19" i="179" s="1"/>
  <c r="N19" i="179"/>
  <c r="M19" i="179"/>
  <c r="L19" i="179"/>
  <c r="AB19" i="179" s="1"/>
  <c r="AQ19" i="179" s="1"/>
  <c r="K19" i="179"/>
  <c r="AA19" i="179" s="1"/>
  <c r="AP19" i="179" s="1"/>
  <c r="AU18" i="179"/>
  <c r="AI18" i="179"/>
  <c r="AX18" i="179" s="1"/>
  <c r="AG18" i="179"/>
  <c r="AV18" i="179" s="1"/>
  <c r="AF18" i="179"/>
  <c r="AC18" i="179"/>
  <c r="AR18" i="179" s="1"/>
  <c r="AA18" i="179"/>
  <c r="AP18" i="179" s="1"/>
  <c r="S18" i="179"/>
  <c r="R18" i="179"/>
  <c r="AH18" i="179" s="1"/>
  <c r="AW18" i="179" s="1"/>
  <c r="Q18" i="179"/>
  <c r="P18" i="179"/>
  <c r="O18" i="179"/>
  <c r="AE18" i="179" s="1"/>
  <c r="AT18" i="179" s="1"/>
  <c r="N18" i="179"/>
  <c r="AD18" i="179" s="1"/>
  <c r="AS18" i="179" s="1"/>
  <c r="M18" i="179"/>
  <c r="L18" i="179"/>
  <c r="AB18" i="179" s="1"/>
  <c r="AQ18" i="179" s="1"/>
  <c r="K18" i="179"/>
  <c r="AX17" i="179"/>
  <c r="AW17" i="179"/>
  <c r="AP17" i="179"/>
  <c r="AI17" i="179"/>
  <c r="AH17" i="179"/>
  <c r="AF17" i="179"/>
  <c r="AU17" i="179" s="1"/>
  <c r="AD17" i="179"/>
  <c r="AS17" i="179" s="1"/>
  <c r="AB17" i="179"/>
  <c r="AQ17" i="179" s="1"/>
  <c r="AA17" i="179"/>
  <c r="S17" i="179"/>
  <c r="R17" i="179"/>
  <c r="Q17" i="179"/>
  <c r="AG17" i="179" s="1"/>
  <c r="AV17" i="179" s="1"/>
  <c r="P17" i="179"/>
  <c r="O17" i="179"/>
  <c r="AE17" i="179" s="1"/>
  <c r="AT17" i="179" s="1"/>
  <c r="N17" i="179"/>
  <c r="M17" i="179"/>
  <c r="AC17" i="179" s="1"/>
  <c r="AR17" i="179" s="1"/>
  <c r="L17" i="179"/>
  <c r="K17" i="179"/>
  <c r="AF16" i="179"/>
  <c r="S16" i="179"/>
  <c r="AI16" i="179" s="1"/>
  <c r="P16" i="179"/>
  <c r="AT15" i="179"/>
  <c r="AI15" i="179"/>
  <c r="AG15" i="179"/>
  <c r="AV15" i="179" s="1"/>
  <c r="AF15" i="179"/>
  <c r="AE15" i="179"/>
  <c r="AC15" i="179"/>
  <c r="AR15" i="179" s="1"/>
  <c r="AA15" i="179"/>
  <c r="AP15" i="179" s="1"/>
  <c r="S15" i="179"/>
  <c r="R15" i="179"/>
  <c r="AH15" i="179" s="1"/>
  <c r="AW15" i="179" s="1"/>
  <c r="Q15" i="179"/>
  <c r="P15" i="179"/>
  <c r="O15" i="179"/>
  <c r="N15" i="179"/>
  <c r="AD15" i="179" s="1"/>
  <c r="AS15" i="179" s="1"/>
  <c r="M15" i="179"/>
  <c r="L15" i="179"/>
  <c r="AB15" i="179" s="1"/>
  <c r="AQ15" i="179" s="1"/>
  <c r="K15" i="179"/>
  <c r="AX14" i="179"/>
  <c r="AW14" i="179"/>
  <c r="AP14" i="179"/>
  <c r="AI14" i="179"/>
  <c r="AH14" i="179"/>
  <c r="AF14" i="179"/>
  <c r="AU14" i="179" s="1"/>
  <c r="AD14" i="179"/>
  <c r="AS14" i="179" s="1"/>
  <c r="AB14" i="179"/>
  <c r="AQ14" i="179" s="1"/>
  <c r="AA14" i="179"/>
  <c r="S14" i="179"/>
  <c r="R14" i="179"/>
  <c r="Q14" i="179"/>
  <c r="AG14" i="179" s="1"/>
  <c r="AV14" i="179" s="1"/>
  <c r="P14" i="179"/>
  <c r="O14" i="179"/>
  <c r="AE14" i="179" s="1"/>
  <c r="AT14" i="179" s="1"/>
  <c r="N14" i="179"/>
  <c r="M14" i="179"/>
  <c r="AC14" i="179" s="1"/>
  <c r="AR14" i="179" s="1"/>
  <c r="L14" i="179"/>
  <c r="K14" i="179"/>
  <c r="AS13" i="179"/>
  <c r="AR13" i="179"/>
  <c r="AI13" i="179"/>
  <c r="AX13" i="179" s="1"/>
  <c r="AG13" i="179"/>
  <c r="AV13" i="179" s="1"/>
  <c r="AE13" i="179"/>
  <c r="AT13" i="179" s="1"/>
  <c r="AD13" i="179"/>
  <c r="AC13" i="179"/>
  <c r="AA13" i="179"/>
  <c r="AP13" i="179" s="1"/>
  <c r="S13" i="179"/>
  <c r="R13" i="179"/>
  <c r="AH13" i="179" s="1"/>
  <c r="AW13" i="179" s="1"/>
  <c r="Q13" i="179"/>
  <c r="P13" i="179"/>
  <c r="AF13" i="179" s="1"/>
  <c r="AU13" i="179" s="1"/>
  <c r="O13" i="179"/>
  <c r="N13" i="179"/>
  <c r="M13" i="179"/>
  <c r="L13" i="179"/>
  <c r="AB13" i="179" s="1"/>
  <c r="AQ13" i="179" s="1"/>
  <c r="K13" i="179"/>
  <c r="AV12" i="179"/>
  <c r="AU12" i="179"/>
  <c r="AH12" i="179"/>
  <c r="AW12" i="179" s="1"/>
  <c r="AG12" i="179"/>
  <c r="AF12" i="179"/>
  <c r="AD12" i="179"/>
  <c r="AS12" i="179" s="1"/>
  <c r="AB12" i="179"/>
  <c r="AQ12" i="179" s="1"/>
  <c r="S12" i="179"/>
  <c r="AI12" i="179" s="1"/>
  <c r="AX12" i="179" s="1"/>
  <c r="R12" i="179"/>
  <c r="Q12" i="179"/>
  <c r="P12" i="179"/>
  <c r="O12" i="179"/>
  <c r="AE12" i="179" s="1"/>
  <c r="AT12" i="179" s="1"/>
  <c r="N12" i="179"/>
  <c r="M12" i="179"/>
  <c r="AC12" i="179" s="1"/>
  <c r="AR12" i="179" s="1"/>
  <c r="L12" i="179"/>
  <c r="K12" i="179"/>
  <c r="AA12" i="179" s="1"/>
  <c r="AP12" i="179" s="1"/>
  <c r="AD10" i="179"/>
  <c r="AS10" i="179" s="1"/>
  <c r="Q10" i="179"/>
  <c r="AG10" i="179" s="1"/>
  <c r="AV10" i="179" s="1"/>
  <c r="N10" i="179"/>
  <c r="AG9" i="179"/>
  <c r="AV9" i="179" s="1"/>
  <c r="Q9" i="179"/>
  <c r="N9" i="179"/>
  <c r="AD9" i="179" s="1"/>
  <c r="AS9" i="179" s="1"/>
  <c r="Z29" i="175" l="1"/>
  <c r="S29" i="175"/>
  <c r="AF29" i="175" s="1"/>
  <c r="R29" i="175"/>
  <c r="AE29" i="175" s="1"/>
  <c r="Q29" i="175"/>
  <c r="AD29" i="175" s="1"/>
  <c r="P29" i="175"/>
  <c r="AC29" i="175" s="1"/>
  <c r="O29" i="175"/>
  <c r="AB29" i="175" s="1"/>
  <c r="N29" i="175"/>
  <c r="AA29" i="175" s="1"/>
  <c r="M29" i="175"/>
  <c r="AF28" i="175"/>
  <c r="AE28" i="175"/>
  <c r="AA28" i="175"/>
  <c r="S28" i="175"/>
  <c r="R28" i="175"/>
  <c r="Q28" i="175"/>
  <c r="AD28" i="175" s="1"/>
  <c r="P28" i="175"/>
  <c r="AC28" i="175" s="1"/>
  <c r="O28" i="175"/>
  <c r="AB28" i="175" s="1"/>
  <c r="N28" i="175"/>
  <c r="M28" i="175"/>
  <c r="Z28" i="175" s="1"/>
  <c r="AD27" i="175"/>
  <c r="AC27" i="175"/>
  <c r="S27" i="175"/>
  <c r="AF27" i="175" s="1"/>
  <c r="R27" i="175"/>
  <c r="AE27" i="175" s="1"/>
  <c r="Q27" i="175"/>
  <c r="P27" i="175"/>
  <c r="O27" i="175"/>
  <c r="AB27" i="175" s="1"/>
  <c r="N27" i="175"/>
  <c r="AA27" i="175" s="1"/>
  <c r="M27" i="175"/>
  <c r="Z27" i="175" s="1"/>
  <c r="AE26" i="175"/>
  <c r="AB26" i="175"/>
  <c r="AA26" i="175"/>
  <c r="S26" i="175"/>
  <c r="AF26" i="175" s="1"/>
  <c r="R26" i="175"/>
  <c r="Q26" i="175"/>
  <c r="AD26" i="175" s="1"/>
  <c r="P26" i="175"/>
  <c r="AC26" i="175" s="1"/>
  <c r="O26" i="175"/>
  <c r="N26" i="175"/>
  <c r="M26" i="175"/>
  <c r="Z26" i="175" s="1"/>
  <c r="AC25" i="175"/>
  <c r="Z25" i="175"/>
  <c r="S25" i="175"/>
  <c r="AF25" i="175" s="1"/>
  <c r="R25" i="175"/>
  <c r="AE25" i="175" s="1"/>
  <c r="Q25" i="175"/>
  <c r="AD25" i="175" s="1"/>
  <c r="P25" i="175"/>
  <c r="O25" i="175"/>
  <c r="AB25" i="175" s="1"/>
  <c r="N25" i="175"/>
  <c r="AA25" i="175" s="1"/>
  <c r="M25" i="175"/>
  <c r="AF24" i="175"/>
  <c r="AE24" i="175"/>
  <c r="AA24" i="175"/>
  <c r="S24" i="175"/>
  <c r="R24" i="175"/>
  <c r="Q24" i="175"/>
  <c r="AD24" i="175" s="1"/>
  <c r="P24" i="175"/>
  <c r="AC24" i="175" s="1"/>
  <c r="O24" i="175"/>
  <c r="AB24" i="175" s="1"/>
  <c r="N24" i="175"/>
  <c r="M24" i="175"/>
  <c r="Z24" i="175" s="1"/>
  <c r="AD23" i="175"/>
  <c r="AC23" i="175"/>
  <c r="S23" i="175"/>
  <c r="AF23" i="175" s="1"/>
  <c r="R23" i="175"/>
  <c r="AE23" i="175" s="1"/>
  <c r="Q23" i="175"/>
  <c r="P23" i="175"/>
  <c r="O23" i="175"/>
  <c r="AB23" i="175" s="1"/>
  <c r="N23" i="175"/>
  <c r="AA23" i="175" s="1"/>
  <c r="M23" i="175"/>
  <c r="Z23" i="175" s="1"/>
  <c r="AE22" i="175"/>
  <c r="AB22" i="175"/>
  <c r="AA22" i="175"/>
  <c r="S22" i="175"/>
  <c r="AF22" i="175" s="1"/>
  <c r="R22" i="175"/>
  <c r="Q22" i="175"/>
  <c r="AD22" i="175" s="1"/>
  <c r="P22" i="175"/>
  <c r="AC22" i="175" s="1"/>
  <c r="O22" i="175"/>
  <c r="N22" i="175"/>
  <c r="M22" i="175"/>
  <c r="Z22" i="175" s="1"/>
  <c r="X21" i="175"/>
  <c r="AF21" i="175" s="1"/>
  <c r="W21" i="175"/>
  <c r="AE21" i="175" s="1"/>
  <c r="V21" i="175"/>
  <c r="AD21" i="175" s="1"/>
  <c r="U21" i="175"/>
  <c r="AC21" i="175" s="1"/>
  <c r="S21" i="175"/>
  <c r="R21" i="175"/>
  <c r="Q21" i="175"/>
  <c r="P21" i="175"/>
  <c r="S20" i="175"/>
  <c r="X20" i="175" s="1"/>
  <c r="AF20" i="175" s="1"/>
  <c r="R20" i="175"/>
  <c r="W20" i="175" s="1"/>
  <c r="AE20" i="175" s="1"/>
  <c r="Q20" i="175"/>
  <c r="V20" i="175" s="1"/>
  <c r="AD20" i="175" s="1"/>
  <c r="P20" i="175"/>
  <c r="U20" i="175" s="1"/>
  <c r="AC20" i="175" s="1"/>
  <c r="AC18" i="175"/>
  <c r="Z18" i="175"/>
  <c r="S18" i="175"/>
  <c r="AF18" i="175" s="1"/>
  <c r="R18" i="175"/>
  <c r="AE18" i="175" s="1"/>
  <c r="Q18" i="175"/>
  <c r="AD18" i="175" s="1"/>
  <c r="P18" i="175"/>
  <c r="O18" i="175"/>
  <c r="AB18" i="175" s="1"/>
  <c r="N18" i="175"/>
  <c r="AA18" i="175" s="1"/>
  <c r="M18" i="175"/>
  <c r="AF17" i="175"/>
  <c r="AE17" i="175"/>
  <c r="AA17" i="175"/>
  <c r="S17" i="175"/>
  <c r="R17" i="175"/>
  <c r="Q17" i="175"/>
  <c r="AD17" i="175" s="1"/>
  <c r="P17" i="175"/>
  <c r="AC17" i="175" s="1"/>
  <c r="O17" i="175"/>
  <c r="AB17" i="175" s="1"/>
  <c r="N17" i="175"/>
  <c r="M17" i="175"/>
  <c r="Z17" i="175" s="1"/>
  <c r="AD16" i="175"/>
  <c r="AC16" i="175"/>
  <c r="S16" i="175"/>
  <c r="AF16" i="175" s="1"/>
  <c r="R16" i="175"/>
  <c r="AE16" i="175" s="1"/>
  <c r="Q16" i="175"/>
  <c r="P16" i="175"/>
  <c r="O16" i="175"/>
  <c r="AB16" i="175" s="1"/>
  <c r="N16" i="175"/>
  <c r="AA16" i="175" s="1"/>
  <c r="M16" i="175"/>
  <c r="Z16" i="175" s="1"/>
  <c r="AE15" i="175"/>
  <c r="AB15" i="175"/>
  <c r="AA15" i="175"/>
  <c r="S15" i="175"/>
  <c r="AF15" i="175" s="1"/>
  <c r="R15" i="175"/>
  <c r="Q15" i="175"/>
  <c r="AD15" i="175" s="1"/>
  <c r="P15" i="175"/>
  <c r="AC15" i="175" s="1"/>
  <c r="O15" i="175"/>
  <c r="N15" i="175"/>
  <c r="M15" i="175"/>
  <c r="Z15" i="175" s="1"/>
  <c r="AC14" i="175"/>
  <c r="Z14" i="175"/>
  <c r="S14" i="175"/>
  <c r="AF14" i="175" s="1"/>
  <c r="R14" i="175"/>
  <c r="AE14" i="175" s="1"/>
  <c r="Q14" i="175"/>
  <c r="AD14" i="175" s="1"/>
  <c r="P14" i="175"/>
  <c r="O14" i="175"/>
  <c r="AB14" i="175" s="1"/>
  <c r="N14" i="175"/>
  <c r="AA14" i="175" s="1"/>
  <c r="M14" i="175"/>
  <c r="AF13" i="175"/>
  <c r="AE13" i="175"/>
  <c r="AA13" i="175"/>
  <c r="S13" i="175"/>
  <c r="R13" i="175"/>
  <c r="Q13" i="175"/>
  <c r="AD13" i="175" s="1"/>
  <c r="P13" i="175"/>
  <c r="AC13" i="175" s="1"/>
  <c r="O13" i="175"/>
  <c r="AB13" i="175" s="1"/>
  <c r="N13" i="175"/>
  <c r="M13" i="175"/>
  <c r="Z13" i="175" s="1"/>
  <c r="AD12" i="175"/>
  <c r="AC12" i="175"/>
  <c r="S12" i="175"/>
  <c r="AF12" i="175" s="1"/>
  <c r="R12" i="175"/>
  <c r="AE12" i="175" s="1"/>
  <c r="Q12" i="175"/>
  <c r="P12" i="175"/>
  <c r="O12" i="175"/>
  <c r="AB12" i="175" s="1"/>
  <c r="N12" i="175"/>
  <c r="AA12" i="175" s="1"/>
  <c r="M12" i="175"/>
  <c r="Z12" i="175" s="1"/>
  <c r="AE11" i="175"/>
  <c r="AB11" i="175"/>
  <c r="AA11" i="175"/>
  <c r="S11" i="175"/>
  <c r="AF11" i="175" s="1"/>
  <c r="R11" i="175"/>
  <c r="Q11" i="175"/>
  <c r="AD11" i="175" s="1"/>
  <c r="P11" i="175"/>
  <c r="AC11" i="175" s="1"/>
  <c r="O11" i="175"/>
  <c r="N11" i="175"/>
  <c r="M11" i="175"/>
  <c r="Z11" i="175" s="1"/>
  <c r="V10" i="175"/>
  <c r="AD10" i="175" s="1"/>
  <c r="U10" i="175"/>
  <c r="AC10" i="175" s="1"/>
  <c r="S10" i="175"/>
  <c r="X10" i="175" s="1"/>
  <c r="AF10" i="175" s="1"/>
  <c r="R10" i="175"/>
  <c r="W10" i="175" s="1"/>
  <c r="AE10" i="175" s="1"/>
  <c r="Q10" i="175"/>
  <c r="P10" i="175"/>
  <c r="W9" i="175"/>
  <c r="AE9" i="175" s="1"/>
  <c r="S9" i="175"/>
  <c r="X9" i="175" s="1"/>
  <c r="AF9" i="175" s="1"/>
  <c r="R9" i="175"/>
  <c r="Q9" i="175"/>
  <c r="V9" i="175" s="1"/>
  <c r="AD9" i="175" s="1"/>
  <c r="P9" i="175"/>
  <c r="U9" i="175" s="1"/>
  <c r="AC9" i="175" s="1"/>
  <c r="AE25" i="171" l="1"/>
  <c r="AA25" i="171"/>
  <c r="S25" i="171"/>
  <c r="AF25" i="171" s="1"/>
  <c r="R25" i="171"/>
  <c r="Q25" i="171"/>
  <c r="AD25" i="171" s="1"/>
  <c r="P25" i="171"/>
  <c r="AC25" i="171" s="1"/>
  <c r="O25" i="171"/>
  <c r="AB25" i="171" s="1"/>
  <c r="N25" i="171"/>
  <c r="M25" i="171"/>
  <c r="Z25" i="171" s="1"/>
  <c r="AE24" i="171"/>
  <c r="AC24" i="171"/>
  <c r="S24" i="171"/>
  <c r="AF24" i="171" s="1"/>
  <c r="R24" i="171"/>
  <c r="Q24" i="171"/>
  <c r="AD24" i="171" s="1"/>
  <c r="P24" i="171"/>
  <c r="O24" i="171"/>
  <c r="AB24" i="171" s="1"/>
  <c r="N24" i="171"/>
  <c r="AA24" i="171" s="1"/>
  <c r="M24" i="171"/>
  <c r="Z24" i="171" s="1"/>
  <c r="AE23" i="171"/>
  <c r="AC23" i="171"/>
  <c r="AA23" i="171"/>
  <c r="S23" i="171"/>
  <c r="AF23" i="171" s="1"/>
  <c r="R23" i="171"/>
  <c r="Q23" i="171"/>
  <c r="AD23" i="171" s="1"/>
  <c r="P23" i="171"/>
  <c r="O23" i="171"/>
  <c r="AB23" i="171" s="1"/>
  <c r="N23" i="171"/>
  <c r="M23" i="171"/>
  <c r="Z23" i="171" s="1"/>
  <c r="AC22" i="171"/>
  <c r="AA22" i="171"/>
  <c r="S22" i="171"/>
  <c r="AF22" i="171" s="1"/>
  <c r="R22" i="171"/>
  <c r="AE22" i="171" s="1"/>
  <c r="Q22" i="171"/>
  <c r="AD22" i="171" s="1"/>
  <c r="P22" i="171"/>
  <c r="O22" i="171"/>
  <c r="AB22" i="171" s="1"/>
  <c r="N22" i="171"/>
  <c r="M22" i="171"/>
  <c r="Z22" i="171" s="1"/>
  <c r="AE21" i="171"/>
  <c r="AA21" i="171"/>
  <c r="S21" i="171"/>
  <c r="AF21" i="171" s="1"/>
  <c r="R21" i="171"/>
  <c r="Q21" i="171"/>
  <c r="AD21" i="171" s="1"/>
  <c r="P21" i="171"/>
  <c r="AC21" i="171" s="1"/>
  <c r="O21" i="171"/>
  <c r="AB21" i="171" s="1"/>
  <c r="N21" i="171"/>
  <c r="M21" i="171"/>
  <c r="Z21" i="171" s="1"/>
  <c r="AE20" i="171"/>
  <c r="AC20" i="171"/>
  <c r="S20" i="171"/>
  <c r="AF20" i="171" s="1"/>
  <c r="R20" i="171"/>
  <c r="Q20" i="171"/>
  <c r="AD20" i="171" s="1"/>
  <c r="P20" i="171"/>
  <c r="O20" i="171"/>
  <c r="AB20" i="171" s="1"/>
  <c r="N20" i="171"/>
  <c r="AA20" i="171" s="1"/>
  <c r="M20" i="171"/>
  <c r="Z20" i="171" s="1"/>
  <c r="S19" i="171"/>
  <c r="X19" i="171" s="1"/>
  <c r="AF19" i="171" s="1"/>
  <c r="R19" i="171"/>
  <c r="W19" i="171" s="1"/>
  <c r="AE19" i="171" s="1"/>
  <c r="Q19" i="171"/>
  <c r="V19" i="171" s="1"/>
  <c r="AD19" i="171" s="1"/>
  <c r="P19" i="171"/>
  <c r="U19" i="171" s="1"/>
  <c r="AC19" i="171" s="1"/>
  <c r="X18" i="171"/>
  <c r="AF18" i="171" s="1"/>
  <c r="W18" i="171"/>
  <c r="AE18" i="171" s="1"/>
  <c r="V18" i="171"/>
  <c r="AD18" i="171" s="1"/>
  <c r="U18" i="171"/>
  <c r="AC18" i="171" s="1"/>
  <c r="S18" i="171"/>
  <c r="R18" i="171"/>
  <c r="Q18" i="171"/>
  <c r="P18" i="171"/>
  <c r="AE16" i="171"/>
  <c r="AC16" i="171"/>
  <c r="AA16" i="171"/>
  <c r="S16" i="171"/>
  <c r="AF16" i="171" s="1"/>
  <c r="R16" i="171"/>
  <c r="Q16" i="171"/>
  <c r="AD16" i="171" s="1"/>
  <c r="P16" i="171"/>
  <c r="O16" i="171"/>
  <c r="AB16" i="171" s="1"/>
  <c r="N16" i="171"/>
  <c r="M16" i="171"/>
  <c r="Z16" i="171" s="1"/>
  <c r="AC15" i="171"/>
  <c r="AA15" i="171"/>
  <c r="S15" i="171"/>
  <c r="AF15" i="171" s="1"/>
  <c r="R15" i="171"/>
  <c r="AE15" i="171" s="1"/>
  <c r="Q15" i="171"/>
  <c r="AD15" i="171" s="1"/>
  <c r="P15" i="171"/>
  <c r="O15" i="171"/>
  <c r="AB15" i="171" s="1"/>
  <c r="N15" i="171"/>
  <c r="M15" i="171"/>
  <c r="Z15" i="171" s="1"/>
  <c r="AE14" i="171"/>
  <c r="AA14" i="171"/>
  <c r="S14" i="171"/>
  <c r="AF14" i="171" s="1"/>
  <c r="R14" i="171"/>
  <c r="Q14" i="171"/>
  <c r="AD14" i="171" s="1"/>
  <c r="P14" i="171"/>
  <c r="AC14" i="171" s="1"/>
  <c r="O14" i="171"/>
  <c r="AB14" i="171" s="1"/>
  <c r="N14" i="171"/>
  <c r="M14" i="171"/>
  <c r="Z14" i="171" s="1"/>
  <c r="AE13" i="171"/>
  <c r="AC13" i="171"/>
  <c r="S13" i="171"/>
  <c r="AF13" i="171" s="1"/>
  <c r="R13" i="171"/>
  <c r="Q13" i="171"/>
  <c r="AD13" i="171" s="1"/>
  <c r="P13" i="171"/>
  <c r="O13" i="171"/>
  <c r="AB13" i="171" s="1"/>
  <c r="N13" i="171"/>
  <c r="AA13" i="171" s="1"/>
  <c r="M13" i="171"/>
  <c r="Z13" i="171" s="1"/>
  <c r="AE12" i="171"/>
  <c r="AC12" i="171"/>
  <c r="AA12" i="171"/>
  <c r="S12" i="171"/>
  <c r="AF12" i="171" s="1"/>
  <c r="R12" i="171"/>
  <c r="Q12" i="171"/>
  <c r="AD12" i="171" s="1"/>
  <c r="P12" i="171"/>
  <c r="O12" i="171"/>
  <c r="AB12" i="171" s="1"/>
  <c r="N12" i="171"/>
  <c r="M12" i="171"/>
  <c r="Z12" i="171" s="1"/>
  <c r="AE11" i="171"/>
  <c r="AC11" i="171"/>
  <c r="AA11" i="171"/>
  <c r="S11" i="171"/>
  <c r="AF11" i="171" s="1"/>
  <c r="R11" i="171"/>
  <c r="Q11" i="171"/>
  <c r="AD11" i="171" s="1"/>
  <c r="P11" i="171"/>
  <c r="O11" i="171"/>
  <c r="AB11" i="171" s="1"/>
  <c r="N11" i="171"/>
  <c r="M11" i="171"/>
  <c r="Z11" i="171" s="1"/>
  <c r="X10" i="171"/>
  <c r="AF10" i="171" s="1"/>
  <c r="W10" i="171"/>
  <c r="AE10" i="171" s="1"/>
  <c r="V10" i="171"/>
  <c r="AD10" i="171" s="1"/>
  <c r="U10" i="171"/>
  <c r="AC10" i="171" s="1"/>
  <c r="S10" i="171"/>
  <c r="R10" i="171"/>
  <c r="Q10" i="171"/>
  <c r="P10" i="171"/>
  <c r="S9" i="171"/>
  <c r="X9" i="171" s="1"/>
  <c r="AF9" i="171" s="1"/>
  <c r="R9" i="171"/>
  <c r="W9" i="171" s="1"/>
  <c r="AE9" i="171" s="1"/>
  <c r="Q9" i="171"/>
  <c r="V9" i="171" s="1"/>
  <c r="AD9" i="171" s="1"/>
  <c r="P9" i="171"/>
  <c r="U9" i="171" s="1"/>
  <c r="AC9" i="171" s="1"/>
  <c r="AE21" i="167" l="1"/>
  <c r="S21" i="167"/>
  <c r="AF21" i="167" s="1"/>
  <c r="R21" i="167"/>
  <c r="Q21" i="167"/>
  <c r="AD21" i="167" s="1"/>
  <c r="P21" i="167"/>
  <c r="AC21" i="167" s="1"/>
  <c r="O21" i="167"/>
  <c r="AB21" i="167" s="1"/>
  <c r="N21" i="167"/>
  <c r="AA21" i="167" s="1"/>
  <c r="M21" i="167"/>
  <c r="Z21" i="167" s="1"/>
  <c r="AE20" i="167"/>
  <c r="AC20" i="167"/>
  <c r="S20" i="167"/>
  <c r="AF20" i="167" s="1"/>
  <c r="R20" i="167"/>
  <c r="Q20" i="167"/>
  <c r="AD20" i="167" s="1"/>
  <c r="P20" i="167"/>
  <c r="O20" i="167"/>
  <c r="AB20" i="167" s="1"/>
  <c r="N20" i="167"/>
  <c r="AA20" i="167" s="1"/>
  <c r="M20" i="167"/>
  <c r="Z20" i="167" s="1"/>
  <c r="AE19" i="167"/>
  <c r="AC19" i="167"/>
  <c r="AA19" i="167"/>
  <c r="S19" i="167"/>
  <c r="AF19" i="167" s="1"/>
  <c r="R19" i="167"/>
  <c r="Q19" i="167"/>
  <c r="AD19" i="167" s="1"/>
  <c r="P19" i="167"/>
  <c r="O19" i="167"/>
  <c r="AB19" i="167" s="1"/>
  <c r="N19" i="167"/>
  <c r="M19" i="167"/>
  <c r="Z19" i="167" s="1"/>
  <c r="AC18" i="167"/>
  <c r="AA18" i="167"/>
  <c r="S18" i="167"/>
  <c r="AF18" i="167" s="1"/>
  <c r="R18" i="167"/>
  <c r="AE18" i="167" s="1"/>
  <c r="Q18" i="167"/>
  <c r="AD18" i="167" s="1"/>
  <c r="P18" i="167"/>
  <c r="O18" i="167"/>
  <c r="AB18" i="167" s="1"/>
  <c r="N18" i="167"/>
  <c r="M18" i="167"/>
  <c r="Z18" i="167" s="1"/>
  <c r="AE17" i="167"/>
  <c r="AA17" i="167"/>
  <c r="S17" i="167"/>
  <c r="AF17" i="167" s="1"/>
  <c r="R17" i="167"/>
  <c r="Q17" i="167"/>
  <c r="AD17" i="167" s="1"/>
  <c r="P17" i="167"/>
  <c r="AC17" i="167" s="1"/>
  <c r="O17" i="167"/>
  <c r="AB17" i="167" s="1"/>
  <c r="N17" i="167"/>
  <c r="M17" i="167"/>
  <c r="Z17" i="167" s="1"/>
  <c r="AE16" i="167"/>
  <c r="AC16" i="167"/>
  <c r="S16" i="167"/>
  <c r="AF16" i="167" s="1"/>
  <c r="R16" i="167"/>
  <c r="Q16" i="167"/>
  <c r="AD16" i="167" s="1"/>
  <c r="P16" i="167"/>
  <c r="O16" i="167"/>
  <c r="AB16" i="167" s="1"/>
  <c r="N16" i="167"/>
  <c r="AA16" i="167" s="1"/>
  <c r="M16" i="167"/>
  <c r="Z16" i="167" s="1"/>
  <c r="AE15" i="167"/>
  <c r="AC15" i="167"/>
  <c r="AA15" i="167"/>
  <c r="S15" i="167"/>
  <c r="AF15" i="167" s="1"/>
  <c r="R15" i="167"/>
  <c r="Q15" i="167"/>
  <c r="AD15" i="167" s="1"/>
  <c r="P15" i="167"/>
  <c r="O15" i="167"/>
  <c r="AB15" i="167" s="1"/>
  <c r="N15" i="167"/>
  <c r="M15" i="167"/>
  <c r="Z15" i="167" s="1"/>
  <c r="AC14" i="167"/>
  <c r="AA14" i="167"/>
  <c r="S14" i="167"/>
  <c r="AF14" i="167" s="1"/>
  <c r="R14" i="167"/>
  <c r="AE14" i="167" s="1"/>
  <c r="Q14" i="167"/>
  <c r="AD14" i="167" s="1"/>
  <c r="P14" i="167"/>
  <c r="O14" i="167"/>
  <c r="AB14" i="167" s="1"/>
  <c r="N14" i="167"/>
  <c r="M14" i="167"/>
  <c r="Z14" i="167" s="1"/>
  <c r="AE13" i="167"/>
  <c r="AA13" i="167"/>
  <c r="S13" i="167"/>
  <c r="AF13" i="167" s="1"/>
  <c r="R13" i="167"/>
  <c r="Q13" i="167"/>
  <c r="AD13" i="167" s="1"/>
  <c r="P13" i="167"/>
  <c r="AC13" i="167" s="1"/>
  <c r="O13" i="167"/>
  <c r="AB13" i="167" s="1"/>
  <c r="N13" i="167"/>
  <c r="M13" i="167"/>
  <c r="Z13" i="167" s="1"/>
  <c r="AE12" i="167"/>
  <c r="AC12" i="167"/>
  <c r="S12" i="167"/>
  <c r="AF12" i="167" s="1"/>
  <c r="R12" i="167"/>
  <c r="Q12" i="167"/>
  <c r="AD12" i="167" s="1"/>
  <c r="P12" i="167"/>
  <c r="O12" i="167"/>
  <c r="AB12" i="167" s="1"/>
  <c r="N12" i="167"/>
  <c r="AA12" i="167" s="1"/>
  <c r="M12" i="167"/>
  <c r="Z12" i="167" s="1"/>
  <c r="AE11" i="167"/>
  <c r="AC11" i="167"/>
  <c r="AA11" i="167"/>
  <c r="S11" i="167"/>
  <c r="AF11" i="167" s="1"/>
  <c r="R11" i="167"/>
  <c r="Q11" i="167"/>
  <c r="AD11" i="167" s="1"/>
  <c r="P11" i="167"/>
  <c r="O11" i="167"/>
  <c r="AB11" i="167" s="1"/>
  <c r="N11" i="167"/>
  <c r="M11" i="167"/>
  <c r="Z11" i="167" s="1"/>
  <c r="W10" i="167"/>
  <c r="AE10" i="167" s="1"/>
  <c r="U10" i="167"/>
  <c r="AC10" i="167" s="1"/>
  <c r="S10" i="167"/>
  <c r="X10" i="167" s="1"/>
  <c r="AF10" i="167" s="1"/>
  <c r="R10" i="167"/>
  <c r="Q10" i="167"/>
  <c r="V10" i="167" s="1"/>
  <c r="AD10" i="167" s="1"/>
  <c r="P10" i="167"/>
  <c r="X9" i="167"/>
  <c r="AF9" i="167" s="1"/>
  <c r="V9" i="167"/>
  <c r="AD9" i="167" s="1"/>
  <c r="S9" i="167"/>
  <c r="R9" i="167"/>
  <c r="W9" i="167" s="1"/>
  <c r="AE9" i="167" s="1"/>
  <c r="Q9" i="167"/>
  <c r="P9" i="167"/>
  <c r="U9" i="167" s="1"/>
  <c r="AC9" i="167" s="1"/>
  <c r="AF15" i="163" l="1"/>
  <c r="AE15" i="163"/>
  <c r="AD15" i="163"/>
  <c r="AA15" i="163"/>
  <c r="S15" i="163"/>
  <c r="R15" i="163"/>
  <c r="Q15" i="163"/>
  <c r="P15" i="163"/>
  <c r="AC15" i="163" s="1"/>
  <c r="O15" i="163"/>
  <c r="AB15" i="163" s="1"/>
  <c r="N15" i="163"/>
  <c r="M15" i="163"/>
  <c r="Z15" i="163" s="1"/>
  <c r="AE14" i="163"/>
  <c r="AD14" i="163"/>
  <c r="AC14" i="163"/>
  <c r="AB14" i="163"/>
  <c r="Z14" i="163"/>
  <c r="S14" i="163"/>
  <c r="AF14" i="163" s="1"/>
  <c r="R14" i="163"/>
  <c r="Q14" i="163"/>
  <c r="P14" i="163"/>
  <c r="O14" i="163"/>
  <c r="N14" i="163"/>
  <c r="AA14" i="163" s="1"/>
  <c r="M14" i="163"/>
  <c r="AF13" i="163"/>
  <c r="AE13" i="163"/>
  <c r="AC13" i="163"/>
  <c r="AB13" i="163"/>
  <c r="AA13" i="163"/>
  <c r="Z13" i="163"/>
  <c r="S13" i="163"/>
  <c r="R13" i="163"/>
  <c r="Q13" i="163"/>
  <c r="AD13" i="163" s="1"/>
  <c r="P13" i="163"/>
  <c r="O13" i="163"/>
  <c r="N13" i="163"/>
  <c r="M13" i="163"/>
  <c r="AF12" i="163"/>
  <c r="AD12" i="163"/>
  <c r="AC12" i="163"/>
  <c r="AA12" i="163"/>
  <c r="Z12" i="163"/>
  <c r="S12" i="163"/>
  <c r="R12" i="163"/>
  <c r="AE12" i="163" s="1"/>
  <c r="Q12" i="163"/>
  <c r="P12" i="163"/>
  <c r="O12" i="163"/>
  <c r="AB12" i="163" s="1"/>
  <c r="N12" i="163"/>
  <c r="M12" i="163"/>
  <c r="AF11" i="163"/>
  <c r="AE11" i="163"/>
  <c r="AD11" i="163"/>
  <c r="AB11" i="163"/>
  <c r="AA11" i="163"/>
  <c r="S11" i="163"/>
  <c r="R11" i="163"/>
  <c r="Q11" i="163"/>
  <c r="P11" i="163"/>
  <c r="AC11" i="163" s="1"/>
  <c r="O11" i="163"/>
  <c r="N11" i="163"/>
  <c r="M11" i="163"/>
  <c r="Z11" i="163" s="1"/>
  <c r="X10" i="163"/>
  <c r="AF10" i="163" s="1"/>
  <c r="S10" i="163"/>
  <c r="R10" i="163"/>
  <c r="W10" i="163" s="1"/>
  <c r="AE10" i="163" s="1"/>
  <c r="Q10" i="163"/>
  <c r="V10" i="163" s="1"/>
  <c r="AD10" i="163" s="1"/>
  <c r="P10" i="163"/>
  <c r="U10" i="163" s="1"/>
  <c r="AC10" i="163" s="1"/>
  <c r="W9" i="163"/>
  <c r="AE9" i="163" s="1"/>
  <c r="V9" i="163"/>
  <c r="AD9" i="163" s="1"/>
  <c r="U9" i="163"/>
  <c r="AC9" i="163" s="1"/>
  <c r="S9" i="163"/>
  <c r="X9" i="163" s="1"/>
  <c r="AF9" i="163" s="1"/>
  <c r="R9" i="163"/>
  <c r="Q9" i="163"/>
  <c r="P9" i="163"/>
  <c r="AE27" i="159" l="1"/>
  <c r="AB27" i="159"/>
  <c r="S27" i="159"/>
  <c r="AF27" i="159" s="1"/>
  <c r="R27" i="159"/>
  <c r="Q27" i="159"/>
  <c r="AD27" i="159" s="1"/>
  <c r="P27" i="159"/>
  <c r="AC27" i="159" s="1"/>
  <c r="O27" i="159"/>
  <c r="N27" i="159"/>
  <c r="AA27" i="159" s="1"/>
  <c r="M27" i="159"/>
  <c r="Z27" i="159" s="1"/>
  <c r="AE26" i="159"/>
  <c r="AC26" i="159"/>
  <c r="Z26" i="159"/>
  <c r="S26" i="159"/>
  <c r="AF26" i="159" s="1"/>
  <c r="R26" i="159"/>
  <c r="Q26" i="159"/>
  <c r="AD26" i="159" s="1"/>
  <c r="P26" i="159"/>
  <c r="O26" i="159"/>
  <c r="AB26" i="159" s="1"/>
  <c r="N26" i="159"/>
  <c r="AA26" i="159" s="1"/>
  <c r="M26" i="159"/>
  <c r="AF25" i="159"/>
  <c r="AC25" i="159"/>
  <c r="AA25" i="159"/>
  <c r="S25" i="159"/>
  <c r="R25" i="159"/>
  <c r="AE25" i="159" s="1"/>
  <c r="Q25" i="159"/>
  <c r="AD25" i="159" s="1"/>
  <c r="P25" i="159"/>
  <c r="O25" i="159"/>
  <c r="AB25" i="159" s="1"/>
  <c r="N25" i="159"/>
  <c r="M25" i="159"/>
  <c r="Z25" i="159" s="1"/>
  <c r="AF24" i="159"/>
  <c r="AD24" i="159"/>
  <c r="AA24" i="159"/>
  <c r="S24" i="159"/>
  <c r="R24" i="159"/>
  <c r="AE24" i="159" s="1"/>
  <c r="Q24" i="159"/>
  <c r="P24" i="159"/>
  <c r="AC24" i="159" s="1"/>
  <c r="O24" i="159"/>
  <c r="AB24" i="159" s="1"/>
  <c r="N24" i="159"/>
  <c r="M24" i="159"/>
  <c r="Z24" i="159" s="1"/>
  <c r="AE23" i="159"/>
  <c r="AD23" i="159"/>
  <c r="AB23" i="159"/>
  <c r="S23" i="159"/>
  <c r="AF23" i="159" s="1"/>
  <c r="R23" i="159"/>
  <c r="Q23" i="159"/>
  <c r="P23" i="159"/>
  <c r="AC23" i="159" s="1"/>
  <c r="O23" i="159"/>
  <c r="N23" i="159"/>
  <c r="AA23" i="159" s="1"/>
  <c r="M23" i="159"/>
  <c r="Z23" i="159" s="1"/>
  <c r="AE22" i="159"/>
  <c r="AC22" i="159"/>
  <c r="AB22" i="159"/>
  <c r="Z22" i="159"/>
  <c r="S22" i="159"/>
  <c r="AF22" i="159" s="1"/>
  <c r="R22" i="159"/>
  <c r="Q22" i="159"/>
  <c r="AD22" i="159" s="1"/>
  <c r="P22" i="159"/>
  <c r="O22" i="159"/>
  <c r="N22" i="159"/>
  <c r="AA22" i="159" s="1"/>
  <c r="M22" i="159"/>
  <c r="AF21" i="159"/>
  <c r="AC21" i="159"/>
  <c r="AA21" i="159"/>
  <c r="Z21" i="159"/>
  <c r="S21" i="159"/>
  <c r="R21" i="159"/>
  <c r="AE21" i="159" s="1"/>
  <c r="Q21" i="159"/>
  <c r="AD21" i="159" s="1"/>
  <c r="P21" i="159"/>
  <c r="O21" i="159"/>
  <c r="AB21" i="159" s="1"/>
  <c r="N21" i="159"/>
  <c r="M21" i="159"/>
  <c r="W20" i="159"/>
  <c r="AE20" i="159" s="1"/>
  <c r="U20" i="159"/>
  <c r="AC20" i="159" s="1"/>
  <c r="S20" i="159"/>
  <c r="X20" i="159" s="1"/>
  <c r="AF20" i="159" s="1"/>
  <c r="R20" i="159"/>
  <c r="Q20" i="159"/>
  <c r="V20" i="159" s="1"/>
  <c r="AD20" i="159" s="1"/>
  <c r="P20" i="159"/>
  <c r="X19" i="159"/>
  <c r="AF19" i="159" s="1"/>
  <c r="V19" i="159"/>
  <c r="AD19" i="159" s="1"/>
  <c r="S19" i="159"/>
  <c r="R19" i="159"/>
  <c r="W19" i="159" s="1"/>
  <c r="AE19" i="159" s="1"/>
  <c r="Q19" i="159"/>
  <c r="P19" i="159"/>
  <c r="U19" i="159" s="1"/>
  <c r="AC19" i="159" s="1"/>
  <c r="AF17" i="159"/>
  <c r="AD17" i="159"/>
  <c r="AA17" i="159"/>
  <c r="S17" i="159"/>
  <c r="R17" i="159"/>
  <c r="AE17" i="159" s="1"/>
  <c r="Q17" i="159"/>
  <c r="P17" i="159"/>
  <c r="AC17" i="159" s="1"/>
  <c r="O17" i="159"/>
  <c r="AB17" i="159" s="1"/>
  <c r="N17" i="159"/>
  <c r="M17" i="159"/>
  <c r="Z17" i="159" s="1"/>
  <c r="AE16" i="159"/>
  <c r="AD16" i="159"/>
  <c r="AB16" i="159"/>
  <c r="S16" i="159"/>
  <c r="AF16" i="159" s="1"/>
  <c r="R16" i="159"/>
  <c r="Q16" i="159"/>
  <c r="P16" i="159"/>
  <c r="AC16" i="159" s="1"/>
  <c r="O16" i="159"/>
  <c r="N16" i="159"/>
  <c r="AA16" i="159" s="1"/>
  <c r="M16" i="159"/>
  <c r="Z16" i="159" s="1"/>
  <c r="AE15" i="159"/>
  <c r="AC15" i="159"/>
  <c r="AB15" i="159"/>
  <c r="Z15" i="159"/>
  <c r="S15" i="159"/>
  <c r="AF15" i="159" s="1"/>
  <c r="R15" i="159"/>
  <c r="Q15" i="159"/>
  <c r="AD15" i="159" s="1"/>
  <c r="P15" i="159"/>
  <c r="O15" i="159"/>
  <c r="N15" i="159"/>
  <c r="AA15" i="159" s="1"/>
  <c r="M15" i="159"/>
  <c r="AF14" i="159"/>
  <c r="AC14" i="159"/>
  <c r="AA14" i="159"/>
  <c r="Z14" i="159"/>
  <c r="S14" i="159"/>
  <c r="R14" i="159"/>
  <c r="AE14" i="159" s="1"/>
  <c r="Q14" i="159"/>
  <c r="AD14" i="159" s="1"/>
  <c r="P14" i="159"/>
  <c r="O14" i="159"/>
  <c r="AB14" i="159" s="1"/>
  <c r="N14" i="159"/>
  <c r="M14" i="159"/>
  <c r="AF13" i="159"/>
  <c r="AD13" i="159"/>
  <c r="AA13" i="159"/>
  <c r="S13" i="159"/>
  <c r="R13" i="159"/>
  <c r="AE13" i="159" s="1"/>
  <c r="Q13" i="159"/>
  <c r="P13" i="159"/>
  <c r="AC13" i="159" s="1"/>
  <c r="O13" i="159"/>
  <c r="AB13" i="159" s="1"/>
  <c r="N13" i="159"/>
  <c r="M13" i="159"/>
  <c r="Z13" i="159" s="1"/>
  <c r="AE12" i="159"/>
  <c r="AD12" i="159"/>
  <c r="AB12" i="159"/>
  <c r="S12" i="159"/>
  <c r="AF12" i="159" s="1"/>
  <c r="R12" i="159"/>
  <c r="Q12" i="159"/>
  <c r="P12" i="159"/>
  <c r="AC12" i="159" s="1"/>
  <c r="O12" i="159"/>
  <c r="N12" i="159"/>
  <c r="AA12" i="159" s="1"/>
  <c r="M12" i="159"/>
  <c r="Z12" i="159" s="1"/>
  <c r="AE11" i="159"/>
  <c r="AC11" i="159"/>
  <c r="AB11" i="159"/>
  <c r="Z11" i="159"/>
  <c r="S11" i="159"/>
  <c r="AF11" i="159" s="1"/>
  <c r="R11" i="159"/>
  <c r="Q11" i="159"/>
  <c r="AD11" i="159" s="1"/>
  <c r="P11" i="159"/>
  <c r="O11" i="159"/>
  <c r="N11" i="159"/>
  <c r="AA11" i="159" s="1"/>
  <c r="M11" i="159"/>
  <c r="W10" i="159"/>
  <c r="AE10" i="159" s="1"/>
  <c r="V10" i="159"/>
  <c r="AD10" i="159" s="1"/>
  <c r="S10" i="159"/>
  <c r="X10" i="159" s="1"/>
  <c r="AF10" i="159" s="1"/>
  <c r="R10" i="159"/>
  <c r="Q10" i="159"/>
  <c r="P10" i="159"/>
  <c r="U10" i="159" s="1"/>
  <c r="AC10" i="159" s="1"/>
  <c r="X9" i="159"/>
  <c r="AF9" i="159" s="1"/>
  <c r="U9" i="159"/>
  <c r="AC9" i="159" s="1"/>
  <c r="S9" i="159"/>
  <c r="R9" i="159"/>
  <c r="W9" i="159" s="1"/>
  <c r="AE9" i="159" s="1"/>
  <c r="Q9" i="159"/>
  <c r="V9" i="159" s="1"/>
  <c r="AD9" i="159" s="1"/>
  <c r="P9" i="159"/>
  <c r="AO31" i="155" l="1"/>
  <c r="AI31" i="155"/>
  <c r="AZ31" i="155" s="1"/>
  <c r="AH31" i="155"/>
  <c r="AY31" i="155" s="1"/>
  <c r="AG31" i="155"/>
  <c r="AX31" i="155" s="1"/>
  <c r="W31" i="155"/>
  <c r="V31" i="155"/>
  <c r="AN31" i="155" s="1"/>
  <c r="U31" i="155"/>
  <c r="AM31" i="155" s="1"/>
  <c r="BD31" i="155" s="1"/>
  <c r="T31" i="155"/>
  <c r="AL31" i="155" s="1"/>
  <c r="BC31" i="155" s="1"/>
  <c r="S31" i="155"/>
  <c r="AK31" i="155" s="1"/>
  <c r="R31" i="155"/>
  <c r="AJ31" i="155" s="1"/>
  <c r="Q31" i="155"/>
  <c r="P31" i="155"/>
  <c r="O31" i="155"/>
  <c r="N31" i="155"/>
  <c r="AF31" i="155" s="1"/>
  <c r="AW31" i="155" s="1"/>
  <c r="M31" i="155"/>
  <c r="AE31" i="155" s="1"/>
  <c r="AV31" i="155" s="1"/>
  <c r="AJ30" i="155"/>
  <c r="BA30" i="155" s="1"/>
  <c r="AI30" i="155"/>
  <c r="AZ30" i="155" s="1"/>
  <c r="AH30" i="155"/>
  <c r="AY30" i="155" s="1"/>
  <c r="W30" i="155"/>
  <c r="AO30" i="155" s="1"/>
  <c r="BF30" i="155" s="1"/>
  <c r="V30" i="155"/>
  <c r="AN30" i="155" s="1"/>
  <c r="BE30" i="155" s="1"/>
  <c r="U30" i="155"/>
  <c r="AM30" i="155" s="1"/>
  <c r="BD30" i="155" s="1"/>
  <c r="T30" i="155"/>
  <c r="AL30" i="155" s="1"/>
  <c r="BC30" i="155" s="1"/>
  <c r="S30" i="155"/>
  <c r="AK30" i="155" s="1"/>
  <c r="BB30" i="155" s="1"/>
  <c r="R30" i="155"/>
  <c r="Q30" i="155"/>
  <c r="P30" i="155"/>
  <c r="O30" i="155"/>
  <c r="AG30" i="155" s="1"/>
  <c r="AX30" i="155" s="1"/>
  <c r="N30" i="155"/>
  <c r="AF30" i="155" s="1"/>
  <c r="AW30" i="155" s="1"/>
  <c r="M30" i="155"/>
  <c r="AE30" i="155" s="1"/>
  <c r="AV30" i="155" s="1"/>
  <c r="T28" i="155"/>
  <c r="AL28" i="155" s="1"/>
  <c r="BC28" i="155" s="1"/>
  <c r="P28" i="155"/>
  <c r="AH28" i="155" s="1"/>
  <c r="AY28" i="155" s="1"/>
  <c r="AL27" i="155"/>
  <c r="BC27" i="155" s="1"/>
  <c r="AH27" i="155"/>
  <c r="AY27" i="155" s="1"/>
  <c r="T27" i="155"/>
  <c r="P27" i="155"/>
  <c r="AK25" i="155"/>
  <c r="AJ25" i="155"/>
  <c r="AI25" i="155"/>
  <c r="AZ25" i="155" s="1"/>
  <c r="W25" i="155"/>
  <c r="AO25" i="155" s="1"/>
  <c r="V25" i="155"/>
  <c r="AN25" i="155" s="1"/>
  <c r="U25" i="155"/>
  <c r="AM25" i="155" s="1"/>
  <c r="BD25" i="155" s="1"/>
  <c r="T25" i="155"/>
  <c r="AL25" i="155" s="1"/>
  <c r="BC25" i="155" s="1"/>
  <c r="S25" i="155"/>
  <c r="R25" i="155"/>
  <c r="Q25" i="155"/>
  <c r="P25" i="155"/>
  <c r="AH25" i="155" s="1"/>
  <c r="AY25" i="155" s="1"/>
  <c r="O25" i="155"/>
  <c r="AG25" i="155" s="1"/>
  <c r="AX25" i="155" s="1"/>
  <c r="N25" i="155"/>
  <c r="AF25" i="155" s="1"/>
  <c r="AW25" i="155" s="1"/>
  <c r="M25" i="155"/>
  <c r="AE25" i="155" s="1"/>
  <c r="AV25" i="155" s="1"/>
  <c r="AL24" i="155"/>
  <c r="BC24" i="155" s="1"/>
  <c r="AK24" i="155"/>
  <c r="BB24" i="155" s="1"/>
  <c r="AJ24" i="155"/>
  <c r="BA24" i="155" s="1"/>
  <c r="W24" i="155"/>
  <c r="AO24" i="155" s="1"/>
  <c r="BF24" i="155" s="1"/>
  <c r="V24" i="155"/>
  <c r="AN24" i="155" s="1"/>
  <c r="BE24" i="155" s="1"/>
  <c r="U24" i="155"/>
  <c r="AM24" i="155" s="1"/>
  <c r="BD24" i="155" s="1"/>
  <c r="T24" i="155"/>
  <c r="S24" i="155"/>
  <c r="R24" i="155"/>
  <c r="Q24" i="155"/>
  <c r="AI24" i="155" s="1"/>
  <c r="AZ24" i="155" s="1"/>
  <c r="P24" i="155"/>
  <c r="AH24" i="155" s="1"/>
  <c r="AY24" i="155" s="1"/>
  <c r="O24" i="155"/>
  <c r="AG24" i="155" s="1"/>
  <c r="AX24" i="155" s="1"/>
  <c r="N24" i="155"/>
  <c r="AF24" i="155" s="1"/>
  <c r="AW24" i="155" s="1"/>
  <c r="M24" i="155"/>
  <c r="AE24" i="155" s="1"/>
  <c r="AV24" i="155" s="1"/>
  <c r="T22" i="155"/>
  <c r="AL22" i="155" s="1"/>
  <c r="BC22" i="155" s="1"/>
  <c r="P22" i="155"/>
  <c r="AH22" i="155" s="1"/>
  <c r="AY22" i="155" s="1"/>
  <c r="T21" i="155"/>
  <c r="AL21" i="155" s="1"/>
  <c r="BC21" i="155" s="1"/>
  <c r="P21" i="155"/>
  <c r="AH21" i="155" s="1"/>
  <c r="AY21" i="155" s="1"/>
  <c r="BC19" i="155"/>
  <c r="AM19" i="155"/>
  <c r="BD19" i="155" s="1"/>
  <c r="AL19" i="155"/>
  <c r="AK19" i="155"/>
  <c r="AE19" i="155"/>
  <c r="AV19" i="155" s="1"/>
  <c r="W19" i="155"/>
  <c r="AO19" i="155" s="1"/>
  <c r="V19" i="155"/>
  <c r="AN19" i="155" s="1"/>
  <c r="U19" i="155"/>
  <c r="T19" i="155"/>
  <c r="S19" i="155"/>
  <c r="R19" i="155"/>
  <c r="AJ19" i="155" s="1"/>
  <c r="Q19" i="155"/>
  <c r="AI19" i="155" s="1"/>
  <c r="AZ19" i="155" s="1"/>
  <c r="P19" i="155"/>
  <c r="AH19" i="155" s="1"/>
  <c r="AY19" i="155" s="1"/>
  <c r="O19" i="155"/>
  <c r="AG19" i="155" s="1"/>
  <c r="AX19" i="155" s="1"/>
  <c r="N19" i="155"/>
  <c r="AF19" i="155" s="1"/>
  <c r="AW19" i="155" s="1"/>
  <c r="M19" i="155"/>
  <c r="AN18" i="155"/>
  <c r="BE18" i="155" s="1"/>
  <c r="AM18" i="155"/>
  <c r="BD18" i="155" s="1"/>
  <c r="AL18" i="155"/>
  <c r="BC18" i="155" s="1"/>
  <c r="AF18" i="155"/>
  <c r="AW18" i="155" s="1"/>
  <c r="AE18" i="155"/>
  <c r="AV18" i="155" s="1"/>
  <c r="W18" i="155"/>
  <c r="AO18" i="155" s="1"/>
  <c r="BF18" i="155" s="1"/>
  <c r="V18" i="155"/>
  <c r="U18" i="155"/>
  <c r="T18" i="155"/>
  <c r="S18" i="155"/>
  <c r="AK18" i="155" s="1"/>
  <c r="BB18" i="155" s="1"/>
  <c r="R18" i="155"/>
  <c r="AJ18" i="155" s="1"/>
  <c r="BA18" i="155" s="1"/>
  <c r="Q18" i="155"/>
  <c r="AI18" i="155" s="1"/>
  <c r="AZ18" i="155" s="1"/>
  <c r="P18" i="155"/>
  <c r="AH18" i="155" s="1"/>
  <c r="AY18" i="155" s="1"/>
  <c r="O18" i="155"/>
  <c r="AG18" i="155" s="1"/>
  <c r="AX18" i="155" s="1"/>
  <c r="N18" i="155"/>
  <c r="M18" i="155"/>
  <c r="T16" i="155"/>
  <c r="AL16" i="155" s="1"/>
  <c r="BC16" i="155" s="1"/>
  <c r="P16" i="155"/>
  <c r="AH16" i="155" s="1"/>
  <c r="AY16" i="155" s="1"/>
  <c r="T15" i="155"/>
  <c r="AL15" i="155" s="1"/>
  <c r="BC15" i="155" s="1"/>
  <c r="P15" i="155"/>
  <c r="AH15" i="155" s="1"/>
  <c r="AY15" i="155" s="1"/>
  <c r="AO13" i="155"/>
  <c r="AN13" i="155"/>
  <c r="AM13" i="155"/>
  <c r="BD13" i="155" s="1"/>
  <c r="AG13" i="155"/>
  <c r="AX13" i="155" s="1"/>
  <c r="AF13" i="155"/>
  <c r="AW13" i="155" s="1"/>
  <c r="AE13" i="155"/>
  <c r="AV13" i="155" s="1"/>
  <c r="W13" i="155"/>
  <c r="V13" i="155"/>
  <c r="U13" i="155"/>
  <c r="T13" i="155"/>
  <c r="AL13" i="155" s="1"/>
  <c r="BC13" i="155" s="1"/>
  <c r="S13" i="155"/>
  <c r="AK13" i="155" s="1"/>
  <c r="R13" i="155"/>
  <c r="AJ13" i="155" s="1"/>
  <c r="Q13" i="155"/>
  <c r="AI13" i="155" s="1"/>
  <c r="AZ13" i="155" s="1"/>
  <c r="P13" i="155"/>
  <c r="AH13" i="155" s="1"/>
  <c r="AY13" i="155" s="1"/>
  <c r="O13" i="155"/>
  <c r="N13" i="155"/>
  <c r="M13" i="155"/>
  <c r="AO12" i="155"/>
  <c r="BF12" i="155" s="1"/>
  <c r="AN12" i="155"/>
  <c r="BE12" i="155" s="1"/>
  <c r="AH12" i="155"/>
  <c r="AY12" i="155" s="1"/>
  <c r="AG12" i="155"/>
  <c r="AX12" i="155" s="1"/>
  <c r="AF12" i="155"/>
  <c r="AW12" i="155" s="1"/>
  <c r="W12" i="155"/>
  <c r="V12" i="155"/>
  <c r="U12" i="155"/>
  <c r="AM12" i="155" s="1"/>
  <c r="BD12" i="155" s="1"/>
  <c r="T12" i="155"/>
  <c r="AL12" i="155" s="1"/>
  <c r="BC12" i="155" s="1"/>
  <c r="S12" i="155"/>
  <c r="AK12" i="155" s="1"/>
  <c r="BB12" i="155" s="1"/>
  <c r="R12" i="155"/>
  <c r="AJ12" i="155" s="1"/>
  <c r="BA12" i="155" s="1"/>
  <c r="Q12" i="155"/>
  <c r="AI12" i="155" s="1"/>
  <c r="AZ12" i="155" s="1"/>
  <c r="P12" i="155"/>
  <c r="O12" i="155"/>
  <c r="N12" i="155"/>
  <c r="M12" i="155"/>
  <c r="AE12" i="155" s="1"/>
  <c r="AV12" i="155" s="1"/>
  <c r="AL10" i="155"/>
  <c r="BC10" i="155" s="1"/>
  <c r="AH10" i="155"/>
  <c r="AY10" i="155" s="1"/>
  <c r="T10" i="155"/>
  <c r="P10" i="155"/>
  <c r="T9" i="155"/>
  <c r="AL9" i="155" s="1"/>
  <c r="BC9" i="155" s="1"/>
  <c r="P9" i="155"/>
  <c r="AH9" i="155" s="1"/>
  <c r="AY9" i="155" s="1"/>
  <c r="U67" i="151" l="1"/>
  <c r="R67" i="151"/>
  <c r="AE67" i="151" s="1"/>
  <c r="Q67" i="151"/>
  <c r="AD67" i="151" s="1"/>
  <c r="P67" i="151"/>
  <c r="AC67" i="151" s="1"/>
  <c r="O67" i="151"/>
  <c r="AB67" i="151" s="1"/>
  <c r="N67" i="151"/>
  <c r="AA67" i="151" s="1"/>
  <c r="M67" i="151"/>
  <c r="Z67" i="151" s="1"/>
  <c r="AD66" i="151"/>
  <c r="R66" i="151"/>
  <c r="AE66" i="151" s="1"/>
  <c r="Q66" i="151"/>
  <c r="P66" i="151"/>
  <c r="U66" i="151" s="1"/>
  <c r="AC66" i="151" s="1"/>
  <c r="O66" i="151"/>
  <c r="AB66" i="151" s="1"/>
  <c r="N66" i="151"/>
  <c r="AA66" i="151" s="1"/>
  <c r="M66" i="151"/>
  <c r="Z66" i="151" s="1"/>
  <c r="AA65" i="151"/>
  <c r="Z65" i="151"/>
  <c r="R65" i="151"/>
  <c r="AE65" i="151" s="1"/>
  <c r="Q65" i="151"/>
  <c r="AD65" i="151" s="1"/>
  <c r="P65" i="151"/>
  <c r="U65" i="151" s="1"/>
  <c r="AC65" i="151" s="1"/>
  <c r="O65" i="151"/>
  <c r="AB65" i="151" s="1"/>
  <c r="N65" i="151"/>
  <c r="M65" i="151"/>
  <c r="AE64" i="151"/>
  <c r="Z64" i="151"/>
  <c r="U64" i="151"/>
  <c r="AC64" i="151" s="1"/>
  <c r="R64" i="151"/>
  <c r="Q64" i="151"/>
  <c r="AD64" i="151" s="1"/>
  <c r="P64" i="151"/>
  <c r="O64" i="151"/>
  <c r="AB64" i="151" s="1"/>
  <c r="N64" i="151"/>
  <c r="AA64" i="151" s="1"/>
  <c r="M64" i="151"/>
  <c r="AE63" i="151"/>
  <c r="AB63" i="151"/>
  <c r="R63" i="151"/>
  <c r="Q63" i="151"/>
  <c r="AD63" i="151" s="1"/>
  <c r="P63" i="151"/>
  <c r="U63" i="151" s="1"/>
  <c r="AC63" i="151" s="1"/>
  <c r="O63" i="151"/>
  <c r="N63" i="151"/>
  <c r="AA63" i="151" s="1"/>
  <c r="M63" i="151"/>
  <c r="Z63" i="151" s="1"/>
  <c r="AD62" i="151"/>
  <c r="AB62" i="151"/>
  <c r="Z62" i="151"/>
  <c r="R62" i="151"/>
  <c r="AE62" i="151" s="1"/>
  <c r="Q62" i="151"/>
  <c r="P62" i="151"/>
  <c r="AC62" i="151" s="1"/>
  <c r="O62" i="151"/>
  <c r="N62" i="151"/>
  <c r="AA62" i="151" s="1"/>
  <c r="M62" i="151"/>
  <c r="AD61" i="151"/>
  <c r="AC61" i="151"/>
  <c r="Z61" i="151"/>
  <c r="R61" i="151"/>
  <c r="AE61" i="151" s="1"/>
  <c r="Q61" i="151"/>
  <c r="P61" i="151"/>
  <c r="O61" i="151"/>
  <c r="AB61" i="151" s="1"/>
  <c r="N61" i="151"/>
  <c r="AA61" i="151" s="1"/>
  <c r="M61" i="151"/>
  <c r="AD60" i="151"/>
  <c r="AC60" i="151"/>
  <c r="AB60" i="151"/>
  <c r="Z60" i="151"/>
  <c r="R60" i="151"/>
  <c r="AE60" i="151" s="1"/>
  <c r="Q60" i="151"/>
  <c r="P60" i="151"/>
  <c r="O60" i="151"/>
  <c r="N60" i="151"/>
  <c r="AA60" i="151" s="1"/>
  <c r="M60" i="151"/>
  <c r="AD59" i="151"/>
  <c r="AC59" i="151"/>
  <c r="Z59" i="151"/>
  <c r="R59" i="151"/>
  <c r="AE59" i="151" s="1"/>
  <c r="Q59" i="151"/>
  <c r="P59" i="151"/>
  <c r="O59" i="151"/>
  <c r="AB59" i="151" s="1"/>
  <c r="N59" i="151"/>
  <c r="AA59" i="151" s="1"/>
  <c r="M59" i="151"/>
  <c r="AD58" i="151"/>
  <c r="AC58" i="151"/>
  <c r="AB58" i="151"/>
  <c r="Z58" i="151"/>
  <c r="R58" i="151"/>
  <c r="AE58" i="151" s="1"/>
  <c r="Q58" i="151"/>
  <c r="P58" i="151"/>
  <c r="O58" i="151"/>
  <c r="N58" i="151"/>
  <c r="AA58" i="151" s="1"/>
  <c r="M58" i="151"/>
  <c r="AD57" i="151"/>
  <c r="AC57" i="151"/>
  <c r="Z57" i="151"/>
  <c r="R57" i="151"/>
  <c r="AE57" i="151" s="1"/>
  <c r="Q57" i="151"/>
  <c r="P57" i="151"/>
  <c r="O57" i="151"/>
  <c r="AB57" i="151" s="1"/>
  <c r="N57" i="151"/>
  <c r="AA57" i="151" s="1"/>
  <c r="M57" i="151"/>
  <c r="AD56" i="151"/>
  <c r="AC56" i="151"/>
  <c r="AB56" i="151"/>
  <c r="Z56" i="151"/>
  <c r="R56" i="151"/>
  <c r="AE56" i="151" s="1"/>
  <c r="Q56" i="151"/>
  <c r="P56" i="151"/>
  <c r="O56" i="151"/>
  <c r="N56" i="151"/>
  <c r="AA56" i="151" s="1"/>
  <c r="M56" i="151"/>
  <c r="AC55" i="151"/>
  <c r="U55" i="151"/>
  <c r="R55" i="151"/>
  <c r="W55" i="151" s="1"/>
  <c r="AE55" i="151" s="1"/>
  <c r="Q55" i="151"/>
  <c r="V55" i="151" s="1"/>
  <c r="AD55" i="151" s="1"/>
  <c r="P55" i="151"/>
  <c r="AD54" i="151"/>
  <c r="V54" i="151"/>
  <c r="R54" i="151"/>
  <c r="W54" i="151" s="1"/>
  <c r="AE54" i="151" s="1"/>
  <c r="Q54" i="151"/>
  <c r="P54" i="151"/>
  <c r="U54" i="151" s="1"/>
  <c r="AC54" i="151" s="1"/>
  <c r="AE52" i="151"/>
  <c r="AB52" i="151"/>
  <c r="Z52" i="151"/>
  <c r="W52" i="151"/>
  <c r="V52" i="151"/>
  <c r="AD52" i="151" s="1"/>
  <c r="U52" i="151"/>
  <c r="R52" i="151"/>
  <c r="Q52" i="151"/>
  <c r="P52" i="151"/>
  <c r="AC52" i="151" s="1"/>
  <c r="O52" i="151"/>
  <c r="N52" i="151"/>
  <c r="AA52" i="151" s="1"/>
  <c r="M52" i="151"/>
  <c r="AD51" i="151"/>
  <c r="AA51" i="151"/>
  <c r="W51" i="151"/>
  <c r="V51" i="151"/>
  <c r="U51" i="151"/>
  <c r="AC51" i="151" s="1"/>
  <c r="R51" i="151"/>
  <c r="AE51" i="151" s="1"/>
  <c r="Q51" i="151"/>
  <c r="P51" i="151"/>
  <c r="O51" i="151"/>
  <c r="AB51" i="151" s="1"/>
  <c r="N51" i="151"/>
  <c r="M51" i="151"/>
  <c r="Z51" i="151" s="1"/>
  <c r="AC50" i="151"/>
  <c r="AB50" i="151"/>
  <c r="Z50" i="151"/>
  <c r="W50" i="151"/>
  <c r="V50" i="151"/>
  <c r="U50" i="151"/>
  <c r="R50" i="151"/>
  <c r="AE50" i="151" s="1"/>
  <c r="Q50" i="151"/>
  <c r="AD50" i="151" s="1"/>
  <c r="P50" i="151"/>
  <c r="O50" i="151"/>
  <c r="N50" i="151"/>
  <c r="AA50" i="151" s="1"/>
  <c r="M50" i="151"/>
  <c r="AE49" i="151"/>
  <c r="AB49" i="151"/>
  <c r="AA49" i="151"/>
  <c r="W49" i="151"/>
  <c r="V49" i="151"/>
  <c r="U49" i="151"/>
  <c r="R49" i="151"/>
  <c r="Q49" i="151"/>
  <c r="AD49" i="151" s="1"/>
  <c r="P49" i="151"/>
  <c r="AC49" i="151" s="1"/>
  <c r="O49" i="151"/>
  <c r="N49" i="151"/>
  <c r="M49" i="151"/>
  <c r="Z49" i="151" s="1"/>
  <c r="AD48" i="151"/>
  <c r="AA48" i="151"/>
  <c r="Z48" i="151"/>
  <c r="W48" i="151"/>
  <c r="V48" i="151"/>
  <c r="U48" i="151"/>
  <c r="R48" i="151"/>
  <c r="AE48" i="151" s="1"/>
  <c r="Q48" i="151"/>
  <c r="P48" i="151"/>
  <c r="AC48" i="151" s="1"/>
  <c r="O48" i="151"/>
  <c r="AB48" i="151" s="1"/>
  <c r="N48" i="151"/>
  <c r="M48" i="151"/>
  <c r="AE47" i="151"/>
  <c r="AD47" i="151"/>
  <c r="AC47" i="151"/>
  <c r="Z47" i="151"/>
  <c r="R47" i="151"/>
  <c r="Q47" i="151"/>
  <c r="P47" i="151"/>
  <c r="O47" i="151"/>
  <c r="AB47" i="151" s="1"/>
  <c r="N47" i="151"/>
  <c r="AA47" i="151" s="1"/>
  <c r="M47" i="151"/>
  <c r="AD46" i="151"/>
  <c r="AA46" i="151"/>
  <c r="Z46" i="151"/>
  <c r="R46" i="151"/>
  <c r="AE46" i="151" s="1"/>
  <c r="Q46" i="151"/>
  <c r="P46" i="151"/>
  <c r="AC46" i="151" s="1"/>
  <c r="O46" i="151"/>
  <c r="AB46" i="151" s="1"/>
  <c r="N46" i="151"/>
  <c r="M46" i="151"/>
  <c r="AE45" i="151"/>
  <c r="AD45" i="151"/>
  <c r="AC45" i="151"/>
  <c r="Z45" i="151"/>
  <c r="R45" i="151"/>
  <c r="Q45" i="151"/>
  <c r="P45" i="151"/>
  <c r="O45" i="151"/>
  <c r="AB45" i="151" s="1"/>
  <c r="N45" i="151"/>
  <c r="AA45" i="151" s="1"/>
  <c r="M45" i="151"/>
  <c r="AD44" i="151"/>
  <c r="AA44" i="151"/>
  <c r="Z44" i="151"/>
  <c r="R44" i="151"/>
  <c r="AE44" i="151" s="1"/>
  <c r="Q44" i="151"/>
  <c r="P44" i="151"/>
  <c r="AC44" i="151" s="1"/>
  <c r="O44" i="151"/>
  <c r="AB44" i="151" s="1"/>
  <c r="N44" i="151"/>
  <c r="M44" i="151"/>
  <c r="AE43" i="151"/>
  <c r="AD43" i="151"/>
  <c r="AC43" i="151"/>
  <c r="Z43" i="151"/>
  <c r="R43" i="151"/>
  <c r="Q43" i="151"/>
  <c r="P43" i="151"/>
  <c r="O43" i="151"/>
  <c r="AB43" i="151" s="1"/>
  <c r="N43" i="151"/>
  <c r="AA43" i="151" s="1"/>
  <c r="M43" i="151"/>
  <c r="AD42" i="151"/>
  <c r="AA42" i="151"/>
  <c r="Z42" i="151"/>
  <c r="R42" i="151"/>
  <c r="AE42" i="151" s="1"/>
  <c r="Q42" i="151"/>
  <c r="P42" i="151"/>
  <c r="AC42" i="151" s="1"/>
  <c r="O42" i="151"/>
  <c r="AB42" i="151" s="1"/>
  <c r="N42" i="151"/>
  <c r="M42" i="151"/>
  <c r="AE41" i="151"/>
  <c r="AD41" i="151"/>
  <c r="AC41" i="151"/>
  <c r="Z41" i="151"/>
  <c r="R41" i="151"/>
  <c r="Q41" i="151"/>
  <c r="P41" i="151"/>
  <c r="O41" i="151"/>
  <c r="AB41" i="151" s="1"/>
  <c r="N41" i="151"/>
  <c r="AA41" i="151" s="1"/>
  <c r="M41" i="151"/>
  <c r="AD40" i="151"/>
  <c r="V40" i="151"/>
  <c r="R40" i="151"/>
  <c r="W40" i="151" s="1"/>
  <c r="AE40" i="151" s="1"/>
  <c r="Q40" i="151"/>
  <c r="P40" i="151"/>
  <c r="U40" i="151" s="1"/>
  <c r="AC40" i="151" s="1"/>
  <c r="AE39" i="151"/>
  <c r="W39" i="151"/>
  <c r="R39" i="151"/>
  <c r="Q39" i="151"/>
  <c r="V39" i="151" s="1"/>
  <c r="AD39" i="151" s="1"/>
  <c r="P39" i="151"/>
  <c r="U39" i="151" s="1"/>
  <c r="AC39" i="151" s="1"/>
  <c r="AC37" i="151"/>
  <c r="AA37" i="151"/>
  <c r="W37" i="151"/>
  <c r="AE37" i="151" s="1"/>
  <c r="V37" i="151"/>
  <c r="U37" i="151"/>
  <c r="R37" i="151"/>
  <c r="Q37" i="151"/>
  <c r="AD37" i="151" s="1"/>
  <c r="P37" i="151"/>
  <c r="O37" i="151"/>
  <c r="AB37" i="151" s="1"/>
  <c r="N37" i="151"/>
  <c r="M37" i="151"/>
  <c r="Z37" i="151" s="1"/>
  <c r="AE36" i="151"/>
  <c r="AB36" i="151"/>
  <c r="Z36" i="151"/>
  <c r="W36" i="151"/>
  <c r="V36" i="151"/>
  <c r="AD36" i="151" s="1"/>
  <c r="U36" i="151"/>
  <c r="R36" i="151"/>
  <c r="Q36" i="151"/>
  <c r="P36" i="151"/>
  <c r="AC36" i="151" s="1"/>
  <c r="O36" i="151"/>
  <c r="N36" i="151"/>
  <c r="AA36" i="151" s="1"/>
  <c r="M36" i="151"/>
  <c r="AD35" i="151"/>
  <c r="AA35" i="151"/>
  <c r="W35" i="151"/>
  <c r="V35" i="151"/>
  <c r="U35" i="151"/>
  <c r="AC35" i="151" s="1"/>
  <c r="R35" i="151"/>
  <c r="AE35" i="151" s="1"/>
  <c r="Q35" i="151"/>
  <c r="P35" i="151"/>
  <c r="O35" i="151"/>
  <c r="AB35" i="151" s="1"/>
  <c r="N35" i="151"/>
  <c r="M35" i="151"/>
  <c r="Z35" i="151" s="1"/>
  <c r="AC34" i="151"/>
  <c r="AB34" i="151"/>
  <c r="Z34" i="151"/>
  <c r="W34" i="151"/>
  <c r="V34" i="151"/>
  <c r="U34" i="151"/>
  <c r="R34" i="151"/>
  <c r="AE34" i="151" s="1"/>
  <c r="Q34" i="151"/>
  <c r="AD34" i="151" s="1"/>
  <c r="P34" i="151"/>
  <c r="O34" i="151"/>
  <c r="N34" i="151"/>
  <c r="AA34" i="151" s="1"/>
  <c r="M34" i="151"/>
  <c r="AE33" i="151"/>
  <c r="AB33" i="151"/>
  <c r="AA33" i="151"/>
  <c r="W33" i="151"/>
  <c r="V33" i="151"/>
  <c r="U33" i="151"/>
  <c r="R33" i="151"/>
  <c r="Q33" i="151"/>
  <c r="AD33" i="151" s="1"/>
  <c r="P33" i="151"/>
  <c r="AC33" i="151" s="1"/>
  <c r="O33" i="151"/>
  <c r="N33" i="151"/>
  <c r="M33" i="151"/>
  <c r="Z33" i="151" s="1"/>
  <c r="AE32" i="151"/>
  <c r="AD32" i="151"/>
  <c r="AA32" i="151"/>
  <c r="R32" i="151"/>
  <c r="Q32" i="151"/>
  <c r="P32" i="151"/>
  <c r="AC32" i="151" s="1"/>
  <c r="O32" i="151"/>
  <c r="AB32" i="151" s="1"/>
  <c r="N32" i="151"/>
  <c r="M32" i="151"/>
  <c r="Z32" i="151" s="1"/>
  <c r="AE31" i="151"/>
  <c r="AB31" i="151"/>
  <c r="AA31" i="151"/>
  <c r="Z31" i="151"/>
  <c r="R31" i="151"/>
  <c r="Q31" i="151"/>
  <c r="AD31" i="151" s="1"/>
  <c r="P31" i="151"/>
  <c r="AC31" i="151" s="1"/>
  <c r="O31" i="151"/>
  <c r="N31" i="151"/>
  <c r="M31" i="151"/>
  <c r="AE30" i="151"/>
  <c r="AD30" i="151"/>
  <c r="AA30" i="151"/>
  <c r="R30" i="151"/>
  <c r="Q30" i="151"/>
  <c r="P30" i="151"/>
  <c r="AC30" i="151" s="1"/>
  <c r="O30" i="151"/>
  <c r="AB30" i="151" s="1"/>
  <c r="N30" i="151"/>
  <c r="M30" i="151"/>
  <c r="Z30" i="151" s="1"/>
  <c r="AE29" i="151"/>
  <c r="AB29" i="151"/>
  <c r="AA29" i="151"/>
  <c r="Z29" i="151"/>
  <c r="R29" i="151"/>
  <c r="Q29" i="151"/>
  <c r="AD29" i="151" s="1"/>
  <c r="P29" i="151"/>
  <c r="AC29" i="151" s="1"/>
  <c r="O29" i="151"/>
  <c r="N29" i="151"/>
  <c r="M29" i="151"/>
  <c r="AE28" i="151"/>
  <c r="AD28" i="151"/>
  <c r="AA28" i="151"/>
  <c r="R28" i="151"/>
  <c r="Q28" i="151"/>
  <c r="P28" i="151"/>
  <c r="AC28" i="151" s="1"/>
  <c r="O28" i="151"/>
  <c r="AB28" i="151" s="1"/>
  <c r="N28" i="151"/>
  <c r="M28" i="151"/>
  <c r="Z28" i="151" s="1"/>
  <c r="AE27" i="151"/>
  <c r="AB27" i="151"/>
  <c r="AA27" i="151"/>
  <c r="Z27" i="151"/>
  <c r="R27" i="151"/>
  <c r="Q27" i="151"/>
  <c r="AD27" i="151" s="1"/>
  <c r="P27" i="151"/>
  <c r="AC27" i="151" s="1"/>
  <c r="O27" i="151"/>
  <c r="N27" i="151"/>
  <c r="M27" i="151"/>
  <c r="AE26" i="151"/>
  <c r="AD26" i="151"/>
  <c r="AA26" i="151"/>
  <c r="R26" i="151"/>
  <c r="Q26" i="151"/>
  <c r="P26" i="151"/>
  <c r="AC26" i="151" s="1"/>
  <c r="O26" i="151"/>
  <c r="AB26" i="151" s="1"/>
  <c r="N26" i="151"/>
  <c r="M26" i="151"/>
  <c r="Z26" i="151" s="1"/>
  <c r="AE25" i="151"/>
  <c r="W25" i="151"/>
  <c r="R25" i="151"/>
  <c r="Q25" i="151"/>
  <c r="V25" i="151" s="1"/>
  <c r="AD25" i="151" s="1"/>
  <c r="P25" i="151"/>
  <c r="U25" i="151" s="1"/>
  <c r="AC25" i="151" s="1"/>
  <c r="R24" i="151"/>
  <c r="W24" i="151" s="1"/>
  <c r="AE24" i="151" s="1"/>
  <c r="Q24" i="151"/>
  <c r="V24" i="151" s="1"/>
  <c r="AD24" i="151" s="1"/>
  <c r="P24" i="151"/>
  <c r="U24" i="151" s="1"/>
  <c r="AC24" i="151" s="1"/>
  <c r="AD22" i="151"/>
  <c r="AB22" i="151"/>
  <c r="W22" i="151"/>
  <c r="V22" i="151"/>
  <c r="U22" i="151"/>
  <c r="R22" i="151"/>
  <c r="AE22" i="151" s="1"/>
  <c r="Q22" i="151"/>
  <c r="P22" i="151"/>
  <c r="AC22" i="151" s="1"/>
  <c r="O22" i="151"/>
  <c r="N22" i="151"/>
  <c r="AA22" i="151" s="1"/>
  <c r="M22" i="151"/>
  <c r="Z22" i="151" s="1"/>
  <c r="AC21" i="151"/>
  <c r="AA21" i="151"/>
  <c r="W21" i="151"/>
  <c r="AE21" i="151" s="1"/>
  <c r="V21" i="151"/>
  <c r="U21" i="151"/>
  <c r="R21" i="151"/>
  <c r="Q21" i="151"/>
  <c r="AD21" i="151" s="1"/>
  <c r="P21" i="151"/>
  <c r="O21" i="151"/>
  <c r="AB21" i="151" s="1"/>
  <c r="N21" i="151"/>
  <c r="M21" i="151"/>
  <c r="Z21" i="151" s="1"/>
  <c r="AE20" i="151"/>
  <c r="AB20" i="151"/>
  <c r="Z20" i="151"/>
  <c r="W20" i="151"/>
  <c r="V20" i="151"/>
  <c r="AD20" i="151" s="1"/>
  <c r="U20" i="151"/>
  <c r="R20" i="151"/>
  <c r="Q20" i="151"/>
  <c r="P20" i="151"/>
  <c r="AC20" i="151" s="1"/>
  <c r="O20" i="151"/>
  <c r="N20" i="151"/>
  <c r="AA20" i="151" s="1"/>
  <c r="M20" i="151"/>
  <c r="AD19" i="151"/>
  <c r="AA19" i="151"/>
  <c r="W19" i="151"/>
  <c r="V19" i="151"/>
  <c r="U19" i="151"/>
  <c r="AC19" i="151" s="1"/>
  <c r="R19" i="151"/>
  <c r="AE19" i="151" s="1"/>
  <c r="Q19" i="151"/>
  <c r="P19" i="151"/>
  <c r="O19" i="151"/>
  <c r="AB19" i="151" s="1"/>
  <c r="N19" i="151"/>
  <c r="M19" i="151"/>
  <c r="Z19" i="151" s="1"/>
  <c r="AC18" i="151"/>
  <c r="AB18" i="151"/>
  <c r="W18" i="151"/>
  <c r="V18" i="151"/>
  <c r="U18" i="151"/>
  <c r="R18" i="151"/>
  <c r="AE18" i="151" s="1"/>
  <c r="Q18" i="151"/>
  <c r="AD18" i="151" s="1"/>
  <c r="P18" i="151"/>
  <c r="O18" i="151"/>
  <c r="N18" i="151"/>
  <c r="AA18" i="151" s="1"/>
  <c r="M18" i="151"/>
  <c r="Z18" i="151" s="1"/>
  <c r="AE17" i="151"/>
  <c r="AB17" i="151"/>
  <c r="R17" i="151"/>
  <c r="Q17" i="151"/>
  <c r="AD17" i="151" s="1"/>
  <c r="P17" i="151"/>
  <c r="AC17" i="151" s="1"/>
  <c r="O17" i="151"/>
  <c r="N17" i="151"/>
  <c r="AA17" i="151" s="1"/>
  <c r="M17" i="151"/>
  <c r="Z17" i="151" s="1"/>
  <c r="AC16" i="151"/>
  <c r="AB16" i="151"/>
  <c r="AA16" i="151"/>
  <c r="R16" i="151"/>
  <c r="AE16" i="151" s="1"/>
  <c r="Q16" i="151"/>
  <c r="AD16" i="151" s="1"/>
  <c r="P16" i="151"/>
  <c r="O16" i="151"/>
  <c r="N16" i="151"/>
  <c r="M16" i="151"/>
  <c r="Z16" i="151" s="1"/>
  <c r="AE15" i="151"/>
  <c r="AB15" i="151"/>
  <c r="R15" i="151"/>
  <c r="Q15" i="151"/>
  <c r="AD15" i="151" s="1"/>
  <c r="P15" i="151"/>
  <c r="AC15" i="151" s="1"/>
  <c r="O15" i="151"/>
  <c r="N15" i="151"/>
  <c r="AA15" i="151" s="1"/>
  <c r="M15" i="151"/>
  <c r="Z15" i="151" s="1"/>
  <c r="AC14" i="151"/>
  <c r="AB14" i="151"/>
  <c r="AA14" i="151"/>
  <c r="R14" i="151"/>
  <c r="AE14" i="151" s="1"/>
  <c r="Q14" i="151"/>
  <c r="AD14" i="151" s="1"/>
  <c r="P14" i="151"/>
  <c r="O14" i="151"/>
  <c r="N14" i="151"/>
  <c r="M14" i="151"/>
  <c r="Z14" i="151" s="1"/>
  <c r="AE13" i="151"/>
  <c r="AB13" i="151"/>
  <c r="R13" i="151"/>
  <c r="Q13" i="151"/>
  <c r="AD13" i="151" s="1"/>
  <c r="P13" i="151"/>
  <c r="AC13" i="151" s="1"/>
  <c r="O13" i="151"/>
  <c r="N13" i="151"/>
  <c r="AA13" i="151" s="1"/>
  <c r="M13" i="151"/>
  <c r="Z13" i="151" s="1"/>
  <c r="AC12" i="151"/>
  <c r="AB12" i="151"/>
  <c r="AA12" i="151"/>
  <c r="R12" i="151"/>
  <c r="AE12" i="151" s="1"/>
  <c r="Q12" i="151"/>
  <c r="AD12" i="151" s="1"/>
  <c r="P12" i="151"/>
  <c r="O12" i="151"/>
  <c r="N12" i="151"/>
  <c r="M12" i="151"/>
  <c r="Z12" i="151" s="1"/>
  <c r="AE11" i="151"/>
  <c r="AB11" i="151"/>
  <c r="R11" i="151"/>
  <c r="Q11" i="151"/>
  <c r="AD11" i="151" s="1"/>
  <c r="P11" i="151"/>
  <c r="AC11" i="151" s="1"/>
  <c r="O11" i="151"/>
  <c r="N11" i="151"/>
  <c r="AA11" i="151" s="1"/>
  <c r="M11" i="151"/>
  <c r="Z11" i="151" s="1"/>
  <c r="W10" i="151"/>
  <c r="AE10" i="151" s="1"/>
  <c r="R10" i="151"/>
  <c r="Q10" i="151"/>
  <c r="V10" i="151" s="1"/>
  <c r="AD10" i="151" s="1"/>
  <c r="P10" i="151"/>
  <c r="U10" i="151" s="1"/>
  <c r="AC10" i="151" s="1"/>
  <c r="AC9" i="151"/>
  <c r="U9" i="151"/>
  <c r="R9" i="151"/>
  <c r="W9" i="151" s="1"/>
  <c r="AE9" i="151" s="1"/>
  <c r="Q9" i="151"/>
  <c r="V9" i="151" s="1"/>
  <c r="AD9" i="151" s="1"/>
  <c r="P9" i="151"/>
  <c r="AE37" i="147" l="1"/>
  <c r="AA37" i="147"/>
  <c r="X37" i="147"/>
  <c r="W37" i="147"/>
  <c r="V37" i="147"/>
  <c r="AD37" i="147" s="1"/>
  <c r="U37" i="147"/>
  <c r="S37" i="147"/>
  <c r="AF37" i="147" s="1"/>
  <c r="R37" i="147"/>
  <c r="Q37" i="147"/>
  <c r="P37" i="147"/>
  <c r="AC37" i="147" s="1"/>
  <c r="O37" i="147"/>
  <c r="AB37" i="147" s="1"/>
  <c r="N37" i="147"/>
  <c r="M37" i="147"/>
  <c r="Z37" i="147" s="1"/>
  <c r="AC36" i="147"/>
  <c r="AA36" i="147"/>
  <c r="X36" i="147"/>
  <c r="AF36" i="147" s="1"/>
  <c r="W36" i="147"/>
  <c r="V36" i="147"/>
  <c r="U36" i="147"/>
  <c r="S36" i="147"/>
  <c r="R36" i="147"/>
  <c r="AE36" i="147" s="1"/>
  <c r="Q36" i="147"/>
  <c r="AD36" i="147" s="1"/>
  <c r="P36" i="147"/>
  <c r="O36" i="147"/>
  <c r="AB36" i="147" s="1"/>
  <c r="N36" i="147"/>
  <c r="M36" i="147"/>
  <c r="Z36" i="147" s="1"/>
  <c r="AE35" i="147"/>
  <c r="AC35" i="147"/>
  <c r="AA35" i="147"/>
  <c r="Z35" i="147"/>
  <c r="X35" i="147"/>
  <c r="W35" i="147"/>
  <c r="V35" i="147"/>
  <c r="U35" i="147"/>
  <c r="S35" i="147"/>
  <c r="AF35" i="147" s="1"/>
  <c r="R35" i="147"/>
  <c r="Q35" i="147"/>
  <c r="AD35" i="147" s="1"/>
  <c r="P35" i="147"/>
  <c r="O35" i="147"/>
  <c r="AB35" i="147" s="1"/>
  <c r="N35" i="147"/>
  <c r="M35" i="147"/>
  <c r="AE34" i="147"/>
  <c r="AC34" i="147"/>
  <c r="S34" i="147"/>
  <c r="AF34" i="147" s="1"/>
  <c r="R34" i="147"/>
  <c r="Q34" i="147"/>
  <c r="AD34" i="147" s="1"/>
  <c r="P34" i="147"/>
  <c r="O34" i="147"/>
  <c r="AB34" i="147" s="1"/>
  <c r="N34" i="147"/>
  <c r="AA34" i="147" s="1"/>
  <c r="M34" i="147"/>
  <c r="Z34" i="147" s="1"/>
  <c r="AE33" i="147"/>
  <c r="AC33" i="147"/>
  <c r="AA33" i="147"/>
  <c r="S33" i="147"/>
  <c r="AF33" i="147" s="1"/>
  <c r="R33" i="147"/>
  <c r="Q33" i="147"/>
  <c r="AD33" i="147" s="1"/>
  <c r="P33" i="147"/>
  <c r="O33" i="147"/>
  <c r="AB33" i="147" s="1"/>
  <c r="N33" i="147"/>
  <c r="M33" i="147"/>
  <c r="Z33" i="147" s="1"/>
  <c r="AC32" i="147"/>
  <c r="AA32" i="147"/>
  <c r="S32" i="147"/>
  <c r="AF32" i="147" s="1"/>
  <c r="R32" i="147"/>
  <c r="AE32" i="147" s="1"/>
  <c r="Q32" i="147"/>
  <c r="AD32" i="147" s="1"/>
  <c r="P32" i="147"/>
  <c r="O32" i="147"/>
  <c r="AB32" i="147" s="1"/>
  <c r="N32" i="147"/>
  <c r="M32" i="147"/>
  <c r="Z32" i="147" s="1"/>
  <c r="AE31" i="147"/>
  <c r="AA31" i="147"/>
  <c r="S31" i="147"/>
  <c r="AF31" i="147" s="1"/>
  <c r="R31" i="147"/>
  <c r="Q31" i="147"/>
  <c r="AD31" i="147" s="1"/>
  <c r="P31" i="147"/>
  <c r="AC31" i="147" s="1"/>
  <c r="O31" i="147"/>
  <c r="AB31" i="147" s="1"/>
  <c r="N31" i="147"/>
  <c r="M31" i="147"/>
  <c r="Z31" i="147" s="1"/>
  <c r="AE30" i="147"/>
  <c r="AC30" i="147"/>
  <c r="S30" i="147"/>
  <c r="AF30" i="147" s="1"/>
  <c r="R30" i="147"/>
  <c r="Q30" i="147"/>
  <c r="AD30" i="147" s="1"/>
  <c r="P30" i="147"/>
  <c r="O30" i="147"/>
  <c r="AB30" i="147" s="1"/>
  <c r="N30" i="147"/>
  <c r="AA30" i="147" s="1"/>
  <c r="M30" i="147"/>
  <c r="Z30" i="147" s="1"/>
  <c r="AE29" i="147"/>
  <c r="AC29" i="147"/>
  <c r="AA29" i="147"/>
  <c r="S29" i="147"/>
  <c r="AF29" i="147" s="1"/>
  <c r="R29" i="147"/>
  <c r="Q29" i="147"/>
  <c r="AD29" i="147" s="1"/>
  <c r="P29" i="147"/>
  <c r="O29" i="147"/>
  <c r="AB29" i="147" s="1"/>
  <c r="N29" i="147"/>
  <c r="M29" i="147"/>
  <c r="Z29" i="147" s="1"/>
  <c r="AC28" i="147"/>
  <c r="AA28" i="147"/>
  <c r="S28" i="147"/>
  <c r="AF28" i="147" s="1"/>
  <c r="R28" i="147"/>
  <c r="AE28" i="147" s="1"/>
  <c r="Q28" i="147"/>
  <c r="AD28" i="147" s="1"/>
  <c r="P28" i="147"/>
  <c r="O28" i="147"/>
  <c r="AB28" i="147" s="1"/>
  <c r="N28" i="147"/>
  <c r="M28" i="147"/>
  <c r="Z28" i="147" s="1"/>
  <c r="AE27" i="147"/>
  <c r="AA27" i="147"/>
  <c r="S27" i="147"/>
  <c r="AF27" i="147" s="1"/>
  <c r="R27" i="147"/>
  <c r="Q27" i="147"/>
  <c r="AD27" i="147" s="1"/>
  <c r="P27" i="147"/>
  <c r="AC27" i="147" s="1"/>
  <c r="O27" i="147"/>
  <c r="AB27" i="147" s="1"/>
  <c r="N27" i="147"/>
  <c r="M27" i="147"/>
  <c r="Z27" i="147" s="1"/>
  <c r="AE26" i="147"/>
  <c r="AC26" i="147"/>
  <c r="S26" i="147"/>
  <c r="AF26" i="147" s="1"/>
  <c r="R26" i="147"/>
  <c r="Q26" i="147"/>
  <c r="AD26" i="147" s="1"/>
  <c r="P26" i="147"/>
  <c r="O26" i="147"/>
  <c r="AB26" i="147" s="1"/>
  <c r="N26" i="147"/>
  <c r="AA26" i="147" s="1"/>
  <c r="M26" i="147"/>
  <c r="Z26" i="147" s="1"/>
  <c r="W25" i="147"/>
  <c r="AE25" i="147" s="1"/>
  <c r="V25" i="147"/>
  <c r="AD25" i="147" s="1"/>
  <c r="S25" i="147"/>
  <c r="X25" i="147" s="1"/>
  <c r="AF25" i="147" s="1"/>
  <c r="R25" i="147"/>
  <c r="Q25" i="147"/>
  <c r="P25" i="147"/>
  <c r="U25" i="147" s="1"/>
  <c r="AC25" i="147" s="1"/>
  <c r="X24" i="147"/>
  <c r="AF24" i="147" s="1"/>
  <c r="U24" i="147"/>
  <c r="AC24" i="147" s="1"/>
  <c r="S24" i="147"/>
  <c r="R24" i="147"/>
  <c r="W24" i="147" s="1"/>
  <c r="AE24" i="147" s="1"/>
  <c r="Q24" i="147"/>
  <c r="V24" i="147" s="1"/>
  <c r="AD24" i="147" s="1"/>
  <c r="P24" i="147"/>
  <c r="AE22" i="147"/>
  <c r="AC22" i="147"/>
  <c r="AA22" i="147"/>
  <c r="Z22" i="147"/>
  <c r="X22" i="147"/>
  <c r="W22" i="147"/>
  <c r="V22" i="147"/>
  <c r="U22" i="147"/>
  <c r="S22" i="147"/>
  <c r="AF22" i="147" s="1"/>
  <c r="R22" i="147"/>
  <c r="Q22" i="147"/>
  <c r="AD22" i="147" s="1"/>
  <c r="P22" i="147"/>
  <c r="O22" i="147"/>
  <c r="AB22" i="147" s="1"/>
  <c r="N22" i="147"/>
  <c r="M22" i="147"/>
  <c r="AE21" i="147"/>
  <c r="AC21" i="147"/>
  <c r="AB21" i="147"/>
  <c r="X21" i="147"/>
  <c r="W21" i="147"/>
  <c r="V21" i="147"/>
  <c r="U21" i="147"/>
  <c r="S21" i="147"/>
  <c r="AF21" i="147" s="1"/>
  <c r="R21" i="147"/>
  <c r="Q21" i="147"/>
  <c r="AD21" i="147" s="1"/>
  <c r="P21" i="147"/>
  <c r="O21" i="147"/>
  <c r="N21" i="147"/>
  <c r="AA21" i="147" s="1"/>
  <c r="M21" i="147"/>
  <c r="Z21" i="147" s="1"/>
  <c r="AE20" i="147"/>
  <c r="AD20" i="147"/>
  <c r="AA20" i="147"/>
  <c r="X20" i="147"/>
  <c r="W20" i="147"/>
  <c r="V20" i="147"/>
  <c r="U20" i="147"/>
  <c r="S20" i="147"/>
  <c r="AF20" i="147" s="1"/>
  <c r="R20" i="147"/>
  <c r="Q20" i="147"/>
  <c r="P20" i="147"/>
  <c r="AC20" i="147" s="1"/>
  <c r="O20" i="147"/>
  <c r="AB20" i="147" s="1"/>
  <c r="N20" i="147"/>
  <c r="M20" i="147"/>
  <c r="Z20" i="147" s="1"/>
  <c r="AF19" i="147"/>
  <c r="AC19" i="147"/>
  <c r="AA19" i="147"/>
  <c r="S19" i="147"/>
  <c r="R19" i="147"/>
  <c r="AE19" i="147" s="1"/>
  <c r="Q19" i="147"/>
  <c r="AD19" i="147" s="1"/>
  <c r="P19" i="147"/>
  <c r="O19" i="147"/>
  <c r="AB19" i="147" s="1"/>
  <c r="N19" i="147"/>
  <c r="M19" i="147"/>
  <c r="Z19" i="147" s="1"/>
  <c r="AE18" i="147"/>
  <c r="AD18" i="147"/>
  <c r="AA18" i="147"/>
  <c r="S18" i="147"/>
  <c r="AF18" i="147" s="1"/>
  <c r="R18" i="147"/>
  <c r="Q18" i="147"/>
  <c r="P18" i="147"/>
  <c r="AC18" i="147" s="1"/>
  <c r="O18" i="147"/>
  <c r="AB18" i="147" s="1"/>
  <c r="N18" i="147"/>
  <c r="M18" i="147"/>
  <c r="Z18" i="147" s="1"/>
  <c r="AE17" i="147"/>
  <c r="AC17" i="147"/>
  <c r="AB17" i="147"/>
  <c r="S17" i="147"/>
  <c r="AF17" i="147" s="1"/>
  <c r="R17" i="147"/>
  <c r="Q17" i="147"/>
  <c r="AD17" i="147" s="1"/>
  <c r="P17" i="147"/>
  <c r="O17" i="147"/>
  <c r="N17" i="147"/>
  <c r="AA17" i="147" s="1"/>
  <c r="M17" i="147"/>
  <c r="Z17" i="147" s="1"/>
  <c r="AE16" i="147"/>
  <c r="AC16" i="147"/>
  <c r="AA16" i="147"/>
  <c r="Z16" i="147"/>
  <c r="S16" i="147"/>
  <c r="AF16" i="147" s="1"/>
  <c r="R16" i="147"/>
  <c r="Q16" i="147"/>
  <c r="AD16" i="147" s="1"/>
  <c r="P16" i="147"/>
  <c r="O16" i="147"/>
  <c r="AB16" i="147" s="1"/>
  <c r="N16" i="147"/>
  <c r="M16" i="147"/>
  <c r="AF15" i="147"/>
  <c r="AC15" i="147"/>
  <c r="AA15" i="147"/>
  <c r="S15" i="147"/>
  <c r="R15" i="147"/>
  <c r="AE15" i="147" s="1"/>
  <c r="Q15" i="147"/>
  <c r="AD15" i="147" s="1"/>
  <c r="P15" i="147"/>
  <c r="O15" i="147"/>
  <c r="AB15" i="147" s="1"/>
  <c r="N15" i="147"/>
  <c r="M15" i="147"/>
  <c r="Z15" i="147" s="1"/>
  <c r="AE14" i="147"/>
  <c r="AD14" i="147"/>
  <c r="AA14" i="147"/>
  <c r="S14" i="147"/>
  <c r="AF14" i="147" s="1"/>
  <c r="R14" i="147"/>
  <c r="Q14" i="147"/>
  <c r="P14" i="147"/>
  <c r="AC14" i="147" s="1"/>
  <c r="O14" i="147"/>
  <c r="AB14" i="147" s="1"/>
  <c r="N14" i="147"/>
  <c r="M14" i="147"/>
  <c r="Z14" i="147" s="1"/>
  <c r="AE13" i="147"/>
  <c r="AC13" i="147"/>
  <c r="AB13" i="147"/>
  <c r="S13" i="147"/>
  <c r="AF13" i="147" s="1"/>
  <c r="R13" i="147"/>
  <c r="Q13" i="147"/>
  <c r="AD13" i="147" s="1"/>
  <c r="P13" i="147"/>
  <c r="O13" i="147"/>
  <c r="N13" i="147"/>
  <c r="AA13" i="147" s="1"/>
  <c r="M13" i="147"/>
  <c r="Z13" i="147" s="1"/>
  <c r="AE12" i="147"/>
  <c r="AC12" i="147"/>
  <c r="AA12" i="147"/>
  <c r="Z12" i="147"/>
  <c r="S12" i="147"/>
  <c r="AF12" i="147" s="1"/>
  <c r="R12" i="147"/>
  <c r="Q12" i="147"/>
  <c r="AD12" i="147" s="1"/>
  <c r="P12" i="147"/>
  <c r="O12" i="147"/>
  <c r="AB12" i="147" s="1"/>
  <c r="N12" i="147"/>
  <c r="M12" i="147"/>
  <c r="AF11" i="147"/>
  <c r="AC11" i="147"/>
  <c r="AA11" i="147"/>
  <c r="S11" i="147"/>
  <c r="R11" i="147"/>
  <c r="AE11" i="147" s="1"/>
  <c r="Q11" i="147"/>
  <c r="AD11" i="147" s="1"/>
  <c r="P11" i="147"/>
  <c r="O11" i="147"/>
  <c r="AB11" i="147" s="1"/>
  <c r="N11" i="147"/>
  <c r="M11" i="147"/>
  <c r="Z11" i="147" s="1"/>
  <c r="U10" i="147"/>
  <c r="AC10" i="147" s="1"/>
  <c r="S10" i="147"/>
  <c r="X10" i="147" s="1"/>
  <c r="AF10" i="147" s="1"/>
  <c r="R10" i="147"/>
  <c r="W10" i="147" s="1"/>
  <c r="AE10" i="147" s="1"/>
  <c r="Q10" i="147"/>
  <c r="V10" i="147" s="1"/>
  <c r="AD10" i="147" s="1"/>
  <c r="P10" i="147"/>
  <c r="W9" i="147"/>
  <c r="AE9" i="147" s="1"/>
  <c r="V9" i="147"/>
  <c r="AD9" i="147" s="1"/>
  <c r="S9" i="147"/>
  <c r="X9" i="147" s="1"/>
  <c r="AF9" i="147" s="1"/>
  <c r="R9" i="147"/>
  <c r="Q9" i="147"/>
  <c r="P9" i="147"/>
  <c r="U9" i="147" s="1"/>
  <c r="AC9" i="147" s="1"/>
  <c r="F40" i="143" l="1"/>
  <c r="I39" i="143"/>
  <c r="K39" i="143" s="1"/>
  <c r="G39" i="143" s="1"/>
  <c r="F39" i="143" s="1"/>
  <c r="C39" i="143"/>
  <c r="I38" i="143"/>
  <c r="K38" i="143" s="1"/>
  <c r="G38" i="143" s="1"/>
  <c r="F38" i="143" s="1"/>
  <c r="C38" i="143"/>
  <c r="I37" i="143"/>
  <c r="K37" i="143" s="1"/>
  <c r="G37" i="143" s="1"/>
  <c r="F37" i="143" s="1"/>
  <c r="C37" i="143"/>
  <c r="F36" i="143"/>
  <c r="I35" i="143"/>
  <c r="K35" i="143" s="1"/>
  <c r="G35" i="143" s="1"/>
  <c r="F35" i="143" s="1"/>
  <c r="C35" i="143"/>
  <c r="I34" i="143"/>
  <c r="K34" i="143" s="1"/>
  <c r="G34" i="143" s="1"/>
  <c r="F34" i="143" s="1"/>
  <c r="C34" i="143"/>
  <c r="I33" i="143"/>
  <c r="K33" i="143" s="1"/>
  <c r="G33" i="143" s="1"/>
  <c r="F33" i="143" s="1"/>
  <c r="C33" i="143"/>
  <c r="K32" i="143"/>
  <c r="G32" i="143" s="1"/>
  <c r="F31" i="143"/>
  <c r="I30" i="143"/>
  <c r="K30" i="143" s="1"/>
  <c r="G30" i="143" s="1"/>
  <c r="F30" i="143" s="1"/>
  <c r="C30" i="143"/>
  <c r="I29" i="143"/>
  <c r="K29" i="143" s="1"/>
  <c r="G29" i="143" s="1"/>
  <c r="F29" i="143" s="1"/>
  <c r="C29" i="143"/>
  <c r="K28" i="143"/>
  <c r="G28" i="143" s="1"/>
  <c r="F28" i="143" s="1"/>
  <c r="I28" i="143"/>
  <c r="C28" i="143"/>
  <c r="F27" i="143"/>
  <c r="I26" i="143"/>
  <c r="K26" i="143" s="1"/>
  <c r="G26" i="143" s="1"/>
  <c r="F26" i="143" s="1"/>
  <c r="C26" i="143"/>
  <c r="I25" i="143"/>
  <c r="K25" i="143" s="1"/>
  <c r="G25" i="143" s="1"/>
  <c r="F25" i="143" s="1"/>
  <c r="C25" i="143"/>
  <c r="K24" i="143"/>
  <c r="G24" i="143" s="1"/>
  <c r="F24" i="143" s="1"/>
  <c r="I24" i="143"/>
  <c r="C24" i="143"/>
  <c r="K23" i="143"/>
  <c r="G23" i="143" s="1"/>
  <c r="F22" i="143"/>
  <c r="I21" i="143"/>
  <c r="K21" i="143" s="1"/>
  <c r="G21" i="143" s="1"/>
  <c r="F21" i="143" s="1"/>
  <c r="C21" i="143"/>
  <c r="I20" i="143"/>
  <c r="K20" i="143" s="1"/>
  <c r="G20" i="143" s="1"/>
  <c r="F20" i="143" s="1"/>
  <c r="C20" i="143"/>
  <c r="K19" i="143"/>
  <c r="G19" i="143" s="1"/>
  <c r="F19" i="143" s="1"/>
  <c r="I19" i="143"/>
  <c r="C19" i="143"/>
  <c r="F18" i="143"/>
  <c r="I17" i="143"/>
  <c r="K17" i="143" s="1"/>
  <c r="G17" i="143" s="1"/>
  <c r="F17" i="143" s="1"/>
  <c r="I16" i="143"/>
  <c r="K16" i="143" s="1"/>
  <c r="G16" i="143" s="1"/>
  <c r="F16" i="143" s="1"/>
  <c r="K15" i="143"/>
  <c r="G15" i="143" s="1"/>
  <c r="F15" i="143" s="1"/>
  <c r="I15" i="143"/>
  <c r="Z73" i="139" l="1"/>
  <c r="Y73" i="139"/>
  <c r="S73" i="139"/>
  <c r="AD73" i="139" s="1"/>
  <c r="Q73" i="139"/>
  <c r="AB73" i="139" s="1"/>
  <c r="P73" i="139"/>
  <c r="AA73" i="139" s="1"/>
  <c r="O73" i="139"/>
  <c r="N73" i="139"/>
  <c r="AB72" i="139"/>
  <c r="AA72" i="139"/>
  <c r="Z72" i="139"/>
  <c r="Y72" i="139"/>
  <c r="S72" i="139"/>
  <c r="AD72" i="139" s="1"/>
  <c r="Q72" i="139"/>
  <c r="P72" i="139"/>
  <c r="O72" i="139"/>
  <c r="N72" i="139"/>
  <c r="AD71" i="139"/>
  <c r="AB71" i="139"/>
  <c r="AA71" i="139"/>
  <c r="Z71" i="139"/>
  <c r="S71" i="139"/>
  <c r="Q71" i="139"/>
  <c r="P71" i="139"/>
  <c r="O71" i="139"/>
  <c r="N71" i="139"/>
  <c r="Y71" i="139" s="1"/>
  <c r="AE70" i="139"/>
  <c r="AD70" i="139"/>
  <c r="AA70" i="139"/>
  <c r="Z70" i="139"/>
  <c r="T70" i="139"/>
  <c r="S70" i="139"/>
  <c r="R70" i="139"/>
  <c r="AC70" i="139" s="1"/>
  <c r="P70" i="139"/>
  <c r="O70" i="139"/>
  <c r="N70" i="139"/>
  <c r="Y70" i="139" s="1"/>
  <c r="D70" i="139"/>
  <c r="Q70" i="139" s="1"/>
  <c r="AB70" i="139" s="1"/>
  <c r="AD69" i="139"/>
  <c r="AC69" i="139"/>
  <c r="Z69" i="139"/>
  <c r="Y69" i="139"/>
  <c r="T69" i="139"/>
  <c r="AE69" i="139" s="1"/>
  <c r="S69" i="139"/>
  <c r="R69" i="139"/>
  <c r="Q69" i="139"/>
  <c r="AB69" i="139" s="1"/>
  <c r="P69" i="139"/>
  <c r="AA69" i="139" s="1"/>
  <c r="O69" i="139"/>
  <c r="N69" i="139"/>
  <c r="D69" i="139"/>
  <c r="AC68" i="139"/>
  <c r="AB68" i="139"/>
  <c r="Y68" i="139"/>
  <c r="T68" i="139"/>
  <c r="AE68" i="139" s="1"/>
  <c r="S68" i="139"/>
  <c r="AD68" i="139" s="1"/>
  <c r="R68" i="139"/>
  <c r="Q68" i="139"/>
  <c r="P68" i="139"/>
  <c r="AA68" i="139" s="1"/>
  <c r="O68" i="139"/>
  <c r="Z68" i="139" s="1"/>
  <c r="N68" i="139"/>
  <c r="D68" i="139"/>
  <c r="AE67" i="139"/>
  <c r="AB67" i="139"/>
  <c r="AA67" i="139"/>
  <c r="Y67" i="139"/>
  <c r="T67" i="139"/>
  <c r="S67" i="139"/>
  <c r="AD67" i="139" s="1"/>
  <c r="R67" i="139"/>
  <c r="AC67" i="139" s="1"/>
  <c r="Q67" i="139"/>
  <c r="P67" i="139"/>
  <c r="O67" i="139"/>
  <c r="Z67" i="139" s="1"/>
  <c r="N67" i="139"/>
  <c r="D67" i="139"/>
  <c r="S65" i="139"/>
  <c r="W65" i="139" s="1"/>
  <c r="AD65" i="139" s="1"/>
  <c r="Q65" i="139"/>
  <c r="V65" i="139" s="1"/>
  <c r="AB65" i="139" s="1"/>
  <c r="V64" i="139"/>
  <c r="AB64" i="139" s="1"/>
  <c r="S64" i="139"/>
  <c r="W64" i="139" s="1"/>
  <c r="AD64" i="139" s="1"/>
  <c r="Q64" i="139"/>
  <c r="AD62" i="139"/>
  <c r="AB62" i="139"/>
  <c r="S62" i="139"/>
  <c r="Q62" i="139"/>
  <c r="P62" i="139"/>
  <c r="AA62" i="139" s="1"/>
  <c r="O62" i="139"/>
  <c r="Z62" i="139" s="1"/>
  <c r="N62" i="139"/>
  <c r="Y62" i="139" s="1"/>
  <c r="Z61" i="139"/>
  <c r="Y61" i="139"/>
  <c r="S61" i="139"/>
  <c r="AD61" i="139" s="1"/>
  <c r="Q61" i="139"/>
  <c r="AB61" i="139" s="1"/>
  <c r="P61" i="139"/>
  <c r="AA61" i="139" s="1"/>
  <c r="O61" i="139"/>
  <c r="N61" i="139"/>
  <c r="AB60" i="139"/>
  <c r="AA60" i="139"/>
  <c r="Z60" i="139"/>
  <c r="Y60" i="139"/>
  <c r="S60" i="139"/>
  <c r="AD60" i="139" s="1"/>
  <c r="Q60" i="139"/>
  <c r="P60" i="139"/>
  <c r="O60" i="139"/>
  <c r="N60" i="139"/>
  <c r="AC59" i="139"/>
  <c r="AB59" i="139"/>
  <c r="Z59" i="139"/>
  <c r="T59" i="139"/>
  <c r="AE59" i="139" s="1"/>
  <c r="S59" i="139"/>
  <c r="AD59" i="139" s="1"/>
  <c r="R59" i="139"/>
  <c r="Q59" i="139"/>
  <c r="P59" i="139"/>
  <c r="AA59" i="139" s="1"/>
  <c r="O59" i="139"/>
  <c r="N59" i="139"/>
  <c r="Y59" i="139" s="1"/>
  <c r="F59" i="139"/>
  <c r="D59" i="139"/>
  <c r="AC58" i="139"/>
  <c r="AB58" i="139"/>
  <c r="Z58" i="139"/>
  <c r="T58" i="139"/>
  <c r="AE58" i="139" s="1"/>
  <c r="S58" i="139"/>
  <c r="AD58" i="139" s="1"/>
  <c r="R58" i="139"/>
  <c r="Q58" i="139"/>
  <c r="P58" i="139"/>
  <c r="AA58" i="139" s="1"/>
  <c r="O58" i="139"/>
  <c r="N58" i="139"/>
  <c r="Y58" i="139" s="1"/>
  <c r="F58" i="139"/>
  <c r="D58" i="139"/>
  <c r="AC57" i="139"/>
  <c r="AB57" i="139"/>
  <c r="Z57" i="139"/>
  <c r="T57" i="139"/>
  <c r="AE57" i="139" s="1"/>
  <c r="S57" i="139"/>
  <c r="AD57" i="139" s="1"/>
  <c r="R57" i="139"/>
  <c r="Q57" i="139"/>
  <c r="P57" i="139"/>
  <c r="AA57" i="139" s="1"/>
  <c r="O57" i="139"/>
  <c r="N57" i="139"/>
  <c r="Y57" i="139" s="1"/>
  <c r="F57" i="139"/>
  <c r="D57" i="139"/>
  <c r="AC56" i="139"/>
  <c r="AB56" i="139"/>
  <c r="Z56" i="139"/>
  <c r="T56" i="139"/>
  <c r="AE56" i="139" s="1"/>
  <c r="S56" i="139"/>
  <c r="AD56" i="139" s="1"/>
  <c r="R56" i="139"/>
  <c r="Q56" i="139"/>
  <c r="P56" i="139"/>
  <c r="AA56" i="139" s="1"/>
  <c r="O56" i="139"/>
  <c r="N56" i="139"/>
  <c r="Y56" i="139" s="1"/>
  <c r="F56" i="139"/>
  <c r="D56" i="139"/>
  <c r="W54" i="139"/>
  <c r="AD54" i="139" s="1"/>
  <c r="V54" i="139"/>
  <c r="AB54" i="139" s="1"/>
  <c r="S54" i="139"/>
  <c r="Q54" i="139"/>
  <c r="S53" i="139"/>
  <c r="W53" i="139" s="1"/>
  <c r="AD53" i="139" s="1"/>
  <c r="Q53" i="139"/>
  <c r="V53" i="139" s="1"/>
  <c r="AB53" i="139" s="1"/>
  <c r="Z51" i="139"/>
  <c r="S51" i="139"/>
  <c r="AD51" i="139" s="1"/>
  <c r="Q51" i="139"/>
  <c r="AB51" i="139" s="1"/>
  <c r="P51" i="139"/>
  <c r="AA51" i="139" s="1"/>
  <c r="O51" i="139"/>
  <c r="N51" i="139"/>
  <c r="Y51" i="139" s="1"/>
  <c r="AB50" i="139"/>
  <c r="Z50" i="139"/>
  <c r="Y50" i="139"/>
  <c r="S50" i="139"/>
  <c r="AD50" i="139" s="1"/>
  <c r="Q50" i="139"/>
  <c r="P50" i="139"/>
  <c r="AA50" i="139" s="1"/>
  <c r="O50" i="139"/>
  <c r="N50" i="139"/>
  <c r="AB49" i="139"/>
  <c r="AA49" i="139"/>
  <c r="Z49" i="139"/>
  <c r="S49" i="139"/>
  <c r="AD49" i="139" s="1"/>
  <c r="Q49" i="139"/>
  <c r="P49" i="139"/>
  <c r="O49" i="139"/>
  <c r="N49" i="139"/>
  <c r="Y49" i="139" s="1"/>
  <c r="AE48" i="139"/>
  <c r="AD48" i="139"/>
  <c r="Z48" i="139"/>
  <c r="T48" i="139"/>
  <c r="S48" i="139"/>
  <c r="R48" i="139"/>
  <c r="AC48" i="139" s="1"/>
  <c r="P48" i="139"/>
  <c r="AA48" i="139" s="1"/>
  <c r="O48" i="139"/>
  <c r="N48" i="139"/>
  <c r="Y48" i="139" s="1"/>
  <c r="F48" i="139"/>
  <c r="D48" i="139"/>
  <c r="Q48" i="139" s="1"/>
  <c r="AB48" i="139" s="1"/>
  <c r="AE47" i="139"/>
  <c r="AD47" i="139"/>
  <c r="Z47" i="139"/>
  <c r="T47" i="139"/>
  <c r="S47" i="139"/>
  <c r="R47" i="139"/>
  <c r="AC47" i="139" s="1"/>
  <c r="P47" i="139"/>
  <c r="AA47" i="139" s="1"/>
  <c r="O47" i="139"/>
  <c r="N47" i="139"/>
  <c r="Y47" i="139" s="1"/>
  <c r="F47" i="139"/>
  <c r="D47" i="139"/>
  <c r="Q47" i="139" s="1"/>
  <c r="AB47" i="139" s="1"/>
  <c r="AE46" i="139"/>
  <c r="AD46" i="139"/>
  <c r="Z46" i="139"/>
  <c r="T46" i="139"/>
  <c r="S46" i="139"/>
  <c r="R46" i="139"/>
  <c r="AC46" i="139" s="1"/>
  <c r="P46" i="139"/>
  <c r="AA46" i="139" s="1"/>
  <c r="O46" i="139"/>
  <c r="N46" i="139"/>
  <c r="Y46" i="139" s="1"/>
  <c r="F46" i="139"/>
  <c r="D46" i="139"/>
  <c r="Q46" i="139" s="1"/>
  <c r="AB46" i="139" s="1"/>
  <c r="AE45" i="139"/>
  <c r="AD45" i="139"/>
  <c r="Z45" i="139"/>
  <c r="T45" i="139"/>
  <c r="S45" i="139"/>
  <c r="R45" i="139"/>
  <c r="AC45" i="139" s="1"/>
  <c r="P45" i="139"/>
  <c r="AA45" i="139" s="1"/>
  <c r="O45" i="139"/>
  <c r="N45" i="139"/>
  <c r="Y45" i="139" s="1"/>
  <c r="F45" i="139"/>
  <c r="D45" i="139"/>
  <c r="Q45" i="139" s="1"/>
  <c r="AB45" i="139" s="1"/>
  <c r="S43" i="139"/>
  <c r="W43" i="139" s="1"/>
  <c r="AD43" i="139" s="1"/>
  <c r="Q43" i="139"/>
  <c r="V43" i="139" s="1"/>
  <c r="AB43" i="139" s="1"/>
  <c r="W42" i="139"/>
  <c r="AD42" i="139" s="1"/>
  <c r="V42" i="139"/>
  <c r="AB42" i="139" s="1"/>
  <c r="S42" i="139"/>
  <c r="Q42" i="139"/>
  <c r="AB40" i="139"/>
  <c r="Y40" i="139"/>
  <c r="S40" i="139"/>
  <c r="AD40" i="139" s="1"/>
  <c r="Q40" i="139"/>
  <c r="P40" i="139"/>
  <c r="AA40" i="139" s="1"/>
  <c r="O40" i="139"/>
  <c r="Z40" i="139" s="1"/>
  <c r="N40" i="139"/>
  <c r="AA39" i="139"/>
  <c r="Z39" i="139"/>
  <c r="S39" i="139"/>
  <c r="AD39" i="139" s="1"/>
  <c r="Q39" i="139"/>
  <c r="AB39" i="139" s="1"/>
  <c r="P39" i="139"/>
  <c r="O39" i="139"/>
  <c r="N39" i="139"/>
  <c r="Y39" i="139" s="1"/>
  <c r="AD38" i="139"/>
  <c r="AB38" i="139"/>
  <c r="S38" i="139"/>
  <c r="Q38" i="139"/>
  <c r="P38" i="139"/>
  <c r="AA38" i="139" s="1"/>
  <c r="O38" i="139"/>
  <c r="Z38" i="139" s="1"/>
  <c r="N38" i="139"/>
  <c r="Y38" i="139" s="1"/>
  <c r="Z37" i="139"/>
  <c r="Y37" i="139"/>
  <c r="T37" i="139"/>
  <c r="AE37" i="139" s="1"/>
  <c r="R37" i="139"/>
  <c r="AC37" i="139" s="1"/>
  <c r="P37" i="139"/>
  <c r="AA37" i="139" s="1"/>
  <c r="O37" i="139"/>
  <c r="N37" i="139"/>
  <c r="F37" i="139"/>
  <c r="S37" i="139" s="1"/>
  <c r="AD37" i="139" s="1"/>
  <c r="D37" i="139"/>
  <c r="Q37" i="139" s="1"/>
  <c r="AB37" i="139" s="1"/>
  <c r="Z36" i="139"/>
  <c r="Y36" i="139"/>
  <c r="T36" i="139"/>
  <c r="AE36" i="139" s="1"/>
  <c r="R36" i="139"/>
  <c r="AC36" i="139" s="1"/>
  <c r="P36" i="139"/>
  <c r="AA36" i="139" s="1"/>
  <c r="O36" i="139"/>
  <c r="N36" i="139"/>
  <c r="F36" i="139"/>
  <c r="S36" i="139" s="1"/>
  <c r="AD36" i="139" s="1"/>
  <c r="D36" i="139"/>
  <c r="Q36" i="139" s="1"/>
  <c r="AB36" i="139" s="1"/>
  <c r="Y35" i="139"/>
  <c r="T35" i="139"/>
  <c r="AE35" i="139" s="1"/>
  <c r="R35" i="139"/>
  <c r="AC35" i="139" s="1"/>
  <c r="P35" i="139"/>
  <c r="AA35" i="139" s="1"/>
  <c r="O35" i="139"/>
  <c r="Z35" i="139" s="1"/>
  <c r="N35" i="139"/>
  <c r="F35" i="139"/>
  <c r="S35" i="139" s="1"/>
  <c r="AD35" i="139" s="1"/>
  <c r="D35" i="139"/>
  <c r="Q35" i="139" s="1"/>
  <c r="AB35" i="139" s="1"/>
  <c r="Y34" i="139"/>
  <c r="T34" i="139"/>
  <c r="AE34" i="139" s="1"/>
  <c r="R34" i="139"/>
  <c r="AC34" i="139" s="1"/>
  <c r="P34" i="139"/>
  <c r="AA34" i="139" s="1"/>
  <c r="O34" i="139"/>
  <c r="Z34" i="139" s="1"/>
  <c r="N34" i="139"/>
  <c r="F34" i="139"/>
  <c r="S34" i="139" s="1"/>
  <c r="AD34" i="139" s="1"/>
  <c r="D34" i="139"/>
  <c r="Q34" i="139" s="1"/>
  <c r="AB34" i="139" s="1"/>
  <c r="V32" i="139"/>
  <c r="AB32" i="139" s="1"/>
  <c r="S32" i="139"/>
  <c r="W32" i="139" s="1"/>
  <c r="AD32" i="139" s="1"/>
  <c r="Q32" i="139"/>
  <c r="S31" i="139"/>
  <c r="W31" i="139" s="1"/>
  <c r="AD31" i="139" s="1"/>
  <c r="Q31" i="139"/>
  <c r="V31" i="139" s="1"/>
  <c r="AB31" i="139" s="1"/>
  <c r="AD29" i="139"/>
  <c r="AB29" i="139"/>
  <c r="AA29" i="139"/>
  <c r="Z29" i="139"/>
  <c r="S29" i="139"/>
  <c r="Q29" i="139"/>
  <c r="P29" i="139"/>
  <c r="O29" i="139"/>
  <c r="N29" i="139"/>
  <c r="Y29" i="139" s="1"/>
  <c r="AD28" i="139"/>
  <c r="AB28" i="139"/>
  <c r="S28" i="139"/>
  <c r="Q28" i="139"/>
  <c r="P28" i="139"/>
  <c r="AA28" i="139" s="1"/>
  <c r="O28" i="139"/>
  <c r="Z28" i="139" s="1"/>
  <c r="N28" i="139"/>
  <c r="Y28" i="139" s="1"/>
  <c r="Z27" i="139"/>
  <c r="Y27" i="139"/>
  <c r="S27" i="139"/>
  <c r="AD27" i="139" s="1"/>
  <c r="Q27" i="139"/>
  <c r="AB27" i="139" s="1"/>
  <c r="P27" i="139"/>
  <c r="AA27" i="139" s="1"/>
  <c r="O27" i="139"/>
  <c r="N27" i="139"/>
  <c r="AD26" i="139"/>
  <c r="AA26" i="139"/>
  <c r="Z26" i="139"/>
  <c r="T26" i="139"/>
  <c r="AE26" i="139" s="1"/>
  <c r="S26" i="139"/>
  <c r="R26" i="139"/>
  <c r="AC26" i="139" s="1"/>
  <c r="Q26" i="139"/>
  <c r="AB26" i="139" s="1"/>
  <c r="P26" i="139"/>
  <c r="O26" i="139"/>
  <c r="N26" i="139"/>
  <c r="Y26" i="139" s="1"/>
  <c r="F26" i="139"/>
  <c r="D26" i="139"/>
  <c r="AD25" i="139"/>
  <c r="AA25" i="139"/>
  <c r="Z25" i="139"/>
  <c r="T25" i="139"/>
  <c r="AE25" i="139" s="1"/>
  <c r="S25" i="139"/>
  <c r="R25" i="139"/>
  <c r="AC25" i="139" s="1"/>
  <c r="Q25" i="139"/>
  <c r="AB25" i="139" s="1"/>
  <c r="P25" i="139"/>
  <c r="O25" i="139"/>
  <c r="N25" i="139"/>
  <c r="Y25" i="139" s="1"/>
  <c r="F25" i="139"/>
  <c r="D25" i="139"/>
  <c r="AD24" i="139"/>
  <c r="AA24" i="139"/>
  <c r="Z24" i="139"/>
  <c r="T24" i="139"/>
  <c r="AE24" i="139" s="1"/>
  <c r="S24" i="139"/>
  <c r="R24" i="139"/>
  <c r="AC24" i="139" s="1"/>
  <c r="Q24" i="139"/>
  <c r="AB24" i="139" s="1"/>
  <c r="P24" i="139"/>
  <c r="O24" i="139"/>
  <c r="N24" i="139"/>
  <c r="Y24" i="139" s="1"/>
  <c r="F24" i="139"/>
  <c r="D24" i="139"/>
  <c r="AD23" i="139"/>
  <c r="AA23" i="139"/>
  <c r="Z23" i="139"/>
  <c r="T23" i="139"/>
  <c r="AE23" i="139" s="1"/>
  <c r="S23" i="139"/>
  <c r="R23" i="139"/>
  <c r="AC23" i="139" s="1"/>
  <c r="Q23" i="139"/>
  <c r="AB23" i="139" s="1"/>
  <c r="P23" i="139"/>
  <c r="O23" i="139"/>
  <c r="N23" i="139"/>
  <c r="Y23" i="139" s="1"/>
  <c r="F23" i="139"/>
  <c r="D23" i="139"/>
  <c r="S21" i="139"/>
  <c r="W21" i="139" s="1"/>
  <c r="AD21" i="139" s="1"/>
  <c r="Q21" i="139"/>
  <c r="V21" i="139" s="1"/>
  <c r="AB21" i="139" s="1"/>
  <c r="V20" i="139"/>
  <c r="AB20" i="139" s="1"/>
  <c r="S20" i="139"/>
  <c r="W20" i="139" s="1"/>
  <c r="AD20" i="139" s="1"/>
  <c r="Q20" i="139"/>
  <c r="AD18" i="139"/>
  <c r="AB18" i="139"/>
  <c r="S18" i="139"/>
  <c r="Q18" i="139"/>
  <c r="P18" i="139"/>
  <c r="AA18" i="139" s="1"/>
  <c r="O18" i="139"/>
  <c r="Z18" i="139" s="1"/>
  <c r="N18" i="139"/>
  <c r="Y18" i="139" s="1"/>
  <c r="Z17" i="139"/>
  <c r="Y17" i="139"/>
  <c r="S17" i="139"/>
  <c r="AD17" i="139" s="1"/>
  <c r="Q17" i="139"/>
  <c r="AB17" i="139" s="1"/>
  <c r="P17" i="139"/>
  <c r="AA17" i="139" s="1"/>
  <c r="O17" i="139"/>
  <c r="N17" i="139"/>
  <c r="AB16" i="139"/>
  <c r="AA16" i="139"/>
  <c r="Z16" i="139"/>
  <c r="Y16" i="139"/>
  <c r="S16" i="139"/>
  <c r="AD16" i="139" s="1"/>
  <c r="Q16" i="139"/>
  <c r="P16" i="139"/>
  <c r="O16" i="139"/>
  <c r="N16" i="139"/>
  <c r="AC15" i="139"/>
  <c r="AB15" i="139"/>
  <c r="Z15" i="139"/>
  <c r="T15" i="139"/>
  <c r="AE15" i="139" s="1"/>
  <c r="S15" i="139"/>
  <c r="AD15" i="139" s="1"/>
  <c r="R15" i="139"/>
  <c r="Q15" i="139"/>
  <c r="P15" i="139"/>
  <c r="AA15" i="139" s="1"/>
  <c r="O15" i="139"/>
  <c r="N15" i="139"/>
  <c r="Y15" i="139" s="1"/>
  <c r="F15" i="139"/>
  <c r="D15" i="139"/>
  <c r="AC14" i="139"/>
  <c r="AB14" i="139"/>
  <c r="Z14" i="139"/>
  <c r="T14" i="139"/>
  <c r="AE14" i="139" s="1"/>
  <c r="S14" i="139"/>
  <c r="AD14" i="139" s="1"/>
  <c r="R14" i="139"/>
  <c r="Q14" i="139"/>
  <c r="P14" i="139"/>
  <c r="AA14" i="139" s="1"/>
  <c r="O14" i="139"/>
  <c r="N14" i="139"/>
  <c r="Y14" i="139" s="1"/>
  <c r="F14" i="139"/>
  <c r="D14" i="139"/>
  <c r="AC13" i="139"/>
  <c r="AB13" i="139"/>
  <c r="Z13" i="139"/>
  <c r="T13" i="139"/>
  <c r="AE13" i="139" s="1"/>
  <c r="S13" i="139"/>
  <c r="AD13" i="139" s="1"/>
  <c r="R13" i="139"/>
  <c r="Q13" i="139"/>
  <c r="P13" i="139"/>
  <c r="AA13" i="139" s="1"/>
  <c r="O13" i="139"/>
  <c r="N13" i="139"/>
  <c r="Y13" i="139" s="1"/>
  <c r="F13" i="139"/>
  <c r="D13" i="139"/>
  <c r="AC12" i="139"/>
  <c r="AB12" i="139"/>
  <c r="Z12" i="139"/>
  <c r="T12" i="139"/>
  <c r="AE12" i="139" s="1"/>
  <c r="S12" i="139"/>
  <c r="AD12" i="139" s="1"/>
  <c r="R12" i="139"/>
  <c r="Q12" i="139"/>
  <c r="P12" i="139"/>
  <c r="AA12" i="139" s="1"/>
  <c r="O12" i="139"/>
  <c r="N12" i="139"/>
  <c r="Y12" i="139" s="1"/>
  <c r="F12" i="139"/>
  <c r="D12" i="139"/>
  <c r="W10" i="139"/>
  <c r="AD10" i="139" s="1"/>
  <c r="V10" i="139"/>
  <c r="AB10" i="139" s="1"/>
  <c r="S10" i="139"/>
  <c r="Q10" i="139"/>
  <c r="S9" i="139"/>
  <c r="W9" i="139" s="1"/>
  <c r="AD9" i="139" s="1"/>
  <c r="Q9" i="139"/>
  <c r="V9" i="139" s="1"/>
  <c r="AB9" i="139" s="1"/>
  <c r="AL43" i="135" l="1"/>
  <c r="BC43" i="135" s="1"/>
  <c r="AH43" i="135"/>
  <c r="AY43" i="135" s="1"/>
  <c r="AG43" i="135"/>
  <c r="AX43" i="135" s="1"/>
  <c r="T43" i="135"/>
  <c r="P43" i="135"/>
  <c r="O43" i="135"/>
  <c r="N43" i="135"/>
  <c r="AF43" i="135" s="1"/>
  <c r="AW43" i="135" s="1"/>
  <c r="M43" i="135"/>
  <c r="AE43" i="135" s="1"/>
  <c r="AV43" i="135" s="1"/>
  <c r="T42" i="135"/>
  <c r="AL42" i="135" s="1"/>
  <c r="BC42" i="135" s="1"/>
  <c r="P42" i="135"/>
  <c r="AH42" i="135" s="1"/>
  <c r="AY42" i="135" s="1"/>
  <c r="AN41" i="135"/>
  <c r="AM41" i="135"/>
  <c r="BD41" i="135" s="1"/>
  <c r="AL41" i="135"/>
  <c r="BC41" i="135" s="1"/>
  <c r="AF41" i="135"/>
  <c r="AW41" i="135" s="1"/>
  <c r="AE41" i="135"/>
  <c r="AV41" i="135" s="1"/>
  <c r="W41" i="135"/>
  <c r="AO41" i="135" s="1"/>
  <c r="V41" i="135"/>
  <c r="U41" i="135"/>
  <c r="T41" i="135"/>
  <c r="S41" i="135"/>
  <c r="AK41" i="135" s="1"/>
  <c r="R41" i="135"/>
  <c r="AJ41" i="135" s="1"/>
  <c r="Q41" i="135"/>
  <c r="AI41" i="135" s="1"/>
  <c r="AZ41" i="135" s="1"/>
  <c r="P41" i="135"/>
  <c r="AH41" i="135" s="1"/>
  <c r="AY41" i="135" s="1"/>
  <c r="O41" i="135"/>
  <c r="AG41" i="135" s="1"/>
  <c r="AX41" i="135" s="1"/>
  <c r="N41" i="135"/>
  <c r="M41" i="135"/>
  <c r="BC40" i="135"/>
  <c r="AO40" i="135"/>
  <c r="BF40" i="135" s="1"/>
  <c r="AN40" i="135"/>
  <c r="BE40" i="135" s="1"/>
  <c r="AM40" i="135"/>
  <c r="BD40" i="135" s="1"/>
  <c r="AL40" i="135"/>
  <c r="AG40" i="135"/>
  <c r="AX40" i="135" s="1"/>
  <c r="AF40" i="135"/>
  <c r="AW40" i="135" s="1"/>
  <c r="AE40" i="135"/>
  <c r="AV40" i="135" s="1"/>
  <c r="W40" i="135"/>
  <c r="V40" i="135"/>
  <c r="U40" i="135"/>
  <c r="T40" i="135"/>
  <c r="S40" i="135"/>
  <c r="AK40" i="135" s="1"/>
  <c r="BB40" i="135" s="1"/>
  <c r="R40" i="135"/>
  <c r="AJ40" i="135" s="1"/>
  <c r="BA40" i="135" s="1"/>
  <c r="Q40" i="135"/>
  <c r="AI40" i="135" s="1"/>
  <c r="AZ40" i="135" s="1"/>
  <c r="P40" i="135"/>
  <c r="AH40" i="135" s="1"/>
  <c r="AY40" i="135" s="1"/>
  <c r="O40" i="135"/>
  <c r="N40" i="135"/>
  <c r="M40" i="135"/>
  <c r="BD39" i="135"/>
  <c r="AV39" i="135"/>
  <c r="AO39" i="135"/>
  <c r="BF39" i="135" s="1"/>
  <c r="AN39" i="135"/>
  <c r="BE39" i="135" s="1"/>
  <c r="AM39" i="135"/>
  <c r="AH39" i="135"/>
  <c r="AY39" i="135" s="1"/>
  <c r="AG39" i="135"/>
  <c r="AX39" i="135" s="1"/>
  <c r="AF39" i="135"/>
  <c r="AW39" i="135" s="1"/>
  <c r="AE39" i="135"/>
  <c r="W39" i="135"/>
  <c r="V39" i="135"/>
  <c r="U39" i="135"/>
  <c r="T39" i="135"/>
  <c r="AL39" i="135" s="1"/>
  <c r="BC39" i="135" s="1"/>
  <c r="S39" i="135"/>
  <c r="AK39" i="135" s="1"/>
  <c r="BB39" i="135" s="1"/>
  <c r="R39" i="135"/>
  <c r="AJ39" i="135" s="1"/>
  <c r="BA39" i="135" s="1"/>
  <c r="Q39" i="135"/>
  <c r="AI39" i="135" s="1"/>
  <c r="AZ39" i="135" s="1"/>
  <c r="P39" i="135"/>
  <c r="O39" i="135"/>
  <c r="N39" i="135"/>
  <c r="M39" i="135"/>
  <c r="AL37" i="135"/>
  <c r="BC37" i="135" s="1"/>
  <c r="AH37" i="135"/>
  <c r="AY37" i="135" s="1"/>
  <c r="T37" i="135"/>
  <c r="P37" i="135"/>
  <c r="T36" i="135"/>
  <c r="AL36" i="135" s="1"/>
  <c r="BC36" i="135" s="1"/>
  <c r="P36" i="135"/>
  <c r="AH36" i="135" s="1"/>
  <c r="AY36" i="135" s="1"/>
  <c r="AL34" i="135"/>
  <c r="BC34" i="135" s="1"/>
  <c r="AH34" i="135"/>
  <c r="AY34" i="135" s="1"/>
  <c r="AG34" i="135"/>
  <c r="AX34" i="135" s="1"/>
  <c r="T34" i="135"/>
  <c r="P34" i="135"/>
  <c r="O34" i="135"/>
  <c r="N34" i="135"/>
  <c r="AF34" i="135" s="1"/>
  <c r="AW34" i="135" s="1"/>
  <c r="M34" i="135"/>
  <c r="AE34" i="135" s="1"/>
  <c r="AV34" i="135" s="1"/>
  <c r="BC33" i="135"/>
  <c r="AL33" i="135"/>
  <c r="T33" i="135"/>
  <c r="P33" i="135"/>
  <c r="AH33" i="135" s="1"/>
  <c r="AY33" i="135" s="1"/>
  <c r="AN32" i="135"/>
  <c r="AM32" i="135"/>
  <c r="BD32" i="135" s="1"/>
  <c r="AL32" i="135"/>
  <c r="BC32" i="135" s="1"/>
  <c r="AK32" i="135"/>
  <c r="AF32" i="135"/>
  <c r="AW32" i="135" s="1"/>
  <c r="AE32" i="135"/>
  <c r="AV32" i="135" s="1"/>
  <c r="W32" i="135"/>
  <c r="AO32" i="135" s="1"/>
  <c r="V32" i="135"/>
  <c r="U32" i="135"/>
  <c r="T32" i="135"/>
  <c r="S32" i="135"/>
  <c r="R32" i="135"/>
  <c r="AJ32" i="135" s="1"/>
  <c r="Q32" i="135"/>
  <c r="AI32" i="135" s="1"/>
  <c r="AZ32" i="135" s="1"/>
  <c r="P32" i="135"/>
  <c r="AH32" i="135" s="1"/>
  <c r="AY32" i="135" s="1"/>
  <c r="O32" i="135"/>
  <c r="AG32" i="135" s="1"/>
  <c r="AX32" i="135" s="1"/>
  <c r="N32" i="135"/>
  <c r="M32" i="135"/>
  <c r="BC31" i="135"/>
  <c r="AO31" i="135"/>
  <c r="BF31" i="135" s="1"/>
  <c r="AN31" i="135"/>
  <c r="BE31" i="135" s="1"/>
  <c r="AM31" i="135"/>
  <c r="BD31" i="135" s="1"/>
  <c r="AL31" i="135"/>
  <c r="AG31" i="135"/>
  <c r="AX31" i="135" s="1"/>
  <c r="AF31" i="135"/>
  <c r="AW31" i="135" s="1"/>
  <c r="AE31" i="135"/>
  <c r="AV31" i="135" s="1"/>
  <c r="W31" i="135"/>
  <c r="V31" i="135"/>
  <c r="U31" i="135"/>
  <c r="T31" i="135"/>
  <c r="S31" i="135"/>
  <c r="AK31" i="135" s="1"/>
  <c r="BB31" i="135" s="1"/>
  <c r="R31" i="135"/>
  <c r="AJ31" i="135" s="1"/>
  <c r="BA31" i="135" s="1"/>
  <c r="Q31" i="135"/>
  <c r="AI31" i="135" s="1"/>
  <c r="AZ31" i="135" s="1"/>
  <c r="P31" i="135"/>
  <c r="AH31" i="135" s="1"/>
  <c r="AY31" i="135" s="1"/>
  <c r="O31" i="135"/>
  <c r="N31" i="135"/>
  <c r="M31" i="135"/>
  <c r="BD30" i="135"/>
  <c r="AV30" i="135"/>
  <c r="AO30" i="135"/>
  <c r="BF30" i="135" s="1"/>
  <c r="AN30" i="135"/>
  <c r="BE30" i="135" s="1"/>
  <c r="AM30" i="135"/>
  <c r="AH30" i="135"/>
  <c r="AY30" i="135" s="1"/>
  <c r="AG30" i="135"/>
  <c r="AX30" i="135" s="1"/>
  <c r="AF30" i="135"/>
  <c r="AW30" i="135" s="1"/>
  <c r="AE30" i="135"/>
  <c r="W30" i="135"/>
  <c r="V30" i="135"/>
  <c r="U30" i="135"/>
  <c r="T30" i="135"/>
  <c r="AL30" i="135" s="1"/>
  <c r="BC30" i="135" s="1"/>
  <c r="S30" i="135"/>
  <c r="AK30" i="135" s="1"/>
  <c r="BB30" i="135" s="1"/>
  <c r="R30" i="135"/>
  <c r="AJ30" i="135" s="1"/>
  <c r="BA30" i="135" s="1"/>
  <c r="Q30" i="135"/>
  <c r="AI30" i="135" s="1"/>
  <c r="AZ30" i="135" s="1"/>
  <c r="P30" i="135"/>
  <c r="O30" i="135"/>
  <c r="N30" i="135"/>
  <c r="M30" i="135"/>
  <c r="AL28" i="135"/>
  <c r="BC28" i="135" s="1"/>
  <c r="AH28" i="135"/>
  <c r="AY28" i="135" s="1"/>
  <c r="T28" i="135"/>
  <c r="P28" i="135"/>
  <c r="T27" i="135"/>
  <c r="AL27" i="135" s="1"/>
  <c r="BC27" i="135" s="1"/>
  <c r="P27" i="135"/>
  <c r="AH27" i="135" s="1"/>
  <c r="AY27" i="135" s="1"/>
  <c r="AL25" i="135"/>
  <c r="BC25" i="135" s="1"/>
  <c r="AH25" i="135"/>
  <c r="AY25" i="135" s="1"/>
  <c r="AG25" i="135"/>
  <c r="AX25" i="135" s="1"/>
  <c r="T25" i="135"/>
  <c r="P25" i="135"/>
  <c r="O25" i="135"/>
  <c r="N25" i="135"/>
  <c r="AF25" i="135" s="1"/>
  <c r="AW25" i="135" s="1"/>
  <c r="M25" i="135"/>
  <c r="AE25" i="135" s="1"/>
  <c r="AV25" i="135" s="1"/>
  <c r="BC24" i="135"/>
  <c r="AL24" i="135"/>
  <c r="T24" i="135"/>
  <c r="P24" i="135"/>
  <c r="AH24" i="135" s="1"/>
  <c r="AY24" i="135" s="1"/>
  <c r="AN23" i="135"/>
  <c r="AM23" i="135"/>
  <c r="BD23" i="135" s="1"/>
  <c r="AL23" i="135"/>
  <c r="BC23" i="135" s="1"/>
  <c r="AK23" i="135"/>
  <c r="AF23" i="135"/>
  <c r="AW23" i="135" s="1"/>
  <c r="AE23" i="135"/>
  <c r="AV23" i="135" s="1"/>
  <c r="W23" i="135"/>
  <c r="AO23" i="135" s="1"/>
  <c r="V23" i="135"/>
  <c r="U23" i="135"/>
  <c r="T23" i="135"/>
  <c r="S23" i="135"/>
  <c r="R23" i="135"/>
  <c r="AJ23" i="135" s="1"/>
  <c r="Q23" i="135"/>
  <c r="AI23" i="135" s="1"/>
  <c r="AZ23" i="135" s="1"/>
  <c r="P23" i="135"/>
  <c r="AH23" i="135" s="1"/>
  <c r="AY23" i="135" s="1"/>
  <c r="O23" i="135"/>
  <c r="AG23" i="135" s="1"/>
  <c r="AX23" i="135" s="1"/>
  <c r="N23" i="135"/>
  <c r="M23" i="135"/>
  <c r="BC22" i="135"/>
  <c r="AO22" i="135"/>
  <c r="BF22" i="135" s="1"/>
  <c r="AN22" i="135"/>
  <c r="BE22" i="135" s="1"/>
  <c r="AM22" i="135"/>
  <c r="BD22" i="135" s="1"/>
  <c r="AL22" i="135"/>
  <c r="AG22" i="135"/>
  <c r="AX22" i="135" s="1"/>
  <c r="AF22" i="135"/>
  <c r="AW22" i="135" s="1"/>
  <c r="AE22" i="135"/>
  <c r="AV22" i="135" s="1"/>
  <c r="W22" i="135"/>
  <c r="V22" i="135"/>
  <c r="U22" i="135"/>
  <c r="T22" i="135"/>
  <c r="S22" i="135"/>
  <c r="AK22" i="135" s="1"/>
  <c r="BB22" i="135" s="1"/>
  <c r="R22" i="135"/>
  <c r="AJ22" i="135" s="1"/>
  <c r="BA22" i="135" s="1"/>
  <c r="Q22" i="135"/>
  <c r="AI22" i="135" s="1"/>
  <c r="AZ22" i="135" s="1"/>
  <c r="P22" i="135"/>
  <c r="AH22" i="135" s="1"/>
  <c r="AY22" i="135" s="1"/>
  <c r="O22" i="135"/>
  <c r="N22" i="135"/>
  <c r="M22" i="135"/>
  <c r="BD21" i="135"/>
  <c r="AV21" i="135"/>
  <c r="AO21" i="135"/>
  <c r="BF21" i="135" s="1"/>
  <c r="AN21" i="135"/>
  <c r="BE21" i="135" s="1"/>
  <c r="AM21" i="135"/>
  <c r="AH21" i="135"/>
  <c r="AY21" i="135" s="1"/>
  <c r="AG21" i="135"/>
  <c r="AX21" i="135" s="1"/>
  <c r="AF21" i="135"/>
  <c r="AW21" i="135" s="1"/>
  <c r="AE21" i="135"/>
  <c r="W21" i="135"/>
  <c r="V21" i="135"/>
  <c r="U21" i="135"/>
  <c r="T21" i="135"/>
  <c r="AL21" i="135" s="1"/>
  <c r="BC21" i="135" s="1"/>
  <c r="S21" i="135"/>
  <c r="AK21" i="135" s="1"/>
  <c r="BB21" i="135" s="1"/>
  <c r="R21" i="135"/>
  <c r="AJ21" i="135" s="1"/>
  <c r="BA21" i="135" s="1"/>
  <c r="Q21" i="135"/>
  <c r="AI21" i="135" s="1"/>
  <c r="AZ21" i="135" s="1"/>
  <c r="P21" i="135"/>
  <c r="O21" i="135"/>
  <c r="N21" i="135"/>
  <c r="M21" i="135"/>
  <c r="AL19" i="135"/>
  <c r="BC19" i="135" s="1"/>
  <c r="AH19" i="135"/>
  <c r="AY19" i="135" s="1"/>
  <c r="T19" i="135"/>
  <c r="P19" i="135"/>
  <c r="T18" i="135"/>
  <c r="AL18" i="135" s="1"/>
  <c r="BC18" i="135" s="1"/>
  <c r="P18" i="135"/>
  <c r="AH18" i="135" s="1"/>
  <c r="AY18" i="135" s="1"/>
  <c r="AL16" i="135"/>
  <c r="BC16" i="135" s="1"/>
  <c r="AH16" i="135"/>
  <c r="AY16" i="135" s="1"/>
  <c r="AG16" i="135"/>
  <c r="AX16" i="135" s="1"/>
  <c r="T16" i="135"/>
  <c r="P16" i="135"/>
  <c r="O16" i="135"/>
  <c r="N16" i="135"/>
  <c r="AF16" i="135" s="1"/>
  <c r="AW16" i="135" s="1"/>
  <c r="M16" i="135"/>
  <c r="AE16" i="135" s="1"/>
  <c r="AV16" i="135" s="1"/>
  <c r="BC15" i="135"/>
  <c r="AL15" i="135"/>
  <c r="T15" i="135"/>
  <c r="P15" i="135"/>
  <c r="AH15" i="135" s="1"/>
  <c r="AY15" i="135" s="1"/>
  <c r="AN14" i="135"/>
  <c r="AM14" i="135"/>
  <c r="BD14" i="135" s="1"/>
  <c r="AL14" i="135"/>
  <c r="BC14" i="135" s="1"/>
  <c r="AK14" i="135"/>
  <c r="AF14" i="135"/>
  <c r="AW14" i="135" s="1"/>
  <c r="AE14" i="135"/>
  <c r="AV14" i="135" s="1"/>
  <c r="W14" i="135"/>
  <c r="AO14" i="135" s="1"/>
  <c r="V14" i="135"/>
  <c r="U14" i="135"/>
  <c r="T14" i="135"/>
  <c r="S14" i="135"/>
  <c r="R14" i="135"/>
  <c r="AJ14" i="135" s="1"/>
  <c r="Q14" i="135"/>
  <c r="AI14" i="135" s="1"/>
  <c r="AZ14" i="135" s="1"/>
  <c r="P14" i="135"/>
  <c r="AH14" i="135" s="1"/>
  <c r="AY14" i="135" s="1"/>
  <c r="O14" i="135"/>
  <c r="AG14" i="135" s="1"/>
  <c r="AX14" i="135" s="1"/>
  <c r="N14" i="135"/>
  <c r="M14" i="135"/>
  <c r="BC13" i="135"/>
  <c r="AO13" i="135"/>
  <c r="BF13" i="135" s="1"/>
  <c r="AN13" i="135"/>
  <c r="BE13" i="135" s="1"/>
  <c r="AM13" i="135"/>
  <c r="BD13" i="135" s="1"/>
  <c r="AL13" i="135"/>
  <c r="AG13" i="135"/>
  <c r="AX13" i="135" s="1"/>
  <c r="AF13" i="135"/>
  <c r="AW13" i="135" s="1"/>
  <c r="AE13" i="135"/>
  <c r="AV13" i="135" s="1"/>
  <c r="W13" i="135"/>
  <c r="V13" i="135"/>
  <c r="U13" i="135"/>
  <c r="T13" i="135"/>
  <c r="S13" i="135"/>
  <c r="AK13" i="135" s="1"/>
  <c r="BB13" i="135" s="1"/>
  <c r="R13" i="135"/>
  <c r="AJ13" i="135" s="1"/>
  <c r="BA13" i="135" s="1"/>
  <c r="Q13" i="135"/>
  <c r="AI13" i="135" s="1"/>
  <c r="AZ13" i="135" s="1"/>
  <c r="P13" i="135"/>
  <c r="AH13" i="135" s="1"/>
  <c r="AY13" i="135" s="1"/>
  <c r="O13" i="135"/>
  <c r="N13" i="135"/>
  <c r="M13" i="135"/>
  <c r="BD12" i="135"/>
  <c r="AV12" i="135"/>
  <c r="AO12" i="135"/>
  <c r="BF12" i="135" s="1"/>
  <c r="AN12" i="135"/>
  <c r="BE12" i="135" s="1"/>
  <c r="AM12" i="135"/>
  <c r="AH12" i="135"/>
  <c r="AY12" i="135" s="1"/>
  <c r="AG12" i="135"/>
  <c r="AX12" i="135" s="1"/>
  <c r="AF12" i="135"/>
  <c r="AW12" i="135" s="1"/>
  <c r="AE12" i="135"/>
  <c r="W12" i="135"/>
  <c r="V12" i="135"/>
  <c r="U12" i="135"/>
  <c r="T12" i="135"/>
  <c r="AL12" i="135" s="1"/>
  <c r="BC12" i="135" s="1"/>
  <c r="S12" i="135"/>
  <c r="AK12" i="135" s="1"/>
  <c r="BB12" i="135" s="1"/>
  <c r="R12" i="135"/>
  <c r="AJ12" i="135" s="1"/>
  <c r="BA12" i="135" s="1"/>
  <c r="Q12" i="135"/>
  <c r="AI12" i="135" s="1"/>
  <c r="AZ12" i="135" s="1"/>
  <c r="P12" i="135"/>
  <c r="O12" i="135"/>
  <c r="N12" i="135"/>
  <c r="M12" i="135"/>
  <c r="AL10" i="135"/>
  <c r="BC10" i="135" s="1"/>
  <c r="AH10" i="135"/>
  <c r="AY10" i="135" s="1"/>
  <c r="T10" i="135"/>
  <c r="P10" i="135"/>
  <c r="T9" i="135"/>
  <c r="AL9" i="135" s="1"/>
  <c r="BC9" i="135" s="1"/>
  <c r="P9" i="135"/>
  <c r="AH9" i="135" s="1"/>
  <c r="AY9" i="135" s="1"/>
  <c r="AE41" i="131" l="1"/>
  <c r="AA41" i="131"/>
  <c r="S41" i="131"/>
  <c r="AF41" i="131" s="1"/>
  <c r="R41" i="131"/>
  <c r="Q41" i="131"/>
  <c r="AD41" i="131" s="1"/>
  <c r="P41" i="131"/>
  <c r="AC41" i="131" s="1"/>
  <c r="O41" i="131"/>
  <c r="AB41" i="131" s="1"/>
  <c r="N41" i="131"/>
  <c r="M41" i="131"/>
  <c r="Z41" i="131" s="1"/>
  <c r="AE40" i="131"/>
  <c r="AC40" i="131"/>
  <c r="S40" i="131"/>
  <c r="AF40" i="131" s="1"/>
  <c r="R40" i="131"/>
  <c r="Q40" i="131"/>
  <c r="AD40" i="131" s="1"/>
  <c r="P40" i="131"/>
  <c r="O40" i="131"/>
  <c r="AB40" i="131" s="1"/>
  <c r="N40" i="131"/>
  <c r="AA40" i="131" s="1"/>
  <c r="M40" i="131"/>
  <c r="Z40" i="131" s="1"/>
  <c r="AE39" i="131"/>
  <c r="AC39" i="131"/>
  <c r="AA39" i="131"/>
  <c r="S39" i="131"/>
  <c r="AF39" i="131" s="1"/>
  <c r="R39" i="131"/>
  <c r="Q39" i="131"/>
  <c r="AD39" i="131" s="1"/>
  <c r="P39" i="131"/>
  <c r="O39" i="131"/>
  <c r="AB39" i="131" s="1"/>
  <c r="N39" i="131"/>
  <c r="M39" i="131"/>
  <c r="Z39" i="131" s="1"/>
  <c r="AC38" i="131"/>
  <c r="AA38" i="131"/>
  <c r="S38" i="131"/>
  <c r="AF38" i="131" s="1"/>
  <c r="R38" i="131"/>
  <c r="AE38" i="131" s="1"/>
  <c r="Q38" i="131"/>
  <c r="AD38" i="131" s="1"/>
  <c r="P38" i="131"/>
  <c r="O38" i="131"/>
  <c r="AB38" i="131" s="1"/>
  <c r="N38" i="131"/>
  <c r="M38" i="131"/>
  <c r="Z38" i="131" s="1"/>
  <c r="AE37" i="131"/>
  <c r="AA37" i="131"/>
  <c r="S37" i="131"/>
  <c r="AF37" i="131" s="1"/>
  <c r="R37" i="131"/>
  <c r="Q37" i="131"/>
  <c r="AD37" i="131" s="1"/>
  <c r="P37" i="131"/>
  <c r="AC37" i="131" s="1"/>
  <c r="O37" i="131"/>
  <c r="AB37" i="131" s="1"/>
  <c r="N37" i="131"/>
  <c r="M37" i="131"/>
  <c r="Z37" i="131" s="1"/>
  <c r="AE36" i="131"/>
  <c r="AC36" i="131"/>
  <c r="S36" i="131"/>
  <c r="AF36" i="131" s="1"/>
  <c r="R36" i="131"/>
  <c r="Q36" i="131"/>
  <c r="AD36" i="131" s="1"/>
  <c r="P36" i="131"/>
  <c r="O36" i="131"/>
  <c r="AB36" i="131" s="1"/>
  <c r="N36" i="131"/>
  <c r="AA36" i="131" s="1"/>
  <c r="M36" i="131"/>
  <c r="Z36" i="131" s="1"/>
  <c r="AE35" i="131"/>
  <c r="AC35" i="131"/>
  <c r="AA35" i="131"/>
  <c r="S35" i="131"/>
  <c r="AF35" i="131" s="1"/>
  <c r="R35" i="131"/>
  <c r="Q35" i="131"/>
  <c r="AD35" i="131" s="1"/>
  <c r="P35" i="131"/>
  <c r="O35" i="131"/>
  <c r="AB35" i="131" s="1"/>
  <c r="N35" i="131"/>
  <c r="M35" i="131"/>
  <c r="Z35" i="131" s="1"/>
  <c r="AC34" i="131"/>
  <c r="AA34" i="131"/>
  <c r="S34" i="131"/>
  <c r="AF34" i="131" s="1"/>
  <c r="R34" i="131"/>
  <c r="AE34" i="131" s="1"/>
  <c r="Q34" i="131"/>
  <c r="AD34" i="131" s="1"/>
  <c r="P34" i="131"/>
  <c r="O34" i="131"/>
  <c r="AB34" i="131" s="1"/>
  <c r="N34" i="131"/>
  <c r="M34" i="131"/>
  <c r="Z34" i="131" s="1"/>
  <c r="AE33" i="131"/>
  <c r="AA33" i="131"/>
  <c r="S33" i="131"/>
  <c r="AF33" i="131" s="1"/>
  <c r="R33" i="131"/>
  <c r="Q33" i="131"/>
  <c r="AD33" i="131" s="1"/>
  <c r="P33" i="131"/>
  <c r="AC33" i="131" s="1"/>
  <c r="O33" i="131"/>
  <c r="AB33" i="131" s="1"/>
  <c r="N33" i="131"/>
  <c r="M33" i="131"/>
  <c r="Z33" i="131" s="1"/>
  <c r="AE32" i="131"/>
  <c r="AC32" i="131"/>
  <c r="S32" i="131"/>
  <c r="AF32" i="131" s="1"/>
  <c r="R32" i="131"/>
  <c r="Q32" i="131"/>
  <c r="AD32" i="131" s="1"/>
  <c r="P32" i="131"/>
  <c r="O32" i="131"/>
  <c r="AB32" i="131" s="1"/>
  <c r="N32" i="131"/>
  <c r="AA32" i="131" s="1"/>
  <c r="M32" i="131"/>
  <c r="Z32" i="131" s="1"/>
  <c r="AE31" i="131"/>
  <c r="AC31" i="131"/>
  <c r="AA31" i="131"/>
  <c r="S31" i="131"/>
  <c r="AF31" i="131" s="1"/>
  <c r="R31" i="131"/>
  <c r="Q31" i="131"/>
  <c r="AD31" i="131" s="1"/>
  <c r="P31" i="131"/>
  <c r="O31" i="131"/>
  <c r="AB31" i="131" s="1"/>
  <c r="N31" i="131"/>
  <c r="M31" i="131"/>
  <c r="Z31" i="131" s="1"/>
  <c r="AC30" i="131"/>
  <c r="AA30" i="131"/>
  <c r="S30" i="131"/>
  <c r="AF30" i="131" s="1"/>
  <c r="R30" i="131"/>
  <c r="AE30" i="131" s="1"/>
  <c r="Q30" i="131"/>
  <c r="AD30" i="131" s="1"/>
  <c r="P30" i="131"/>
  <c r="O30" i="131"/>
  <c r="AB30" i="131" s="1"/>
  <c r="N30" i="131"/>
  <c r="M30" i="131"/>
  <c r="Z30" i="131" s="1"/>
  <c r="AE29" i="131"/>
  <c r="AA29" i="131"/>
  <c r="S29" i="131"/>
  <c r="AF29" i="131" s="1"/>
  <c r="R29" i="131"/>
  <c r="Q29" i="131"/>
  <c r="AD29" i="131" s="1"/>
  <c r="P29" i="131"/>
  <c r="AC29" i="131" s="1"/>
  <c r="O29" i="131"/>
  <c r="AB29" i="131" s="1"/>
  <c r="N29" i="131"/>
  <c r="M29" i="131"/>
  <c r="Z29" i="131" s="1"/>
  <c r="AE28" i="131"/>
  <c r="AC28" i="131"/>
  <c r="S28" i="131"/>
  <c r="AF28" i="131" s="1"/>
  <c r="R28" i="131"/>
  <c r="Q28" i="131"/>
  <c r="AD28" i="131" s="1"/>
  <c r="P28" i="131"/>
  <c r="O28" i="131"/>
  <c r="AB28" i="131" s="1"/>
  <c r="N28" i="131"/>
  <c r="AA28" i="131" s="1"/>
  <c r="M28" i="131"/>
  <c r="Z28" i="131" s="1"/>
  <c r="S27" i="131"/>
  <c r="X27" i="131" s="1"/>
  <c r="AF27" i="131" s="1"/>
  <c r="R27" i="131"/>
  <c r="W27" i="131" s="1"/>
  <c r="AE27" i="131" s="1"/>
  <c r="Q27" i="131"/>
  <c r="V27" i="131" s="1"/>
  <c r="AD27" i="131" s="1"/>
  <c r="P27" i="131"/>
  <c r="U27" i="131" s="1"/>
  <c r="AC27" i="131" s="1"/>
  <c r="W26" i="131"/>
  <c r="AE26" i="131" s="1"/>
  <c r="V26" i="131"/>
  <c r="AD26" i="131" s="1"/>
  <c r="U26" i="131"/>
  <c r="AC26" i="131" s="1"/>
  <c r="S26" i="131"/>
  <c r="X26" i="131" s="1"/>
  <c r="AF26" i="131" s="1"/>
  <c r="R26" i="131"/>
  <c r="Q26" i="131"/>
  <c r="P26" i="131"/>
  <c r="AE24" i="131"/>
  <c r="AC24" i="131"/>
  <c r="AA24" i="131"/>
  <c r="S24" i="131"/>
  <c r="AF24" i="131" s="1"/>
  <c r="R24" i="131"/>
  <c r="Q24" i="131"/>
  <c r="AD24" i="131" s="1"/>
  <c r="P24" i="131"/>
  <c r="O24" i="131"/>
  <c r="AB24" i="131" s="1"/>
  <c r="N24" i="131"/>
  <c r="M24" i="131"/>
  <c r="Z24" i="131" s="1"/>
  <c r="AC23" i="131"/>
  <c r="AA23" i="131"/>
  <c r="S23" i="131"/>
  <c r="AF23" i="131" s="1"/>
  <c r="R23" i="131"/>
  <c r="AE23" i="131" s="1"/>
  <c r="Q23" i="131"/>
  <c r="AD23" i="131" s="1"/>
  <c r="P23" i="131"/>
  <c r="O23" i="131"/>
  <c r="AB23" i="131" s="1"/>
  <c r="N23" i="131"/>
  <c r="M23" i="131"/>
  <c r="Z23" i="131" s="1"/>
  <c r="AE22" i="131"/>
  <c r="AA22" i="131"/>
  <c r="S22" i="131"/>
  <c r="AF22" i="131" s="1"/>
  <c r="R22" i="131"/>
  <c r="Q22" i="131"/>
  <c r="AD22" i="131" s="1"/>
  <c r="P22" i="131"/>
  <c r="AC22" i="131" s="1"/>
  <c r="O22" i="131"/>
  <c r="AB22" i="131" s="1"/>
  <c r="N22" i="131"/>
  <c r="M22" i="131"/>
  <c r="Z22" i="131" s="1"/>
  <c r="AE21" i="131"/>
  <c r="AC21" i="131"/>
  <c r="S21" i="131"/>
  <c r="AF21" i="131" s="1"/>
  <c r="R21" i="131"/>
  <c r="Q21" i="131"/>
  <c r="AD21" i="131" s="1"/>
  <c r="P21" i="131"/>
  <c r="O21" i="131"/>
  <c r="AB21" i="131" s="1"/>
  <c r="N21" i="131"/>
  <c r="AA21" i="131" s="1"/>
  <c r="M21" i="131"/>
  <c r="Z21" i="131" s="1"/>
  <c r="AE20" i="131"/>
  <c r="AC20" i="131"/>
  <c r="AA20" i="131"/>
  <c r="S20" i="131"/>
  <c r="AF20" i="131" s="1"/>
  <c r="R20" i="131"/>
  <c r="Q20" i="131"/>
  <c r="AD20" i="131" s="1"/>
  <c r="P20" i="131"/>
  <c r="O20" i="131"/>
  <c r="AB20" i="131" s="1"/>
  <c r="N20" i="131"/>
  <c r="M20" i="131"/>
  <c r="Z20" i="131" s="1"/>
  <c r="AE19" i="131"/>
  <c r="AC19" i="131"/>
  <c r="AA19" i="131"/>
  <c r="S19" i="131"/>
  <c r="AF19" i="131" s="1"/>
  <c r="R19" i="131"/>
  <c r="Q19" i="131"/>
  <c r="AD19" i="131" s="1"/>
  <c r="P19" i="131"/>
  <c r="O19" i="131"/>
  <c r="AB19" i="131" s="1"/>
  <c r="N19" i="131"/>
  <c r="M19" i="131"/>
  <c r="Z19" i="131" s="1"/>
  <c r="AE18" i="131"/>
  <c r="AC18" i="131"/>
  <c r="AA18" i="131"/>
  <c r="S18" i="131"/>
  <c r="AF18" i="131" s="1"/>
  <c r="R18" i="131"/>
  <c r="Q18" i="131"/>
  <c r="AD18" i="131" s="1"/>
  <c r="P18" i="131"/>
  <c r="O18" i="131"/>
  <c r="AB18" i="131" s="1"/>
  <c r="N18" i="131"/>
  <c r="M18" i="131"/>
  <c r="Z18" i="131" s="1"/>
  <c r="AE17" i="131"/>
  <c r="AC17" i="131"/>
  <c r="AA17" i="131"/>
  <c r="S17" i="131"/>
  <c r="AF17" i="131" s="1"/>
  <c r="R17" i="131"/>
  <c r="Q17" i="131"/>
  <c r="AD17" i="131" s="1"/>
  <c r="P17" i="131"/>
  <c r="O17" i="131"/>
  <c r="AB17" i="131" s="1"/>
  <c r="N17" i="131"/>
  <c r="M17" i="131"/>
  <c r="Z17" i="131" s="1"/>
  <c r="E17" i="131"/>
  <c r="AF16" i="131"/>
  <c r="AD16" i="131"/>
  <c r="AB16" i="131"/>
  <c r="Z16" i="131"/>
  <c r="S16" i="131"/>
  <c r="R16" i="131"/>
  <c r="AE16" i="131" s="1"/>
  <c r="Q16" i="131"/>
  <c r="P16" i="131"/>
  <c r="AC16" i="131" s="1"/>
  <c r="O16" i="131"/>
  <c r="N16" i="131"/>
  <c r="AA16" i="131" s="1"/>
  <c r="M16" i="131"/>
  <c r="E16" i="131"/>
  <c r="AE15" i="131"/>
  <c r="AC15" i="131"/>
  <c r="AA15" i="131"/>
  <c r="S15" i="131"/>
  <c r="AF15" i="131" s="1"/>
  <c r="R15" i="131"/>
  <c r="Q15" i="131"/>
  <c r="AD15" i="131" s="1"/>
  <c r="P15" i="131"/>
  <c r="O15" i="131"/>
  <c r="AB15" i="131" s="1"/>
  <c r="N15" i="131"/>
  <c r="M15" i="131"/>
  <c r="Z15" i="131" s="1"/>
  <c r="G15" i="131"/>
  <c r="E15" i="131"/>
  <c r="AE14" i="131"/>
  <c r="AC14" i="131"/>
  <c r="AA14" i="131"/>
  <c r="S14" i="131"/>
  <c r="AF14" i="131" s="1"/>
  <c r="R14" i="131"/>
  <c r="Q14" i="131"/>
  <c r="AD14" i="131" s="1"/>
  <c r="P14" i="131"/>
  <c r="O14" i="131"/>
  <c r="AB14" i="131" s="1"/>
  <c r="N14" i="131"/>
  <c r="M14" i="131"/>
  <c r="Z14" i="131" s="1"/>
  <c r="E14" i="131"/>
  <c r="AF13" i="131"/>
  <c r="AB13" i="131"/>
  <c r="Z13" i="131"/>
  <c r="S13" i="131"/>
  <c r="R13" i="131"/>
  <c r="AE13" i="131" s="1"/>
  <c r="P13" i="131"/>
  <c r="AC13" i="131" s="1"/>
  <c r="O13" i="131"/>
  <c r="N13" i="131"/>
  <c r="AA13" i="131" s="1"/>
  <c r="M13" i="131"/>
  <c r="E13" i="131"/>
  <c r="Q13" i="131" s="1"/>
  <c r="AD13" i="131" s="1"/>
  <c r="AE12" i="131"/>
  <c r="AC12" i="131"/>
  <c r="AA12" i="131"/>
  <c r="S12" i="131"/>
  <c r="AF12" i="131" s="1"/>
  <c r="R12" i="131"/>
  <c r="P12" i="131"/>
  <c r="O12" i="131"/>
  <c r="AB12" i="131" s="1"/>
  <c r="N12" i="131"/>
  <c r="M12" i="131"/>
  <c r="Z12" i="131" s="1"/>
  <c r="G12" i="131"/>
  <c r="E12" i="131"/>
  <c r="Q12" i="131" s="1"/>
  <c r="AD12" i="131" s="1"/>
  <c r="AE11" i="131"/>
  <c r="AC11" i="131"/>
  <c r="AA11" i="131"/>
  <c r="S11" i="131"/>
  <c r="AF11" i="131" s="1"/>
  <c r="R11" i="131"/>
  <c r="P11" i="131"/>
  <c r="O11" i="131"/>
  <c r="AB11" i="131" s="1"/>
  <c r="N11" i="131"/>
  <c r="M11" i="131"/>
  <c r="Z11" i="131" s="1"/>
  <c r="G11" i="131"/>
  <c r="E11" i="131"/>
  <c r="Q11" i="131" s="1"/>
  <c r="AD11" i="131" s="1"/>
  <c r="X10" i="131"/>
  <c r="AF10" i="131" s="1"/>
  <c r="W10" i="131"/>
  <c r="AE10" i="131" s="1"/>
  <c r="V10" i="131"/>
  <c r="AD10" i="131" s="1"/>
  <c r="S10" i="131"/>
  <c r="R10" i="131"/>
  <c r="Q10" i="131"/>
  <c r="P10" i="131"/>
  <c r="U10" i="131" s="1"/>
  <c r="AC10" i="131" s="1"/>
  <c r="U9" i="131"/>
  <c r="AC9" i="131" s="1"/>
  <c r="S9" i="131"/>
  <c r="X9" i="131" s="1"/>
  <c r="AF9" i="131" s="1"/>
  <c r="R9" i="131"/>
  <c r="W9" i="131" s="1"/>
  <c r="AE9" i="131" s="1"/>
  <c r="Q9" i="131"/>
  <c r="V9" i="131" s="1"/>
  <c r="AD9" i="131" s="1"/>
  <c r="P9" i="131"/>
  <c r="AK25" i="127" l="1"/>
  <c r="AG25" i="127"/>
  <c r="X25" i="127"/>
  <c r="AL25" i="127" s="1"/>
  <c r="W25" i="127"/>
  <c r="V25" i="127"/>
  <c r="AJ25" i="127" s="1"/>
  <c r="U25" i="127"/>
  <c r="AI25" i="127" s="1"/>
  <c r="T25" i="127"/>
  <c r="AH25" i="127" s="1"/>
  <c r="S25" i="127"/>
  <c r="R25" i="127"/>
  <c r="AF25" i="127" s="1"/>
  <c r="Q25" i="127"/>
  <c r="AE25" i="127" s="1"/>
  <c r="P25" i="127"/>
  <c r="AD25" i="127" s="1"/>
  <c r="AI24" i="127"/>
  <c r="AE24" i="127"/>
  <c r="X24" i="127"/>
  <c r="AL24" i="127" s="1"/>
  <c r="W24" i="127"/>
  <c r="AK24" i="127" s="1"/>
  <c r="V24" i="127"/>
  <c r="AJ24" i="127" s="1"/>
  <c r="U24" i="127"/>
  <c r="T24" i="127"/>
  <c r="AH24" i="127" s="1"/>
  <c r="S24" i="127"/>
  <c r="AG24" i="127" s="1"/>
  <c r="R24" i="127"/>
  <c r="AF24" i="127" s="1"/>
  <c r="Q24" i="127"/>
  <c r="P24" i="127"/>
  <c r="AD24" i="127" s="1"/>
  <c r="AK23" i="127"/>
  <c r="AG23" i="127"/>
  <c r="X23" i="127"/>
  <c r="AL23" i="127" s="1"/>
  <c r="W23" i="127"/>
  <c r="V23" i="127"/>
  <c r="AJ23" i="127" s="1"/>
  <c r="U23" i="127"/>
  <c r="AI23" i="127" s="1"/>
  <c r="T23" i="127"/>
  <c r="AH23" i="127" s="1"/>
  <c r="S23" i="127"/>
  <c r="R23" i="127"/>
  <c r="AF23" i="127" s="1"/>
  <c r="Q23" i="127"/>
  <c r="AE23" i="127" s="1"/>
  <c r="P23" i="127"/>
  <c r="AD23" i="127" s="1"/>
  <c r="AI22" i="127"/>
  <c r="AE22" i="127"/>
  <c r="X22" i="127"/>
  <c r="AL22" i="127" s="1"/>
  <c r="W22" i="127"/>
  <c r="AK22" i="127" s="1"/>
  <c r="V22" i="127"/>
  <c r="AJ22" i="127" s="1"/>
  <c r="U22" i="127"/>
  <c r="T22" i="127"/>
  <c r="AH22" i="127" s="1"/>
  <c r="S22" i="127"/>
  <c r="AG22" i="127" s="1"/>
  <c r="R22" i="127"/>
  <c r="AF22" i="127" s="1"/>
  <c r="Q22" i="127"/>
  <c r="P22" i="127"/>
  <c r="AD22" i="127" s="1"/>
  <c r="AK21" i="127"/>
  <c r="AG21" i="127"/>
  <c r="X21" i="127"/>
  <c r="AL21" i="127" s="1"/>
  <c r="W21" i="127"/>
  <c r="V21" i="127"/>
  <c r="AJ21" i="127" s="1"/>
  <c r="U21" i="127"/>
  <c r="AI21" i="127" s="1"/>
  <c r="T21" i="127"/>
  <c r="AH21" i="127" s="1"/>
  <c r="S21" i="127"/>
  <c r="R21" i="127"/>
  <c r="AF21" i="127" s="1"/>
  <c r="Q21" i="127"/>
  <c r="AE21" i="127" s="1"/>
  <c r="P21" i="127"/>
  <c r="AD21" i="127" s="1"/>
  <c r="W19" i="127"/>
  <c r="AK19" i="127" s="1"/>
  <c r="U19" i="127"/>
  <c r="AI19" i="127" s="1"/>
  <c r="S19" i="127"/>
  <c r="AG19" i="127" s="1"/>
  <c r="AK18" i="127"/>
  <c r="AI18" i="127"/>
  <c r="Z18" i="127"/>
  <c r="W18" i="127"/>
  <c r="AB18" i="127" s="1"/>
  <c r="U18" i="127"/>
  <c r="AA18" i="127" s="1"/>
  <c r="S18" i="127"/>
  <c r="AG18" i="127" s="1"/>
  <c r="AL16" i="127"/>
  <c r="AH16" i="127"/>
  <c r="AD16" i="127"/>
  <c r="X16" i="127"/>
  <c r="W16" i="127"/>
  <c r="AK16" i="127" s="1"/>
  <c r="V16" i="127"/>
  <c r="AJ16" i="127" s="1"/>
  <c r="U16" i="127"/>
  <c r="AI16" i="127" s="1"/>
  <c r="T16" i="127"/>
  <c r="S16" i="127"/>
  <c r="AG16" i="127" s="1"/>
  <c r="R16" i="127"/>
  <c r="AF16" i="127" s="1"/>
  <c r="Q16" i="127"/>
  <c r="AE16" i="127" s="1"/>
  <c r="P16" i="127"/>
  <c r="AJ15" i="127"/>
  <c r="AF15" i="127"/>
  <c r="X15" i="127"/>
  <c r="AL15" i="127" s="1"/>
  <c r="W15" i="127"/>
  <c r="AK15" i="127" s="1"/>
  <c r="V15" i="127"/>
  <c r="U15" i="127"/>
  <c r="AI15" i="127" s="1"/>
  <c r="T15" i="127"/>
  <c r="AH15" i="127" s="1"/>
  <c r="S15" i="127"/>
  <c r="AG15" i="127" s="1"/>
  <c r="R15" i="127"/>
  <c r="Q15" i="127"/>
  <c r="AE15" i="127" s="1"/>
  <c r="P15" i="127"/>
  <c r="AD15" i="127" s="1"/>
  <c r="AL14" i="127"/>
  <c r="AH14" i="127"/>
  <c r="AD14" i="127"/>
  <c r="X14" i="127"/>
  <c r="W14" i="127"/>
  <c r="AK14" i="127" s="1"/>
  <c r="V14" i="127"/>
  <c r="AJ14" i="127" s="1"/>
  <c r="U14" i="127"/>
  <c r="AI14" i="127" s="1"/>
  <c r="T14" i="127"/>
  <c r="S14" i="127"/>
  <c r="AG14" i="127" s="1"/>
  <c r="R14" i="127"/>
  <c r="AF14" i="127" s="1"/>
  <c r="Q14" i="127"/>
  <c r="AE14" i="127" s="1"/>
  <c r="P14" i="127"/>
  <c r="AJ13" i="127"/>
  <c r="AF13" i="127"/>
  <c r="X13" i="127"/>
  <c r="AL13" i="127" s="1"/>
  <c r="W13" i="127"/>
  <c r="AK13" i="127" s="1"/>
  <c r="V13" i="127"/>
  <c r="U13" i="127"/>
  <c r="AI13" i="127" s="1"/>
  <c r="T13" i="127"/>
  <c r="AH13" i="127" s="1"/>
  <c r="S13" i="127"/>
  <c r="AG13" i="127" s="1"/>
  <c r="R13" i="127"/>
  <c r="Q13" i="127"/>
  <c r="AE13" i="127" s="1"/>
  <c r="P13" i="127"/>
  <c r="AD13" i="127" s="1"/>
  <c r="AL12" i="127"/>
  <c r="AH12" i="127"/>
  <c r="AD12" i="127"/>
  <c r="X12" i="127"/>
  <c r="W12" i="127"/>
  <c r="AK12" i="127" s="1"/>
  <c r="V12" i="127"/>
  <c r="AJ12" i="127" s="1"/>
  <c r="U12" i="127"/>
  <c r="AI12" i="127" s="1"/>
  <c r="T12" i="127"/>
  <c r="S12" i="127"/>
  <c r="AG12" i="127" s="1"/>
  <c r="R12" i="127"/>
  <c r="AF12" i="127" s="1"/>
  <c r="Q12" i="127"/>
  <c r="AE12" i="127" s="1"/>
  <c r="P12" i="127"/>
  <c r="AG10" i="127"/>
  <c r="W10" i="127"/>
  <c r="AK10" i="127" s="1"/>
  <c r="U10" i="127"/>
  <c r="AI10" i="127" s="1"/>
  <c r="S10" i="127"/>
  <c r="AK9" i="127"/>
  <c r="AA9" i="127"/>
  <c r="W9" i="127"/>
  <c r="AB9" i="127" s="1"/>
  <c r="U9" i="127"/>
  <c r="AI9" i="127" s="1"/>
  <c r="S9" i="127"/>
  <c r="AG9" i="127" s="1"/>
  <c r="Z9" i="127" l="1"/>
  <c r="AL37" i="123" l="1"/>
  <c r="AI37" i="123"/>
  <c r="AE37" i="123"/>
  <c r="AD37" i="123"/>
  <c r="X37" i="123"/>
  <c r="W37" i="123"/>
  <c r="AK37" i="123" s="1"/>
  <c r="V37" i="123"/>
  <c r="AJ37" i="123" s="1"/>
  <c r="U37" i="123"/>
  <c r="T37" i="123"/>
  <c r="AH37" i="123" s="1"/>
  <c r="R37" i="123"/>
  <c r="AF37" i="123" s="1"/>
  <c r="Q37" i="123"/>
  <c r="P37" i="123"/>
  <c r="F37" i="123"/>
  <c r="D37" i="123"/>
  <c r="S37" i="123" s="1"/>
  <c r="AG37" i="123" s="1"/>
  <c r="AK36" i="123"/>
  <c r="AI36" i="123"/>
  <c r="AH36" i="123"/>
  <c r="AE36" i="123"/>
  <c r="X36" i="123"/>
  <c r="AL36" i="123" s="1"/>
  <c r="W36" i="123"/>
  <c r="V36" i="123"/>
  <c r="AJ36" i="123" s="1"/>
  <c r="U36" i="123"/>
  <c r="T36" i="123"/>
  <c r="R36" i="123"/>
  <c r="AF36" i="123" s="1"/>
  <c r="Q36" i="123"/>
  <c r="P36" i="123"/>
  <c r="AD36" i="123" s="1"/>
  <c r="F36" i="123"/>
  <c r="D36" i="123"/>
  <c r="S36" i="123" s="1"/>
  <c r="AG36" i="123" s="1"/>
  <c r="AL35" i="123"/>
  <c r="AK35" i="123"/>
  <c r="AI35" i="123"/>
  <c r="AE35" i="123"/>
  <c r="AD35" i="123"/>
  <c r="X35" i="123"/>
  <c r="W35" i="123"/>
  <c r="V35" i="123"/>
  <c r="AJ35" i="123" s="1"/>
  <c r="U35" i="123"/>
  <c r="T35" i="123"/>
  <c r="AH35" i="123" s="1"/>
  <c r="R35" i="123"/>
  <c r="AF35" i="123" s="1"/>
  <c r="Q35" i="123"/>
  <c r="P35" i="123"/>
  <c r="F35" i="123"/>
  <c r="D35" i="123"/>
  <c r="S35" i="123" s="1"/>
  <c r="AG35" i="123" s="1"/>
  <c r="AK34" i="123"/>
  <c r="AI34" i="123"/>
  <c r="AH34" i="123"/>
  <c r="AE34" i="123"/>
  <c r="X34" i="123"/>
  <c r="AL34" i="123" s="1"/>
  <c r="W34" i="123"/>
  <c r="V34" i="123"/>
  <c r="AJ34" i="123" s="1"/>
  <c r="U34" i="123"/>
  <c r="T34" i="123"/>
  <c r="R34" i="123"/>
  <c r="AF34" i="123" s="1"/>
  <c r="Q34" i="123"/>
  <c r="P34" i="123"/>
  <c r="AD34" i="123" s="1"/>
  <c r="F34" i="123"/>
  <c r="D34" i="123"/>
  <c r="S34" i="123" s="1"/>
  <c r="AG34" i="123" s="1"/>
  <c r="AL33" i="123"/>
  <c r="AK33" i="123"/>
  <c r="AI33" i="123"/>
  <c r="AE33" i="123"/>
  <c r="AD33" i="123"/>
  <c r="X33" i="123"/>
  <c r="W33" i="123"/>
  <c r="V33" i="123"/>
  <c r="AJ33" i="123" s="1"/>
  <c r="U33" i="123"/>
  <c r="T33" i="123"/>
  <c r="AH33" i="123" s="1"/>
  <c r="R33" i="123"/>
  <c r="AF33" i="123" s="1"/>
  <c r="Q33" i="123"/>
  <c r="P33" i="123"/>
  <c r="F33" i="123"/>
  <c r="D33" i="123"/>
  <c r="S33" i="123" s="1"/>
  <c r="AG33" i="123" s="1"/>
  <c r="AK32" i="123"/>
  <c r="AI32" i="123"/>
  <c r="AH32" i="123"/>
  <c r="AE32" i="123"/>
  <c r="X32" i="123"/>
  <c r="AL32" i="123" s="1"/>
  <c r="W32" i="123"/>
  <c r="V32" i="123"/>
  <c r="AJ32" i="123" s="1"/>
  <c r="U32" i="123"/>
  <c r="T32" i="123"/>
  <c r="R32" i="123"/>
  <c r="AF32" i="123" s="1"/>
  <c r="Q32" i="123"/>
  <c r="P32" i="123"/>
  <c r="AD32" i="123" s="1"/>
  <c r="F32" i="123"/>
  <c r="D32" i="123"/>
  <c r="S32" i="123" s="1"/>
  <c r="AG32" i="123" s="1"/>
  <c r="AL31" i="123"/>
  <c r="AK31" i="123"/>
  <c r="AI31" i="123"/>
  <c r="AE31" i="123"/>
  <c r="AD31" i="123"/>
  <c r="X31" i="123"/>
  <c r="W31" i="123"/>
  <c r="V31" i="123"/>
  <c r="AJ31" i="123" s="1"/>
  <c r="U31" i="123"/>
  <c r="T31" i="123"/>
  <c r="AH31" i="123" s="1"/>
  <c r="R31" i="123"/>
  <c r="AF31" i="123" s="1"/>
  <c r="Q31" i="123"/>
  <c r="P31" i="123"/>
  <c r="F31" i="123"/>
  <c r="D31" i="123"/>
  <c r="S31" i="123" s="1"/>
  <c r="AG31" i="123" s="1"/>
  <c r="AK30" i="123"/>
  <c r="AI30" i="123"/>
  <c r="AH30" i="123"/>
  <c r="AE30" i="123"/>
  <c r="X30" i="123"/>
  <c r="AL30" i="123" s="1"/>
  <c r="W30" i="123"/>
  <c r="V30" i="123"/>
  <c r="AJ30" i="123" s="1"/>
  <c r="U30" i="123"/>
  <c r="T30" i="123"/>
  <c r="R30" i="123"/>
  <c r="AF30" i="123" s="1"/>
  <c r="Q30" i="123"/>
  <c r="P30" i="123"/>
  <c r="AD30" i="123" s="1"/>
  <c r="F30" i="123"/>
  <c r="D30" i="123"/>
  <c r="S30" i="123" s="1"/>
  <c r="AG30" i="123" s="1"/>
  <c r="AL29" i="123"/>
  <c r="AK29" i="123"/>
  <c r="AI29" i="123"/>
  <c r="AE29" i="123"/>
  <c r="AD29" i="123"/>
  <c r="X29" i="123"/>
  <c r="W29" i="123"/>
  <c r="V29" i="123"/>
  <c r="AJ29" i="123" s="1"/>
  <c r="U29" i="123"/>
  <c r="T29" i="123"/>
  <c r="AH29" i="123" s="1"/>
  <c r="R29" i="123"/>
  <c r="AF29" i="123" s="1"/>
  <c r="Q29" i="123"/>
  <c r="P29" i="123"/>
  <c r="F29" i="123"/>
  <c r="D29" i="123"/>
  <c r="S29" i="123" s="1"/>
  <c r="AG29" i="123" s="1"/>
  <c r="AK28" i="123"/>
  <c r="AI28" i="123"/>
  <c r="AH28" i="123"/>
  <c r="AE28" i="123"/>
  <c r="X28" i="123"/>
  <c r="AL28" i="123" s="1"/>
  <c r="W28" i="123"/>
  <c r="V28" i="123"/>
  <c r="AJ28" i="123" s="1"/>
  <c r="U28" i="123"/>
  <c r="T28" i="123"/>
  <c r="R28" i="123"/>
  <c r="AF28" i="123" s="1"/>
  <c r="Q28" i="123"/>
  <c r="P28" i="123"/>
  <c r="AD28" i="123" s="1"/>
  <c r="F28" i="123"/>
  <c r="D28" i="123"/>
  <c r="S28" i="123" s="1"/>
  <c r="AG28" i="123" s="1"/>
  <c r="AL27" i="123"/>
  <c r="AK27" i="123"/>
  <c r="AI27" i="123"/>
  <c r="AE27" i="123"/>
  <c r="AD27" i="123"/>
  <c r="X27" i="123"/>
  <c r="W27" i="123"/>
  <c r="V27" i="123"/>
  <c r="AJ27" i="123" s="1"/>
  <c r="U27" i="123"/>
  <c r="T27" i="123"/>
  <c r="AH27" i="123" s="1"/>
  <c r="R27" i="123"/>
  <c r="AF27" i="123" s="1"/>
  <c r="Q27" i="123"/>
  <c r="P27" i="123"/>
  <c r="F27" i="123"/>
  <c r="D27" i="123"/>
  <c r="S27" i="123" s="1"/>
  <c r="AG27" i="123" s="1"/>
  <c r="AI25" i="123"/>
  <c r="W25" i="123"/>
  <c r="AK25" i="123" s="1"/>
  <c r="U25" i="123"/>
  <c r="S25" i="123"/>
  <c r="AG25" i="123" s="1"/>
  <c r="AI24" i="123"/>
  <c r="W24" i="123"/>
  <c r="AK24" i="123" s="1"/>
  <c r="U24" i="123"/>
  <c r="S24" i="123"/>
  <c r="AG24" i="123" s="1"/>
  <c r="AL22" i="123"/>
  <c r="AE22" i="123"/>
  <c r="AD22" i="123"/>
  <c r="X22" i="123"/>
  <c r="V22" i="123"/>
  <c r="AJ22" i="123" s="1"/>
  <c r="T22" i="123"/>
  <c r="AH22" i="123" s="1"/>
  <c r="R22" i="123"/>
  <c r="AF22" i="123" s="1"/>
  <c r="Q22" i="123"/>
  <c r="P22" i="123"/>
  <c r="H22" i="123"/>
  <c r="W22" i="123" s="1"/>
  <c r="AK22" i="123" s="1"/>
  <c r="F22" i="123"/>
  <c r="U22" i="123" s="1"/>
  <c r="AI22" i="123" s="1"/>
  <c r="D22" i="123"/>
  <c r="S22" i="123" s="1"/>
  <c r="AG22" i="123" s="1"/>
  <c r="AL21" i="123"/>
  <c r="AJ21" i="123"/>
  <c r="AH21" i="123"/>
  <c r="AF21" i="123"/>
  <c r="AD21" i="123"/>
  <c r="X21" i="123"/>
  <c r="V21" i="123"/>
  <c r="T21" i="123"/>
  <c r="S21" i="123"/>
  <c r="AG21" i="123" s="1"/>
  <c r="R21" i="123"/>
  <c r="Q21" i="123"/>
  <c r="AE21" i="123" s="1"/>
  <c r="P21" i="123"/>
  <c r="H21" i="123"/>
  <c r="W21" i="123" s="1"/>
  <c r="AK21" i="123" s="1"/>
  <c r="F21" i="123"/>
  <c r="U21" i="123" s="1"/>
  <c r="AI21" i="123" s="1"/>
  <c r="D21" i="123"/>
  <c r="AG20" i="123"/>
  <c r="AF20" i="123"/>
  <c r="AE20" i="123"/>
  <c r="X20" i="123"/>
  <c r="AL20" i="123" s="1"/>
  <c r="V20" i="123"/>
  <c r="AJ20" i="123" s="1"/>
  <c r="T20" i="123"/>
  <c r="AH20" i="123" s="1"/>
  <c r="S20" i="123"/>
  <c r="R20" i="123"/>
  <c r="Q20" i="123"/>
  <c r="P20" i="123"/>
  <c r="AD20" i="123" s="1"/>
  <c r="H20" i="123"/>
  <c r="W20" i="123" s="1"/>
  <c r="AK20" i="123" s="1"/>
  <c r="F20" i="123"/>
  <c r="U20" i="123" s="1"/>
  <c r="AI20" i="123" s="1"/>
  <c r="D20" i="123"/>
  <c r="AL19" i="123"/>
  <c r="AJ19" i="123"/>
  <c r="AH19" i="123"/>
  <c r="AF19" i="123"/>
  <c r="AD19" i="123"/>
  <c r="X19" i="123"/>
  <c r="V19" i="123"/>
  <c r="U19" i="123"/>
  <c r="AI19" i="123" s="1"/>
  <c r="T19" i="123"/>
  <c r="S19" i="123"/>
  <c r="AG19" i="123" s="1"/>
  <c r="R19" i="123"/>
  <c r="Q19" i="123"/>
  <c r="AE19" i="123" s="1"/>
  <c r="P19" i="123"/>
  <c r="H19" i="123"/>
  <c r="W19" i="123" s="1"/>
  <c r="AK19" i="123" s="1"/>
  <c r="F19" i="123"/>
  <c r="D19" i="123"/>
  <c r="AH18" i="123"/>
  <c r="AE18" i="123"/>
  <c r="X18" i="123"/>
  <c r="AL18" i="123" s="1"/>
  <c r="V18" i="123"/>
  <c r="AJ18" i="123" s="1"/>
  <c r="T18" i="123"/>
  <c r="R18" i="123"/>
  <c r="AF18" i="123" s="1"/>
  <c r="Q18" i="123"/>
  <c r="P18" i="123"/>
  <c r="AD18" i="123" s="1"/>
  <c r="H18" i="123"/>
  <c r="W18" i="123" s="1"/>
  <c r="AK18" i="123" s="1"/>
  <c r="F18" i="123"/>
  <c r="U18" i="123" s="1"/>
  <c r="AI18" i="123" s="1"/>
  <c r="D18" i="123"/>
  <c r="S18" i="123" s="1"/>
  <c r="AG18" i="123" s="1"/>
  <c r="AL17" i="123"/>
  <c r="AJ17" i="123"/>
  <c r="AH17" i="123"/>
  <c r="AF17" i="123"/>
  <c r="AE17" i="123"/>
  <c r="AD17" i="123"/>
  <c r="X17" i="123"/>
  <c r="V17" i="123"/>
  <c r="U17" i="123"/>
  <c r="AI17" i="123" s="1"/>
  <c r="T17" i="123"/>
  <c r="S17" i="123"/>
  <c r="AG17" i="123" s="1"/>
  <c r="R17" i="123"/>
  <c r="Q17" i="123"/>
  <c r="P17" i="123"/>
  <c r="H17" i="123"/>
  <c r="W17" i="123" s="1"/>
  <c r="AK17" i="123" s="1"/>
  <c r="F17" i="123"/>
  <c r="D17" i="123"/>
  <c r="AJ16" i="123"/>
  <c r="AG16" i="123"/>
  <c r="AE16" i="123"/>
  <c r="X16" i="123"/>
  <c r="AL16" i="123" s="1"/>
  <c r="V16" i="123"/>
  <c r="T16" i="123"/>
  <c r="AH16" i="123" s="1"/>
  <c r="S16" i="123"/>
  <c r="R16" i="123"/>
  <c r="AF16" i="123" s="1"/>
  <c r="Q16" i="123"/>
  <c r="P16" i="123"/>
  <c r="AD16" i="123" s="1"/>
  <c r="H16" i="123"/>
  <c r="W16" i="123" s="1"/>
  <c r="AK16" i="123" s="1"/>
  <c r="F16" i="123"/>
  <c r="U16" i="123" s="1"/>
  <c r="AI16" i="123" s="1"/>
  <c r="D16" i="123"/>
  <c r="AL15" i="123"/>
  <c r="AJ15" i="123"/>
  <c r="AH15" i="123"/>
  <c r="AF15" i="123"/>
  <c r="AD15" i="123"/>
  <c r="X15" i="123"/>
  <c r="V15" i="123"/>
  <c r="U15" i="123"/>
  <c r="AI15" i="123" s="1"/>
  <c r="T15" i="123"/>
  <c r="R15" i="123"/>
  <c r="Q15" i="123"/>
  <c r="AE15" i="123" s="1"/>
  <c r="P15" i="123"/>
  <c r="H15" i="123"/>
  <c r="W15" i="123" s="1"/>
  <c r="AK15" i="123" s="1"/>
  <c r="F15" i="123"/>
  <c r="D15" i="123"/>
  <c r="S15" i="123" s="1"/>
  <c r="AG15" i="123" s="1"/>
  <c r="AL14" i="123"/>
  <c r="AG14" i="123"/>
  <c r="AE14" i="123"/>
  <c r="AD14" i="123"/>
  <c r="X14" i="123"/>
  <c r="V14" i="123"/>
  <c r="AJ14" i="123" s="1"/>
  <c r="T14" i="123"/>
  <c r="AH14" i="123" s="1"/>
  <c r="S14" i="123"/>
  <c r="R14" i="123"/>
  <c r="AF14" i="123" s="1"/>
  <c r="Q14" i="123"/>
  <c r="P14" i="123"/>
  <c r="H14" i="123"/>
  <c r="W14" i="123" s="1"/>
  <c r="AK14" i="123" s="1"/>
  <c r="F14" i="123"/>
  <c r="U14" i="123" s="1"/>
  <c r="AI14" i="123" s="1"/>
  <c r="D14" i="123"/>
  <c r="AL13" i="123"/>
  <c r="AJ13" i="123"/>
  <c r="AH13" i="123"/>
  <c r="AF13" i="123"/>
  <c r="AD13" i="123"/>
  <c r="X13" i="123"/>
  <c r="V13" i="123"/>
  <c r="T13" i="123"/>
  <c r="S13" i="123"/>
  <c r="AG13" i="123" s="1"/>
  <c r="R13" i="123"/>
  <c r="Q13" i="123"/>
  <c r="AE13" i="123" s="1"/>
  <c r="P13" i="123"/>
  <c r="H13" i="123"/>
  <c r="W13" i="123" s="1"/>
  <c r="AK13" i="123" s="1"/>
  <c r="F13" i="123"/>
  <c r="U13" i="123" s="1"/>
  <c r="AI13" i="123" s="1"/>
  <c r="D13" i="123"/>
  <c r="AG12" i="123"/>
  <c r="AF12" i="123"/>
  <c r="AE12" i="123"/>
  <c r="X12" i="123"/>
  <c r="AL12" i="123" s="1"/>
  <c r="V12" i="123"/>
  <c r="AJ12" i="123" s="1"/>
  <c r="T12" i="123"/>
  <c r="AH12" i="123" s="1"/>
  <c r="S12" i="123"/>
  <c r="R12" i="123"/>
  <c r="Q12" i="123"/>
  <c r="P12" i="123"/>
  <c r="AD12" i="123" s="1"/>
  <c r="H12" i="123"/>
  <c r="W12" i="123" s="1"/>
  <c r="AK12" i="123" s="1"/>
  <c r="F12" i="123"/>
  <c r="U12" i="123" s="1"/>
  <c r="AI12" i="123" s="1"/>
  <c r="D12" i="123"/>
  <c r="AK10" i="123"/>
  <c r="AI10" i="123"/>
  <c r="AG10" i="123"/>
  <c r="W10" i="123"/>
  <c r="U10" i="123"/>
  <c r="S10" i="123"/>
  <c r="AK9" i="123"/>
  <c r="AG9" i="123"/>
  <c r="W9" i="123"/>
  <c r="U9" i="123"/>
  <c r="AI9" i="123" s="1"/>
  <c r="S9" i="123"/>
  <c r="AB33" i="119" l="1"/>
  <c r="Z33" i="119"/>
  <c r="R33" i="119"/>
  <c r="AE33" i="119" s="1"/>
  <c r="Q33" i="119"/>
  <c r="AD33" i="119" s="1"/>
  <c r="P33" i="119"/>
  <c r="AC33" i="119" s="1"/>
  <c r="O33" i="119"/>
  <c r="N33" i="119"/>
  <c r="AA33" i="119" s="1"/>
  <c r="M33" i="119"/>
  <c r="AD32" i="119"/>
  <c r="AC32" i="119"/>
  <c r="AB32" i="119"/>
  <c r="R32" i="119"/>
  <c r="AE32" i="119" s="1"/>
  <c r="Q32" i="119"/>
  <c r="P32" i="119"/>
  <c r="O32" i="119"/>
  <c r="N32" i="119"/>
  <c r="AA32" i="119" s="1"/>
  <c r="M32" i="119"/>
  <c r="Z32" i="119" s="1"/>
  <c r="AC31" i="119"/>
  <c r="AB31" i="119"/>
  <c r="Z31" i="119"/>
  <c r="R31" i="119"/>
  <c r="AE31" i="119" s="1"/>
  <c r="Q31" i="119"/>
  <c r="AD31" i="119" s="1"/>
  <c r="P31" i="119"/>
  <c r="O31" i="119"/>
  <c r="N31" i="119"/>
  <c r="AA31" i="119" s="1"/>
  <c r="M31" i="119"/>
  <c r="AD30" i="119"/>
  <c r="AC30" i="119"/>
  <c r="AB30" i="119"/>
  <c r="R30" i="119"/>
  <c r="AE30" i="119" s="1"/>
  <c r="Q30" i="119"/>
  <c r="P30" i="119"/>
  <c r="O30" i="119"/>
  <c r="N30" i="119"/>
  <c r="AA30" i="119" s="1"/>
  <c r="M30" i="119"/>
  <c r="Z30" i="119" s="1"/>
  <c r="AC29" i="119"/>
  <c r="AB29" i="119"/>
  <c r="Z29" i="119"/>
  <c r="R29" i="119"/>
  <c r="AE29" i="119" s="1"/>
  <c r="Q29" i="119"/>
  <c r="AD29" i="119" s="1"/>
  <c r="P29" i="119"/>
  <c r="O29" i="119"/>
  <c r="N29" i="119"/>
  <c r="AA29" i="119" s="1"/>
  <c r="M29" i="119"/>
  <c r="AD28" i="119"/>
  <c r="AC28" i="119"/>
  <c r="AB28" i="119"/>
  <c r="R28" i="119"/>
  <c r="AE28" i="119" s="1"/>
  <c r="Q28" i="119"/>
  <c r="P28" i="119"/>
  <c r="O28" i="119"/>
  <c r="N28" i="119"/>
  <c r="AA28" i="119" s="1"/>
  <c r="M28" i="119"/>
  <c r="Z28" i="119" s="1"/>
  <c r="AC27" i="119"/>
  <c r="AB27" i="119"/>
  <c r="Z27" i="119"/>
  <c r="R27" i="119"/>
  <c r="AE27" i="119" s="1"/>
  <c r="Q27" i="119"/>
  <c r="AD27" i="119" s="1"/>
  <c r="P27" i="119"/>
  <c r="O27" i="119"/>
  <c r="N27" i="119"/>
  <c r="AA27" i="119" s="1"/>
  <c r="M27" i="119"/>
  <c r="AD26" i="119"/>
  <c r="AC26" i="119"/>
  <c r="AB26" i="119"/>
  <c r="R26" i="119"/>
  <c r="AE26" i="119" s="1"/>
  <c r="Q26" i="119"/>
  <c r="P26" i="119"/>
  <c r="O26" i="119"/>
  <c r="N26" i="119"/>
  <c r="AA26" i="119" s="1"/>
  <c r="M26" i="119"/>
  <c r="Z26" i="119" s="1"/>
  <c r="AC25" i="119"/>
  <c r="AB25" i="119"/>
  <c r="Z25" i="119"/>
  <c r="R25" i="119"/>
  <c r="AE25" i="119" s="1"/>
  <c r="Q25" i="119"/>
  <c r="AD25" i="119" s="1"/>
  <c r="P25" i="119"/>
  <c r="O25" i="119"/>
  <c r="N25" i="119"/>
  <c r="AA25" i="119" s="1"/>
  <c r="M25" i="119"/>
  <c r="AD24" i="119"/>
  <c r="AC24" i="119"/>
  <c r="AB24" i="119"/>
  <c r="R24" i="119"/>
  <c r="AE24" i="119" s="1"/>
  <c r="Q24" i="119"/>
  <c r="P24" i="119"/>
  <c r="O24" i="119"/>
  <c r="N24" i="119"/>
  <c r="AA24" i="119" s="1"/>
  <c r="M24" i="119"/>
  <c r="Z24" i="119" s="1"/>
  <c r="W23" i="119"/>
  <c r="AE23" i="119" s="1"/>
  <c r="U23" i="119"/>
  <c r="AC23" i="119" s="1"/>
  <c r="R23" i="119"/>
  <c r="Q23" i="119"/>
  <c r="V23" i="119" s="1"/>
  <c r="AD23" i="119" s="1"/>
  <c r="P23" i="119"/>
  <c r="AC22" i="119"/>
  <c r="V22" i="119"/>
  <c r="AD22" i="119" s="1"/>
  <c r="U22" i="119"/>
  <c r="R22" i="119"/>
  <c r="W22" i="119" s="1"/>
  <c r="AE22" i="119" s="1"/>
  <c r="Q22" i="119"/>
  <c r="P22" i="119"/>
  <c r="AE20" i="119"/>
  <c r="AD20" i="119"/>
  <c r="AB20" i="119"/>
  <c r="AA20" i="119"/>
  <c r="Z20" i="119"/>
  <c r="R20" i="119"/>
  <c r="Q20" i="119"/>
  <c r="P20" i="119"/>
  <c r="AC20" i="119" s="1"/>
  <c r="O20" i="119"/>
  <c r="N20" i="119"/>
  <c r="M20" i="119"/>
  <c r="AE19" i="119"/>
  <c r="AD19" i="119"/>
  <c r="AA19" i="119"/>
  <c r="Z19" i="119"/>
  <c r="R19" i="119"/>
  <c r="Q19" i="119"/>
  <c r="P19" i="119"/>
  <c r="AC19" i="119" s="1"/>
  <c r="O19" i="119"/>
  <c r="AB19" i="119" s="1"/>
  <c r="N19" i="119"/>
  <c r="M19" i="119"/>
  <c r="AE18" i="119"/>
  <c r="AD18" i="119"/>
  <c r="AB18" i="119"/>
  <c r="AA18" i="119"/>
  <c r="Z18" i="119"/>
  <c r="R18" i="119"/>
  <c r="Q18" i="119"/>
  <c r="P18" i="119"/>
  <c r="AC18" i="119" s="1"/>
  <c r="O18" i="119"/>
  <c r="N18" i="119"/>
  <c r="M18" i="119"/>
  <c r="AE17" i="119"/>
  <c r="AD17" i="119"/>
  <c r="AA17" i="119"/>
  <c r="Z17" i="119"/>
  <c r="R17" i="119"/>
  <c r="Q17" i="119"/>
  <c r="P17" i="119"/>
  <c r="AC17" i="119" s="1"/>
  <c r="O17" i="119"/>
  <c r="AB17" i="119" s="1"/>
  <c r="N17" i="119"/>
  <c r="M17" i="119"/>
  <c r="AE16" i="119"/>
  <c r="AD16" i="119"/>
  <c r="AA16" i="119"/>
  <c r="Z16" i="119"/>
  <c r="R16" i="119"/>
  <c r="Q16" i="119"/>
  <c r="P16" i="119"/>
  <c r="AC16" i="119" s="1"/>
  <c r="O16" i="119"/>
  <c r="AB16" i="119" s="1"/>
  <c r="N16" i="119"/>
  <c r="M16" i="119"/>
  <c r="AE15" i="119"/>
  <c r="AD15" i="119"/>
  <c r="AA15" i="119"/>
  <c r="Z15" i="119"/>
  <c r="R15" i="119"/>
  <c r="Q15" i="119"/>
  <c r="P15" i="119"/>
  <c r="AC15" i="119" s="1"/>
  <c r="O15" i="119"/>
  <c r="AB15" i="119" s="1"/>
  <c r="N15" i="119"/>
  <c r="M15" i="119"/>
  <c r="AE14" i="119"/>
  <c r="AD14" i="119"/>
  <c r="AA14" i="119"/>
  <c r="Z14" i="119"/>
  <c r="R14" i="119"/>
  <c r="Q14" i="119"/>
  <c r="P14" i="119"/>
  <c r="AC14" i="119" s="1"/>
  <c r="O14" i="119"/>
  <c r="AB14" i="119" s="1"/>
  <c r="N14" i="119"/>
  <c r="M14" i="119"/>
  <c r="AE13" i="119"/>
  <c r="AD13" i="119"/>
  <c r="AA13" i="119"/>
  <c r="Z13" i="119"/>
  <c r="R13" i="119"/>
  <c r="Q13" i="119"/>
  <c r="P13" i="119"/>
  <c r="AC13" i="119" s="1"/>
  <c r="O13" i="119"/>
  <c r="AB13" i="119" s="1"/>
  <c r="N13" i="119"/>
  <c r="M13" i="119"/>
  <c r="AE12" i="119"/>
  <c r="AD12" i="119"/>
  <c r="AA12" i="119"/>
  <c r="Z12" i="119"/>
  <c r="R12" i="119"/>
  <c r="Q12" i="119"/>
  <c r="P12" i="119"/>
  <c r="AC12" i="119" s="1"/>
  <c r="O12" i="119"/>
  <c r="AB12" i="119" s="1"/>
  <c r="N12" i="119"/>
  <c r="M12" i="119"/>
  <c r="AE11" i="119"/>
  <c r="AD11" i="119"/>
  <c r="AA11" i="119"/>
  <c r="Z11" i="119"/>
  <c r="R11" i="119"/>
  <c r="Q11" i="119"/>
  <c r="P11" i="119"/>
  <c r="AC11" i="119" s="1"/>
  <c r="O11" i="119"/>
  <c r="AB11" i="119" s="1"/>
  <c r="N11" i="119"/>
  <c r="M11" i="119"/>
  <c r="W10" i="119"/>
  <c r="AE10" i="119" s="1"/>
  <c r="V10" i="119"/>
  <c r="AD10" i="119" s="1"/>
  <c r="U10" i="119"/>
  <c r="AC10" i="119" s="1"/>
  <c r="R10" i="119"/>
  <c r="Q10" i="119"/>
  <c r="P10" i="119"/>
  <c r="W9" i="119"/>
  <c r="AE9" i="119" s="1"/>
  <c r="V9" i="119"/>
  <c r="AD9" i="119" s="1"/>
  <c r="R9" i="119"/>
  <c r="Q9" i="119"/>
  <c r="P9" i="119"/>
  <c r="U9" i="119" s="1"/>
  <c r="AC9" i="119" s="1"/>
  <c r="AE33" i="115" l="1"/>
  <c r="X33" i="115"/>
  <c r="AL33" i="115" s="1"/>
  <c r="W33" i="115"/>
  <c r="AK33" i="115" s="1"/>
  <c r="V33" i="115"/>
  <c r="AJ33" i="115" s="1"/>
  <c r="U33" i="115"/>
  <c r="AI33" i="115" s="1"/>
  <c r="T33" i="115"/>
  <c r="AH33" i="115" s="1"/>
  <c r="S33" i="115"/>
  <c r="AG33" i="115" s="1"/>
  <c r="R33" i="115"/>
  <c r="AF33" i="115" s="1"/>
  <c r="Q33" i="115"/>
  <c r="P33" i="115"/>
  <c r="AD33" i="115" s="1"/>
  <c r="AG31" i="115"/>
  <c r="X31" i="115"/>
  <c r="AL31" i="115" s="1"/>
  <c r="W31" i="115"/>
  <c r="AK31" i="115" s="1"/>
  <c r="V31" i="115"/>
  <c r="AJ31" i="115" s="1"/>
  <c r="U31" i="115"/>
  <c r="AI31" i="115" s="1"/>
  <c r="T31" i="115"/>
  <c r="AH31" i="115" s="1"/>
  <c r="S31" i="115"/>
  <c r="R31" i="115"/>
  <c r="AF31" i="115" s="1"/>
  <c r="Q31" i="115"/>
  <c r="AE31" i="115" s="1"/>
  <c r="P31" i="115"/>
  <c r="AD31" i="115" s="1"/>
  <c r="AI30" i="115"/>
  <c r="X30" i="115"/>
  <c r="AL30" i="115" s="1"/>
  <c r="W30" i="115"/>
  <c r="AK30" i="115" s="1"/>
  <c r="V30" i="115"/>
  <c r="AJ30" i="115" s="1"/>
  <c r="U30" i="115"/>
  <c r="T30" i="115"/>
  <c r="AH30" i="115" s="1"/>
  <c r="S30" i="115"/>
  <c r="AG30" i="115" s="1"/>
  <c r="R30" i="115"/>
  <c r="AF30" i="115" s="1"/>
  <c r="Q30" i="115"/>
  <c r="AE30" i="115" s="1"/>
  <c r="P30" i="115"/>
  <c r="AD30" i="115" s="1"/>
  <c r="AK29" i="115"/>
  <c r="AJ29" i="115"/>
  <c r="X29" i="115"/>
  <c r="AL29" i="115" s="1"/>
  <c r="W29" i="115"/>
  <c r="V29" i="115"/>
  <c r="U29" i="115"/>
  <c r="AI29" i="115" s="1"/>
  <c r="T29" i="115"/>
  <c r="AH29" i="115" s="1"/>
  <c r="S29" i="115"/>
  <c r="AG29" i="115" s="1"/>
  <c r="R29" i="115"/>
  <c r="AF29" i="115" s="1"/>
  <c r="Q29" i="115"/>
  <c r="AE29" i="115" s="1"/>
  <c r="P29" i="115"/>
  <c r="AD29" i="115" s="1"/>
  <c r="AL28" i="115"/>
  <c r="AE28" i="115"/>
  <c r="AD28" i="115"/>
  <c r="X28" i="115"/>
  <c r="W28" i="115"/>
  <c r="AK28" i="115" s="1"/>
  <c r="V28" i="115"/>
  <c r="AJ28" i="115" s="1"/>
  <c r="U28" i="115"/>
  <c r="AI28" i="115" s="1"/>
  <c r="T28" i="115"/>
  <c r="AH28" i="115" s="1"/>
  <c r="S28" i="115"/>
  <c r="AG28" i="115" s="1"/>
  <c r="R28" i="115"/>
  <c r="AF28" i="115" s="1"/>
  <c r="Q28" i="115"/>
  <c r="P28" i="115"/>
  <c r="AG27" i="115"/>
  <c r="AF27" i="115"/>
  <c r="X27" i="115"/>
  <c r="AL27" i="115" s="1"/>
  <c r="W27" i="115"/>
  <c r="AK27" i="115" s="1"/>
  <c r="V27" i="115"/>
  <c r="AJ27" i="115" s="1"/>
  <c r="U27" i="115"/>
  <c r="AI27" i="115" s="1"/>
  <c r="T27" i="115"/>
  <c r="AH27" i="115" s="1"/>
  <c r="S27" i="115"/>
  <c r="R27" i="115"/>
  <c r="Q27" i="115"/>
  <c r="AE27" i="115" s="1"/>
  <c r="P27" i="115"/>
  <c r="AD27" i="115" s="1"/>
  <c r="AI26" i="115"/>
  <c r="AH26" i="115"/>
  <c r="AE26" i="115"/>
  <c r="X26" i="115"/>
  <c r="AL26" i="115" s="1"/>
  <c r="W26" i="115"/>
  <c r="AK26" i="115" s="1"/>
  <c r="V26" i="115"/>
  <c r="AJ26" i="115" s="1"/>
  <c r="U26" i="115"/>
  <c r="T26" i="115"/>
  <c r="S26" i="115"/>
  <c r="AG26" i="115" s="1"/>
  <c r="R26" i="115"/>
  <c r="AF26" i="115" s="1"/>
  <c r="Q26" i="115"/>
  <c r="P26" i="115"/>
  <c r="AD26" i="115" s="1"/>
  <c r="AK25" i="115"/>
  <c r="AJ25" i="115"/>
  <c r="AG25" i="115"/>
  <c r="X25" i="115"/>
  <c r="AL25" i="115" s="1"/>
  <c r="W25" i="115"/>
  <c r="V25" i="115"/>
  <c r="U25" i="115"/>
  <c r="AI25" i="115" s="1"/>
  <c r="T25" i="115"/>
  <c r="AH25" i="115" s="1"/>
  <c r="S25" i="115"/>
  <c r="R25" i="115"/>
  <c r="AF25" i="115" s="1"/>
  <c r="Q25" i="115"/>
  <c r="AE25" i="115" s="1"/>
  <c r="P25" i="115"/>
  <c r="AD25" i="115" s="1"/>
  <c r="W23" i="115"/>
  <c r="AK23" i="115" s="1"/>
  <c r="U23" i="115"/>
  <c r="AI23" i="115" s="1"/>
  <c r="S23" i="115"/>
  <c r="AG23" i="115" s="1"/>
  <c r="AK22" i="115"/>
  <c r="AI22" i="115"/>
  <c r="W22" i="115"/>
  <c r="AB22" i="115" s="1"/>
  <c r="U22" i="115"/>
  <c r="AA22" i="115" s="1"/>
  <c r="S22" i="115"/>
  <c r="AG22" i="115" s="1"/>
  <c r="AL20" i="115"/>
  <c r="AK20" i="115"/>
  <c r="AH20" i="115"/>
  <c r="AD20" i="115"/>
  <c r="X20" i="115"/>
  <c r="W20" i="115"/>
  <c r="V20" i="115"/>
  <c r="AJ20" i="115" s="1"/>
  <c r="U20" i="115"/>
  <c r="AI20" i="115" s="1"/>
  <c r="T20" i="115"/>
  <c r="S20" i="115"/>
  <c r="AG20" i="115" s="1"/>
  <c r="R20" i="115"/>
  <c r="AF20" i="115" s="1"/>
  <c r="Q20" i="115"/>
  <c r="AE20" i="115" s="1"/>
  <c r="P20" i="115"/>
  <c r="AJ18" i="115"/>
  <c r="AF18" i="115"/>
  <c r="AE18" i="115"/>
  <c r="X18" i="115"/>
  <c r="AL18" i="115" s="1"/>
  <c r="W18" i="115"/>
  <c r="AK18" i="115" s="1"/>
  <c r="V18" i="115"/>
  <c r="U18" i="115"/>
  <c r="AI18" i="115" s="1"/>
  <c r="T18" i="115"/>
  <c r="AH18" i="115" s="1"/>
  <c r="S18" i="115"/>
  <c r="AG18" i="115" s="1"/>
  <c r="R18" i="115"/>
  <c r="Q18" i="115"/>
  <c r="P18" i="115"/>
  <c r="AD18" i="115" s="1"/>
  <c r="AL17" i="115"/>
  <c r="AH17" i="115"/>
  <c r="AG17" i="115"/>
  <c r="AD17" i="115"/>
  <c r="X17" i="115"/>
  <c r="W17" i="115"/>
  <c r="AK17" i="115" s="1"/>
  <c r="V17" i="115"/>
  <c r="AJ17" i="115" s="1"/>
  <c r="U17" i="115"/>
  <c r="AI17" i="115" s="1"/>
  <c r="T17" i="115"/>
  <c r="S17" i="115"/>
  <c r="R17" i="115"/>
  <c r="AF17" i="115" s="1"/>
  <c r="Q17" i="115"/>
  <c r="AE17" i="115" s="1"/>
  <c r="P17" i="115"/>
  <c r="AJ16" i="115"/>
  <c r="AI16" i="115"/>
  <c r="AF16" i="115"/>
  <c r="AE16" i="115"/>
  <c r="X16" i="115"/>
  <c r="AL16" i="115" s="1"/>
  <c r="W16" i="115"/>
  <c r="AK16" i="115" s="1"/>
  <c r="V16" i="115"/>
  <c r="U16" i="115"/>
  <c r="T16" i="115"/>
  <c r="AH16" i="115" s="1"/>
  <c r="S16" i="115"/>
  <c r="AG16" i="115" s="1"/>
  <c r="R16" i="115"/>
  <c r="Q16" i="115"/>
  <c r="P16" i="115"/>
  <c r="AD16" i="115" s="1"/>
  <c r="AL15" i="115"/>
  <c r="AK15" i="115"/>
  <c r="AH15" i="115"/>
  <c r="AG15" i="115"/>
  <c r="AD15" i="115"/>
  <c r="X15" i="115"/>
  <c r="W15" i="115"/>
  <c r="V15" i="115"/>
  <c r="AJ15" i="115" s="1"/>
  <c r="U15" i="115"/>
  <c r="AI15" i="115" s="1"/>
  <c r="T15" i="115"/>
  <c r="S15" i="115"/>
  <c r="R15" i="115"/>
  <c r="AF15" i="115" s="1"/>
  <c r="Q15" i="115"/>
  <c r="AE15" i="115" s="1"/>
  <c r="P15" i="115"/>
  <c r="AJ14" i="115"/>
  <c r="AI14" i="115"/>
  <c r="AF14" i="115"/>
  <c r="AE14" i="115"/>
  <c r="X14" i="115"/>
  <c r="AL14" i="115" s="1"/>
  <c r="W14" i="115"/>
  <c r="AK14" i="115" s="1"/>
  <c r="V14" i="115"/>
  <c r="U14" i="115"/>
  <c r="T14" i="115"/>
  <c r="AH14" i="115" s="1"/>
  <c r="S14" i="115"/>
  <c r="AG14" i="115" s="1"/>
  <c r="R14" i="115"/>
  <c r="Q14" i="115"/>
  <c r="P14" i="115"/>
  <c r="AD14" i="115" s="1"/>
  <c r="AL13" i="115"/>
  <c r="AK13" i="115"/>
  <c r="AH13" i="115"/>
  <c r="AG13" i="115"/>
  <c r="AD13" i="115"/>
  <c r="X13" i="115"/>
  <c r="W13" i="115"/>
  <c r="V13" i="115"/>
  <c r="AJ13" i="115" s="1"/>
  <c r="U13" i="115"/>
  <c r="AI13" i="115" s="1"/>
  <c r="T13" i="115"/>
  <c r="S13" i="115"/>
  <c r="R13" i="115"/>
  <c r="AF13" i="115" s="1"/>
  <c r="Q13" i="115"/>
  <c r="AE13" i="115" s="1"/>
  <c r="P13" i="115"/>
  <c r="AJ12" i="115"/>
  <c r="AI12" i="115"/>
  <c r="AF12" i="115"/>
  <c r="AE12" i="115"/>
  <c r="X12" i="115"/>
  <c r="AL12" i="115" s="1"/>
  <c r="W12" i="115"/>
  <c r="AK12" i="115" s="1"/>
  <c r="V12" i="115"/>
  <c r="U12" i="115"/>
  <c r="T12" i="115"/>
  <c r="AH12" i="115" s="1"/>
  <c r="S12" i="115"/>
  <c r="AG12" i="115" s="1"/>
  <c r="R12" i="115"/>
  <c r="Q12" i="115"/>
  <c r="P12" i="115"/>
  <c r="AD12" i="115" s="1"/>
  <c r="AK10" i="115"/>
  <c r="AI10" i="115"/>
  <c r="W10" i="115"/>
  <c r="U10" i="115"/>
  <c r="S10" i="115"/>
  <c r="AG10" i="115" s="1"/>
  <c r="AG9" i="115"/>
  <c r="AB9" i="115"/>
  <c r="Z9" i="115"/>
  <c r="W9" i="115"/>
  <c r="AK9" i="115" s="1"/>
  <c r="U9" i="115"/>
  <c r="AA9" i="115" s="1"/>
  <c r="S9" i="115"/>
  <c r="AI9" i="115" l="1"/>
  <c r="Z22" i="115"/>
  <c r="AH28" i="111" l="1"/>
  <c r="AF28" i="111"/>
  <c r="X28" i="111"/>
  <c r="AM28" i="111" s="1"/>
  <c r="W28" i="111"/>
  <c r="AL28" i="111" s="1"/>
  <c r="V28" i="111"/>
  <c r="AK28" i="111" s="1"/>
  <c r="U28" i="111"/>
  <c r="AJ28" i="111" s="1"/>
  <c r="T28" i="111"/>
  <c r="AI28" i="111" s="1"/>
  <c r="S28" i="111"/>
  <c r="R28" i="111"/>
  <c r="AG28" i="111" s="1"/>
  <c r="Q28" i="111"/>
  <c r="P28" i="111"/>
  <c r="AE28" i="111" s="1"/>
  <c r="AJ27" i="111"/>
  <c r="AH27" i="111"/>
  <c r="AF27" i="111"/>
  <c r="X27" i="111"/>
  <c r="AM27" i="111" s="1"/>
  <c r="W27" i="111"/>
  <c r="AL27" i="111" s="1"/>
  <c r="V27" i="111"/>
  <c r="AK27" i="111" s="1"/>
  <c r="U27" i="111"/>
  <c r="T27" i="111"/>
  <c r="AI27" i="111" s="1"/>
  <c r="S27" i="111"/>
  <c r="R27" i="111"/>
  <c r="AG27" i="111" s="1"/>
  <c r="Q27" i="111"/>
  <c r="P27" i="111"/>
  <c r="AE27" i="111" s="1"/>
  <c r="AL26" i="111"/>
  <c r="AJ26" i="111"/>
  <c r="AH26" i="111"/>
  <c r="X26" i="111"/>
  <c r="AM26" i="111" s="1"/>
  <c r="W26" i="111"/>
  <c r="V26" i="111"/>
  <c r="AK26" i="111" s="1"/>
  <c r="U26" i="111"/>
  <c r="T26" i="111"/>
  <c r="AI26" i="111" s="1"/>
  <c r="S26" i="111"/>
  <c r="R26" i="111"/>
  <c r="AG26" i="111" s="1"/>
  <c r="Q26" i="111"/>
  <c r="AF26" i="111" s="1"/>
  <c r="P26" i="111"/>
  <c r="AE26" i="111" s="1"/>
  <c r="AL24" i="111"/>
  <c r="AJ24" i="111"/>
  <c r="W24" i="111"/>
  <c r="U24" i="111"/>
  <c r="S24" i="111"/>
  <c r="AH24" i="111" s="1"/>
  <c r="AJ23" i="111"/>
  <c r="W23" i="111"/>
  <c r="AL23" i="111" s="1"/>
  <c r="U23" i="111"/>
  <c r="S23" i="111"/>
  <c r="AH23" i="111" s="1"/>
  <c r="AJ21" i="111"/>
  <c r="AH21" i="111"/>
  <c r="AF21" i="111"/>
  <c r="X21" i="111"/>
  <c r="AM21" i="111" s="1"/>
  <c r="W21" i="111"/>
  <c r="AL21" i="111" s="1"/>
  <c r="V21" i="111"/>
  <c r="AK21" i="111" s="1"/>
  <c r="U21" i="111"/>
  <c r="T21" i="111"/>
  <c r="AI21" i="111" s="1"/>
  <c r="S21" i="111"/>
  <c r="R21" i="111"/>
  <c r="AG21" i="111" s="1"/>
  <c r="Q21" i="111"/>
  <c r="P21" i="111"/>
  <c r="AE21" i="111" s="1"/>
  <c r="AL20" i="111"/>
  <c r="AJ20" i="111"/>
  <c r="AH20" i="111"/>
  <c r="X20" i="111"/>
  <c r="AM20" i="111" s="1"/>
  <c r="W20" i="111"/>
  <c r="V20" i="111"/>
  <c r="AK20" i="111" s="1"/>
  <c r="U20" i="111"/>
  <c r="T20" i="111"/>
  <c r="AI20" i="111" s="1"/>
  <c r="S20" i="111"/>
  <c r="R20" i="111"/>
  <c r="AG20" i="111" s="1"/>
  <c r="Q20" i="111"/>
  <c r="AF20" i="111" s="1"/>
  <c r="P20" i="111"/>
  <c r="AE20" i="111" s="1"/>
  <c r="AL19" i="111"/>
  <c r="AJ19" i="111"/>
  <c r="AF19" i="111"/>
  <c r="X19" i="111"/>
  <c r="AM19" i="111" s="1"/>
  <c r="W19" i="111"/>
  <c r="V19" i="111"/>
  <c r="AK19" i="111" s="1"/>
  <c r="U19" i="111"/>
  <c r="T19" i="111"/>
  <c r="AI19" i="111" s="1"/>
  <c r="S19" i="111"/>
  <c r="AH19" i="111" s="1"/>
  <c r="R19" i="111"/>
  <c r="AG19" i="111" s="1"/>
  <c r="Q19" i="111"/>
  <c r="P19" i="111"/>
  <c r="AE19" i="111" s="1"/>
  <c r="W17" i="111"/>
  <c r="AL17" i="111" s="1"/>
  <c r="U17" i="111"/>
  <c r="AJ17" i="111" s="1"/>
  <c r="S17" i="111"/>
  <c r="AH17" i="111" s="1"/>
  <c r="AJ16" i="111"/>
  <c r="W16" i="111"/>
  <c r="AL16" i="111" s="1"/>
  <c r="U16" i="111"/>
  <c r="S16" i="111"/>
  <c r="AH16" i="111" s="1"/>
  <c r="AL14" i="111"/>
  <c r="AJ14" i="111"/>
  <c r="AH14" i="111"/>
  <c r="X14" i="111"/>
  <c r="AM14" i="111" s="1"/>
  <c r="W14" i="111"/>
  <c r="V14" i="111"/>
  <c r="AK14" i="111" s="1"/>
  <c r="U14" i="111"/>
  <c r="T14" i="111"/>
  <c r="AI14" i="111" s="1"/>
  <c r="S14" i="111"/>
  <c r="R14" i="111"/>
  <c r="AG14" i="111" s="1"/>
  <c r="Q14" i="111"/>
  <c r="AF14" i="111" s="1"/>
  <c r="P14" i="111"/>
  <c r="AE14" i="111" s="1"/>
  <c r="AL13" i="111"/>
  <c r="AJ13" i="111"/>
  <c r="AF13" i="111"/>
  <c r="X13" i="111"/>
  <c r="AM13" i="111" s="1"/>
  <c r="W13" i="111"/>
  <c r="V13" i="111"/>
  <c r="AK13" i="111" s="1"/>
  <c r="U13" i="111"/>
  <c r="T13" i="111"/>
  <c r="AI13" i="111" s="1"/>
  <c r="S13" i="111"/>
  <c r="AH13" i="111" s="1"/>
  <c r="R13" i="111"/>
  <c r="AG13" i="111" s="1"/>
  <c r="Q13" i="111"/>
  <c r="P13" i="111"/>
  <c r="AE13" i="111" s="1"/>
  <c r="AL12" i="111"/>
  <c r="AH12" i="111"/>
  <c r="AF12" i="111"/>
  <c r="X12" i="111"/>
  <c r="AM12" i="111" s="1"/>
  <c r="W12" i="111"/>
  <c r="V12" i="111"/>
  <c r="AK12" i="111" s="1"/>
  <c r="U12" i="111"/>
  <c r="AJ12" i="111" s="1"/>
  <c r="T12" i="111"/>
  <c r="AI12" i="111" s="1"/>
  <c r="S12" i="111"/>
  <c r="R12" i="111"/>
  <c r="AG12" i="111" s="1"/>
  <c r="Q12" i="111"/>
  <c r="P12" i="111"/>
  <c r="AE12" i="111" s="1"/>
  <c r="W10" i="111"/>
  <c r="AL10" i="111" s="1"/>
  <c r="U10" i="111"/>
  <c r="AJ10" i="111" s="1"/>
  <c r="S10" i="111"/>
  <c r="AH10" i="111" s="1"/>
  <c r="W9" i="111"/>
  <c r="AL9" i="111" s="1"/>
  <c r="U9" i="111"/>
  <c r="AJ9" i="111" s="1"/>
  <c r="S9" i="111"/>
  <c r="AH9" i="111" s="1"/>
  <c r="W37" i="107" l="1"/>
  <c r="AL37" i="107" s="1"/>
  <c r="U37" i="107"/>
  <c r="AJ37" i="107" s="1"/>
  <c r="R37" i="107"/>
  <c r="AG37" i="107" s="1"/>
  <c r="Q37" i="107"/>
  <c r="AF37" i="107" s="1"/>
  <c r="P37" i="107"/>
  <c r="AE37" i="107" s="1"/>
  <c r="M37" i="107"/>
  <c r="S37" i="107" s="1"/>
  <c r="AH37" i="107" s="1"/>
  <c r="AE36" i="107"/>
  <c r="R36" i="107"/>
  <c r="AG36" i="107" s="1"/>
  <c r="Q36" i="107"/>
  <c r="AF36" i="107" s="1"/>
  <c r="P36" i="107"/>
  <c r="M36" i="107"/>
  <c r="W36" i="107" s="1"/>
  <c r="AL36" i="107" s="1"/>
  <c r="AF35" i="107"/>
  <c r="AE35" i="107"/>
  <c r="R35" i="107"/>
  <c r="AG35" i="107" s="1"/>
  <c r="Q35" i="107"/>
  <c r="P35" i="107"/>
  <c r="M35" i="107"/>
  <c r="W35" i="107" s="1"/>
  <c r="AL35" i="107" s="1"/>
  <c r="AL34" i="107"/>
  <c r="AG34" i="107"/>
  <c r="W34" i="107"/>
  <c r="U34" i="107"/>
  <c r="AJ34" i="107" s="1"/>
  <c r="S34" i="107"/>
  <c r="AH34" i="107" s="1"/>
  <c r="R34" i="107"/>
  <c r="Q34" i="107"/>
  <c r="AF34" i="107" s="1"/>
  <c r="P34" i="107"/>
  <c r="AE34" i="107" s="1"/>
  <c r="M34" i="107"/>
  <c r="AJ33" i="107"/>
  <c r="AG33" i="107"/>
  <c r="AF33" i="107"/>
  <c r="X33" i="107"/>
  <c r="AM33" i="107" s="1"/>
  <c r="W33" i="107"/>
  <c r="AL33" i="107" s="1"/>
  <c r="V33" i="107"/>
  <c r="AK33" i="107" s="1"/>
  <c r="U33" i="107"/>
  <c r="T33" i="107"/>
  <c r="AI33" i="107" s="1"/>
  <c r="S33" i="107"/>
  <c r="AH33" i="107" s="1"/>
  <c r="R33" i="107"/>
  <c r="Q33" i="107"/>
  <c r="P33" i="107"/>
  <c r="AE33" i="107" s="1"/>
  <c r="AL32" i="107"/>
  <c r="AI32" i="107"/>
  <c r="AH32" i="107"/>
  <c r="X32" i="107"/>
  <c r="AM32" i="107" s="1"/>
  <c r="W32" i="107"/>
  <c r="V32" i="107"/>
  <c r="AK32" i="107" s="1"/>
  <c r="U32" i="107"/>
  <c r="AJ32" i="107" s="1"/>
  <c r="T32" i="107"/>
  <c r="S32" i="107"/>
  <c r="R32" i="107"/>
  <c r="AG32" i="107" s="1"/>
  <c r="Q32" i="107"/>
  <c r="AF32" i="107" s="1"/>
  <c r="P32" i="107"/>
  <c r="AE32" i="107" s="1"/>
  <c r="AJ30" i="107"/>
  <c r="AH30" i="107"/>
  <c r="W30" i="107"/>
  <c r="AL30" i="107" s="1"/>
  <c r="U30" i="107"/>
  <c r="S30" i="107"/>
  <c r="AL29" i="107"/>
  <c r="AJ29" i="107"/>
  <c r="AB29" i="107"/>
  <c r="AA29" i="107"/>
  <c r="W29" i="107"/>
  <c r="U29" i="107"/>
  <c r="S29" i="107"/>
  <c r="Z29" i="107" s="1"/>
  <c r="AH29" i="107" s="1"/>
  <c r="AL27" i="107"/>
  <c r="AG27" i="107"/>
  <c r="W27" i="107"/>
  <c r="U27" i="107"/>
  <c r="AJ27" i="107" s="1"/>
  <c r="S27" i="107"/>
  <c r="AH27" i="107" s="1"/>
  <c r="R27" i="107"/>
  <c r="Q27" i="107"/>
  <c r="AF27" i="107" s="1"/>
  <c r="P27" i="107"/>
  <c r="AE27" i="107" s="1"/>
  <c r="M27" i="107"/>
  <c r="AJ26" i="107"/>
  <c r="AH26" i="107"/>
  <c r="AG26" i="107"/>
  <c r="W26" i="107"/>
  <c r="AL26" i="107" s="1"/>
  <c r="U26" i="107"/>
  <c r="S26" i="107"/>
  <c r="R26" i="107"/>
  <c r="Q26" i="107"/>
  <c r="AF26" i="107" s="1"/>
  <c r="P26" i="107"/>
  <c r="AE26" i="107" s="1"/>
  <c r="M26" i="107"/>
  <c r="AF25" i="107"/>
  <c r="AE25" i="107"/>
  <c r="W25" i="107"/>
  <c r="AL25" i="107" s="1"/>
  <c r="S25" i="107"/>
  <c r="AH25" i="107" s="1"/>
  <c r="R25" i="107"/>
  <c r="AG25" i="107" s="1"/>
  <c r="Q25" i="107"/>
  <c r="P25" i="107"/>
  <c r="M25" i="107"/>
  <c r="U25" i="107" s="1"/>
  <c r="AJ25" i="107" s="1"/>
  <c r="AF24" i="107"/>
  <c r="S24" i="107"/>
  <c r="AH24" i="107" s="1"/>
  <c r="R24" i="107"/>
  <c r="AG24" i="107" s="1"/>
  <c r="Q24" i="107"/>
  <c r="P24" i="107"/>
  <c r="AE24" i="107" s="1"/>
  <c r="M24" i="107"/>
  <c r="W24" i="107" s="1"/>
  <c r="AL24" i="107" s="1"/>
  <c r="AM23" i="107"/>
  <c r="AI23" i="107"/>
  <c r="AF23" i="107"/>
  <c r="AE23" i="107"/>
  <c r="X23" i="107"/>
  <c r="W23" i="107"/>
  <c r="AL23" i="107" s="1"/>
  <c r="V23" i="107"/>
  <c r="AK23" i="107" s="1"/>
  <c r="U23" i="107"/>
  <c r="AJ23" i="107" s="1"/>
  <c r="T23" i="107"/>
  <c r="S23" i="107"/>
  <c r="AH23" i="107" s="1"/>
  <c r="R23" i="107"/>
  <c r="AG23" i="107" s="1"/>
  <c r="Q23" i="107"/>
  <c r="P23" i="107"/>
  <c r="AK22" i="107"/>
  <c r="AH22" i="107"/>
  <c r="AG22" i="107"/>
  <c r="X22" i="107"/>
  <c r="AM22" i="107" s="1"/>
  <c r="W22" i="107"/>
  <c r="AL22" i="107" s="1"/>
  <c r="V22" i="107"/>
  <c r="U22" i="107"/>
  <c r="AJ22" i="107" s="1"/>
  <c r="T22" i="107"/>
  <c r="AI22" i="107" s="1"/>
  <c r="S22" i="107"/>
  <c r="R22" i="107"/>
  <c r="Q22" i="107"/>
  <c r="AF22" i="107" s="1"/>
  <c r="P22" i="107"/>
  <c r="AE22" i="107" s="1"/>
  <c r="AL20" i="107"/>
  <c r="AH20" i="107"/>
  <c r="W20" i="107"/>
  <c r="U20" i="107"/>
  <c r="AJ20" i="107" s="1"/>
  <c r="S20" i="107"/>
  <c r="AJ19" i="107"/>
  <c r="AH19" i="107"/>
  <c r="AA19" i="107"/>
  <c r="Z19" i="107"/>
  <c r="W19" i="107"/>
  <c r="AB19" i="107" s="1"/>
  <c r="AL19" i="107" s="1"/>
  <c r="U19" i="107"/>
  <c r="S19" i="107"/>
  <c r="AF17" i="107"/>
  <c r="S17" i="107"/>
  <c r="AH17" i="107" s="1"/>
  <c r="R17" i="107"/>
  <c r="AG17" i="107" s="1"/>
  <c r="Q17" i="107"/>
  <c r="P17" i="107"/>
  <c r="AE17" i="107" s="1"/>
  <c r="M17" i="107"/>
  <c r="W17" i="107" s="1"/>
  <c r="AL17" i="107" s="1"/>
  <c r="AG16" i="107"/>
  <c r="AF16" i="107"/>
  <c r="R16" i="107"/>
  <c r="Q16" i="107"/>
  <c r="P16" i="107"/>
  <c r="AE16" i="107" s="1"/>
  <c r="M16" i="107"/>
  <c r="W16" i="107" s="1"/>
  <c r="AL16" i="107" s="1"/>
  <c r="W15" i="107"/>
  <c r="AL15" i="107" s="1"/>
  <c r="U15" i="107"/>
  <c r="AJ15" i="107" s="1"/>
  <c r="R15" i="107"/>
  <c r="AG15" i="107" s="1"/>
  <c r="Q15" i="107"/>
  <c r="AF15" i="107" s="1"/>
  <c r="P15" i="107"/>
  <c r="AE15" i="107" s="1"/>
  <c r="M15" i="107"/>
  <c r="S15" i="107" s="1"/>
  <c r="AH15" i="107" s="1"/>
  <c r="AE14" i="107"/>
  <c r="R14" i="107"/>
  <c r="AG14" i="107" s="1"/>
  <c r="Q14" i="107"/>
  <c r="AF14" i="107" s="1"/>
  <c r="P14" i="107"/>
  <c r="M14" i="107"/>
  <c r="W14" i="107" s="1"/>
  <c r="AL14" i="107" s="1"/>
  <c r="AM13" i="107"/>
  <c r="AL13" i="107"/>
  <c r="AH13" i="107"/>
  <c r="AE13" i="107"/>
  <c r="X13" i="107"/>
  <c r="W13" i="107"/>
  <c r="V13" i="107"/>
  <c r="AK13" i="107" s="1"/>
  <c r="U13" i="107"/>
  <c r="AJ13" i="107" s="1"/>
  <c r="T13" i="107"/>
  <c r="AI13" i="107" s="1"/>
  <c r="S13" i="107"/>
  <c r="R13" i="107"/>
  <c r="AG13" i="107" s="1"/>
  <c r="Q13" i="107"/>
  <c r="AF13" i="107" s="1"/>
  <c r="P13" i="107"/>
  <c r="AJ12" i="107"/>
  <c r="AG12" i="107"/>
  <c r="AF12" i="107"/>
  <c r="X12" i="107"/>
  <c r="AM12" i="107" s="1"/>
  <c r="W12" i="107"/>
  <c r="AL12" i="107" s="1"/>
  <c r="V12" i="107"/>
  <c r="AK12" i="107" s="1"/>
  <c r="U12" i="107"/>
  <c r="T12" i="107"/>
  <c r="AI12" i="107" s="1"/>
  <c r="S12" i="107"/>
  <c r="AH12" i="107" s="1"/>
  <c r="R12" i="107"/>
  <c r="Q12" i="107"/>
  <c r="P12" i="107"/>
  <c r="AE12" i="107" s="1"/>
  <c r="AL10" i="107"/>
  <c r="AJ10" i="107"/>
  <c r="W10" i="107"/>
  <c r="U10" i="107"/>
  <c r="S10" i="107"/>
  <c r="AH10" i="107" s="1"/>
  <c r="AH9" i="107"/>
  <c r="AB9" i="107"/>
  <c r="AL9" i="107" s="1"/>
  <c r="Z9" i="107"/>
  <c r="W9" i="107"/>
  <c r="U9" i="107"/>
  <c r="AA9" i="107" s="1"/>
  <c r="AJ9" i="107" s="1"/>
  <c r="S9" i="107"/>
  <c r="S14" i="107" l="1"/>
  <c r="AH14" i="107" s="1"/>
  <c r="U17" i="107"/>
  <c r="AJ17" i="107" s="1"/>
  <c r="U24" i="107"/>
  <c r="AJ24" i="107" s="1"/>
  <c r="S36" i="107"/>
  <c r="AH36" i="107" s="1"/>
  <c r="U14" i="107"/>
  <c r="AJ14" i="107" s="1"/>
  <c r="U36" i="107"/>
  <c r="AJ36" i="107" s="1"/>
  <c r="S16" i="107"/>
  <c r="AH16" i="107" s="1"/>
  <c r="U16" i="107"/>
  <c r="AJ16" i="107" s="1"/>
  <c r="S35" i="107"/>
  <c r="AH35" i="107" s="1"/>
  <c r="U35" i="107"/>
  <c r="AJ35" i="107" s="1"/>
  <c r="AE43" i="103"/>
  <c r="AA43" i="103"/>
  <c r="Z43" i="103"/>
  <c r="S43" i="103"/>
  <c r="AF43" i="103" s="1"/>
  <c r="R43" i="103"/>
  <c r="Q43" i="103"/>
  <c r="AD43" i="103" s="1"/>
  <c r="P43" i="103"/>
  <c r="AC43" i="103" s="1"/>
  <c r="O43" i="103"/>
  <c r="AB43" i="103" s="1"/>
  <c r="N43" i="103"/>
  <c r="M43" i="103"/>
  <c r="AF42" i="103"/>
  <c r="AE42" i="103"/>
  <c r="AC42" i="103"/>
  <c r="S42" i="103"/>
  <c r="R42" i="103"/>
  <c r="Q42" i="103"/>
  <c r="AD42" i="103" s="1"/>
  <c r="P42" i="103"/>
  <c r="O42" i="103"/>
  <c r="AB42" i="103" s="1"/>
  <c r="N42" i="103"/>
  <c r="AA42" i="103" s="1"/>
  <c r="M42" i="103"/>
  <c r="Z42" i="103" s="1"/>
  <c r="AE41" i="103"/>
  <c r="AD41" i="103"/>
  <c r="AC41" i="103"/>
  <c r="AA41" i="103"/>
  <c r="S41" i="103"/>
  <c r="AF41" i="103" s="1"/>
  <c r="R41" i="103"/>
  <c r="Q41" i="103"/>
  <c r="P41" i="103"/>
  <c r="O41" i="103"/>
  <c r="AB41" i="103" s="1"/>
  <c r="N41" i="103"/>
  <c r="M41" i="103"/>
  <c r="Z41" i="103" s="1"/>
  <c r="AC40" i="103"/>
  <c r="AB40" i="103"/>
  <c r="AA40" i="103"/>
  <c r="S40" i="103"/>
  <c r="AF40" i="103" s="1"/>
  <c r="R40" i="103"/>
  <c r="AE40" i="103" s="1"/>
  <c r="Q40" i="103"/>
  <c r="AD40" i="103" s="1"/>
  <c r="P40" i="103"/>
  <c r="O40" i="103"/>
  <c r="N40" i="103"/>
  <c r="M40" i="103"/>
  <c r="Z40" i="103" s="1"/>
  <c r="AE39" i="103"/>
  <c r="AA39" i="103"/>
  <c r="S39" i="103"/>
  <c r="AF39" i="103" s="1"/>
  <c r="R39" i="103"/>
  <c r="Q39" i="103"/>
  <c r="AD39" i="103" s="1"/>
  <c r="P39" i="103"/>
  <c r="AC39" i="103" s="1"/>
  <c r="O39" i="103"/>
  <c r="AB39" i="103" s="1"/>
  <c r="N39" i="103"/>
  <c r="M39" i="103"/>
  <c r="Z39" i="103" s="1"/>
  <c r="AF38" i="103"/>
  <c r="AE38" i="103"/>
  <c r="AC38" i="103"/>
  <c r="S38" i="103"/>
  <c r="R38" i="103"/>
  <c r="Q38" i="103"/>
  <c r="AD38" i="103" s="1"/>
  <c r="P38" i="103"/>
  <c r="O38" i="103"/>
  <c r="AB38" i="103" s="1"/>
  <c r="N38" i="103"/>
  <c r="AA38" i="103" s="1"/>
  <c r="M38" i="103"/>
  <c r="Z38" i="103" s="1"/>
  <c r="AE37" i="103"/>
  <c r="AD37" i="103"/>
  <c r="AC37" i="103"/>
  <c r="AA37" i="103"/>
  <c r="S37" i="103"/>
  <c r="AF37" i="103" s="1"/>
  <c r="R37" i="103"/>
  <c r="Q37" i="103"/>
  <c r="P37" i="103"/>
  <c r="O37" i="103"/>
  <c r="AB37" i="103" s="1"/>
  <c r="N37" i="103"/>
  <c r="M37" i="103"/>
  <c r="Z37" i="103" s="1"/>
  <c r="AC36" i="103"/>
  <c r="AA36" i="103"/>
  <c r="S36" i="103"/>
  <c r="AF36" i="103" s="1"/>
  <c r="R36" i="103"/>
  <c r="AE36" i="103" s="1"/>
  <c r="Q36" i="103"/>
  <c r="AD36" i="103" s="1"/>
  <c r="P36" i="103"/>
  <c r="O36" i="103"/>
  <c r="AB36" i="103" s="1"/>
  <c r="N36" i="103"/>
  <c r="M36" i="103"/>
  <c r="Z36" i="103" s="1"/>
  <c r="AE35" i="103"/>
  <c r="AA35" i="103"/>
  <c r="S35" i="103"/>
  <c r="AF35" i="103" s="1"/>
  <c r="R35" i="103"/>
  <c r="Q35" i="103"/>
  <c r="AD35" i="103" s="1"/>
  <c r="P35" i="103"/>
  <c r="AC35" i="103" s="1"/>
  <c r="O35" i="103"/>
  <c r="AB35" i="103" s="1"/>
  <c r="N35" i="103"/>
  <c r="M35" i="103"/>
  <c r="Z35" i="103" s="1"/>
  <c r="AE34" i="103"/>
  <c r="AC34" i="103"/>
  <c r="S34" i="103"/>
  <c r="AF34" i="103" s="1"/>
  <c r="R34" i="103"/>
  <c r="Q34" i="103"/>
  <c r="AD34" i="103" s="1"/>
  <c r="P34" i="103"/>
  <c r="O34" i="103"/>
  <c r="AB34" i="103" s="1"/>
  <c r="N34" i="103"/>
  <c r="AA34" i="103" s="1"/>
  <c r="M34" i="103"/>
  <c r="Z34" i="103" s="1"/>
  <c r="AE33" i="103"/>
  <c r="AC33" i="103"/>
  <c r="AA33" i="103"/>
  <c r="S33" i="103"/>
  <c r="AF33" i="103" s="1"/>
  <c r="R33" i="103"/>
  <c r="Q33" i="103"/>
  <c r="AD33" i="103" s="1"/>
  <c r="P33" i="103"/>
  <c r="O33" i="103"/>
  <c r="AB33" i="103" s="1"/>
  <c r="N33" i="103"/>
  <c r="M33" i="103"/>
  <c r="Z33" i="103" s="1"/>
  <c r="AE32" i="103"/>
  <c r="AC32" i="103"/>
  <c r="AA32" i="103"/>
  <c r="S32" i="103"/>
  <c r="AF32" i="103" s="1"/>
  <c r="R32" i="103"/>
  <c r="Q32" i="103"/>
  <c r="AD32" i="103" s="1"/>
  <c r="P32" i="103"/>
  <c r="O32" i="103"/>
  <c r="AB32" i="103" s="1"/>
  <c r="N32" i="103"/>
  <c r="M32" i="103"/>
  <c r="Z32" i="103" s="1"/>
  <c r="AE31" i="103"/>
  <c r="AC31" i="103"/>
  <c r="AA31" i="103"/>
  <c r="S31" i="103"/>
  <c r="AF31" i="103" s="1"/>
  <c r="R31" i="103"/>
  <c r="Q31" i="103"/>
  <c r="AD31" i="103" s="1"/>
  <c r="P31" i="103"/>
  <c r="O31" i="103"/>
  <c r="AB31" i="103" s="1"/>
  <c r="N31" i="103"/>
  <c r="M31" i="103"/>
  <c r="Z31" i="103" s="1"/>
  <c r="V30" i="103"/>
  <c r="AD30" i="103" s="1"/>
  <c r="S30" i="103"/>
  <c r="X30" i="103" s="1"/>
  <c r="AF30" i="103" s="1"/>
  <c r="R30" i="103"/>
  <c r="W30" i="103" s="1"/>
  <c r="AE30" i="103" s="1"/>
  <c r="Q30" i="103"/>
  <c r="P30" i="103"/>
  <c r="U30" i="103" s="1"/>
  <c r="AC30" i="103" s="1"/>
  <c r="X29" i="103"/>
  <c r="AF29" i="103" s="1"/>
  <c r="W29" i="103"/>
  <c r="AE29" i="103" s="1"/>
  <c r="S29" i="103"/>
  <c r="R29" i="103"/>
  <c r="Q29" i="103"/>
  <c r="V29" i="103" s="1"/>
  <c r="AD29" i="103" s="1"/>
  <c r="P29" i="103"/>
  <c r="U29" i="103" s="1"/>
  <c r="AC29" i="103" s="1"/>
  <c r="AE23" i="103"/>
  <c r="AC23" i="103"/>
  <c r="AA23" i="103"/>
  <c r="S23" i="103"/>
  <c r="AF23" i="103" s="1"/>
  <c r="R23" i="103"/>
  <c r="Q23" i="103"/>
  <c r="AD23" i="103" s="1"/>
  <c r="P23" i="103"/>
  <c r="O23" i="103"/>
  <c r="AB23" i="103" s="1"/>
  <c r="N23" i="103"/>
  <c r="M23" i="103"/>
  <c r="Z23" i="103" s="1"/>
  <c r="AE22" i="103"/>
  <c r="AC22" i="103"/>
  <c r="AA22" i="103"/>
  <c r="S22" i="103"/>
  <c r="AF22" i="103" s="1"/>
  <c r="R22" i="103"/>
  <c r="Q22" i="103"/>
  <c r="AD22" i="103" s="1"/>
  <c r="P22" i="103"/>
  <c r="O22" i="103"/>
  <c r="AB22" i="103" s="1"/>
  <c r="N22" i="103"/>
  <c r="M22" i="103"/>
  <c r="Z22" i="103" s="1"/>
  <c r="AE21" i="103"/>
  <c r="AC21" i="103"/>
  <c r="AA21" i="103"/>
  <c r="S21" i="103"/>
  <c r="AF21" i="103" s="1"/>
  <c r="R21" i="103"/>
  <c r="Q21" i="103"/>
  <c r="AD21" i="103" s="1"/>
  <c r="P21" i="103"/>
  <c r="O21" i="103"/>
  <c r="AB21" i="103" s="1"/>
  <c r="N21" i="103"/>
  <c r="M21" i="103"/>
  <c r="Z21" i="103" s="1"/>
  <c r="AE20" i="103"/>
  <c r="AC20" i="103"/>
  <c r="AA20" i="103"/>
  <c r="S20" i="103"/>
  <c r="AF20" i="103" s="1"/>
  <c r="R20" i="103"/>
  <c r="Q20" i="103"/>
  <c r="AD20" i="103" s="1"/>
  <c r="P20" i="103"/>
  <c r="O20" i="103"/>
  <c r="AB20" i="103" s="1"/>
  <c r="N20" i="103"/>
  <c r="M20" i="103"/>
  <c r="Z20" i="103" s="1"/>
  <c r="AE19" i="103"/>
  <c r="AC19" i="103"/>
  <c r="AA19" i="103"/>
  <c r="S19" i="103"/>
  <c r="AF19" i="103" s="1"/>
  <c r="R19" i="103"/>
  <c r="Q19" i="103"/>
  <c r="AD19" i="103" s="1"/>
  <c r="P19" i="103"/>
  <c r="O19" i="103"/>
  <c r="AB19" i="103" s="1"/>
  <c r="N19" i="103"/>
  <c r="M19" i="103"/>
  <c r="Z19" i="103" s="1"/>
  <c r="AE18" i="103"/>
  <c r="AC18" i="103"/>
  <c r="AA18" i="103"/>
  <c r="S18" i="103"/>
  <c r="AF18" i="103" s="1"/>
  <c r="R18" i="103"/>
  <c r="Q18" i="103"/>
  <c r="AD18" i="103" s="1"/>
  <c r="P18" i="103"/>
  <c r="O18" i="103"/>
  <c r="AB18" i="103" s="1"/>
  <c r="N18" i="103"/>
  <c r="M18" i="103"/>
  <c r="Z18" i="103" s="1"/>
  <c r="AE17" i="103"/>
  <c r="AC17" i="103"/>
  <c r="AA17" i="103"/>
  <c r="S17" i="103"/>
  <c r="AF17" i="103" s="1"/>
  <c r="R17" i="103"/>
  <c r="Q17" i="103"/>
  <c r="AD17" i="103" s="1"/>
  <c r="P17" i="103"/>
  <c r="O17" i="103"/>
  <c r="AB17" i="103" s="1"/>
  <c r="N17" i="103"/>
  <c r="M17" i="103"/>
  <c r="Z17" i="103" s="1"/>
  <c r="AE16" i="103"/>
  <c r="AC16" i="103"/>
  <c r="AA16" i="103"/>
  <c r="S16" i="103"/>
  <c r="AF16" i="103" s="1"/>
  <c r="R16" i="103"/>
  <c r="Q16" i="103"/>
  <c r="AD16" i="103" s="1"/>
  <c r="P16" i="103"/>
  <c r="O16" i="103"/>
  <c r="AB16" i="103" s="1"/>
  <c r="N16" i="103"/>
  <c r="M16" i="103"/>
  <c r="Z16" i="103" s="1"/>
  <c r="AF15" i="103"/>
  <c r="AE15" i="103"/>
  <c r="AC15" i="103"/>
  <c r="AA15" i="103"/>
  <c r="S15" i="103"/>
  <c r="R15" i="103"/>
  <c r="Q15" i="103"/>
  <c r="AD15" i="103" s="1"/>
  <c r="P15" i="103"/>
  <c r="O15" i="103"/>
  <c r="AB15" i="103" s="1"/>
  <c r="N15" i="103"/>
  <c r="M15" i="103"/>
  <c r="Z15" i="103" s="1"/>
  <c r="AE14" i="103"/>
  <c r="AD14" i="103"/>
  <c r="AC14" i="103"/>
  <c r="AA14" i="103"/>
  <c r="S14" i="103"/>
  <c r="AF14" i="103" s="1"/>
  <c r="R14" i="103"/>
  <c r="Q14" i="103"/>
  <c r="P14" i="103"/>
  <c r="O14" i="103"/>
  <c r="AB14" i="103" s="1"/>
  <c r="N14" i="103"/>
  <c r="M14" i="103"/>
  <c r="Z14" i="103" s="1"/>
  <c r="AE13" i="103"/>
  <c r="AC13" i="103"/>
  <c r="AB13" i="103"/>
  <c r="AA13" i="103"/>
  <c r="S13" i="103"/>
  <c r="AF13" i="103" s="1"/>
  <c r="R13" i="103"/>
  <c r="Q13" i="103"/>
  <c r="AD13" i="103" s="1"/>
  <c r="P13" i="103"/>
  <c r="O13" i="103"/>
  <c r="N13" i="103"/>
  <c r="M13" i="103"/>
  <c r="Z13" i="103" s="1"/>
  <c r="AE12" i="103"/>
  <c r="AC12" i="103"/>
  <c r="AA12" i="103"/>
  <c r="Z12" i="103"/>
  <c r="S12" i="103"/>
  <c r="AF12" i="103" s="1"/>
  <c r="R12" i="103"/>
  <c r="Q12" i="103"/>
  <c r="AD12" i="103" s="1"/>
  <c r="P12" i="103"/>
  <c r="O12" i="103"/>
  <c r="AB12" i="103" s="1"/>
  <c r="N12" i="103"/>
  <c r="M12" i="103"/>
  <c r="AF11" i="103"/>
  <c r="AE11" i="103"/>
  <c r="AC11" i="103"/>
  <c r="AA11" i="103"/>
  <c r="S11" i="103"/>
  <c r="R11" i="103"/>
  <c r="Q11" i="103"/>
  <c r="AD11" i="103" s="1"/>
  <c r="P11" i="103"/>
  <c r="O11" i="103"/>
  <c r="AB11" i="103" s="1"/>
  <c r="N11" i="103"/>
  <c r="M11" i="103"/>
  <c r="Z11" i="103" s="1"/>
  <c r="S10" i="103"/>
  <c r="X10" i="103" s="1"/>
  <c r="AF10" i="103" s="1"/>
  <c r="R10" i="103"/>
  <c r="W10" i="103" s="1"/>
  <c r="AE10" i="103" s="1"/>
  <c r="Q10" i="103"/>
  <c r="V10" i="103" s="1"/>
  <c r="AD10" i="103" s="1"/>
  <c r="P10" i="103"/>
  <c r="U10" i="103" s="1"/>
  <c r="AC10" i="103" s="1"/>
  <c r="V9" i="103"/>
  <c r="AD9" i="103" s="1"/>
  <c r="U9" i="103"/>
  <c r="AC9" i="103" s="1"/>
  <c r="S9" i="103"/>
  <c r="X9" i="103" s="1"/>
  <c r="AF9" i="103" s="1"/>
  <c r="R9" i="103"/>
  <c r="W9" i="103" s="1"/>
  <c r="AE9" i="103" s="1"/>
  <c r="Q9" i="103"/>
  <c r="P9" i="103"/>
  <c r="AE35" i="99" l="1"/>
  <c r="AB35" i="99"/>
  <c r="S35" i="99"/>
  <c r="AF35" i="99" s="1"/>
  <c r="R35" i="99"/>
  <c r="Q35" i="99"/>
  <c r="AD35" i="99" s="1"/>
  <c r="P35" i="99"/>
  <c r="AC35" i="99" s="1"/>
  <c r="O35" i="99"/>
  <c r="N35" i="99"/>
  <c r="AA35" i="99" s="1"/>
  <c r="M35" i="99"/>
  <c r="Z35" i="99" s="1"/>
  <c r="AE34" i="99"/>
  <c r="AC34" i="99"/>
  <c r="Z34" i="99"/>
  <c r="S34" i="99"/>
  <c r="AF34" i="99" s="1"/>
  <c r="R34" i="99"/>
  <c r="Q34" i="99"/>
  <c r="AD34" i="99" s="1"/>
  <c r="P34" i="99"/>
  <c r="O34" i="99"/>
  <c r="AB34" i="99" s="1"/>
  <c r="N34" i="99"/>
  <c r="AA34" i="99" s="1"/>
  <c r="M34" i="99"/>
  <c r="AF33" i="99"/>
  <c r="AC33" i="99"/>
  <c r="AA33" i="99"/>
  <c r="S33" i="99"/>
  <c r="R33" i="99"/>
  <c r="AE33" i="99" s="1"/>
  <c r="Q33" i="99"/>
  <c r="AD33" i="99" s="1"/>
  <c r="P33" i="99"/>
  <c r="O33" i="99"/>
  <c r="AB33" i="99" s="1"/>
  <c r="N33" i="99"/>
  <c r="M33" i="99"/>
  <c r="Z33" i="99" s="1"/>
  <c r="AD32" i="99"/>
  <c r="AA32" i="99"/>
  <c r="S32" i="99"/>
  <c r="AF32" i="99" s="1"/>
  <c r="R32" i="99"/>
  <c r="AE32" i="99" s="1"/>
  <c r="Q32" i="99"/>
  <c r="P32" i="99"/>
  <c r="AC32" i="99" s="1"/>
  <c r="O32" i="99"/>
  <c r="AB32" i="99" s="1"/>
  <c r="N32" i="99"/>
  <c r="M32" i="99"/>
  <c r="Z32" i="99" s="1"/>
  <c r="AE31" i="99"/>
  <c r="AB31" i="99"/>
  <c r="S31" i="99"/>
  <c r="AF31" i="99" s="1"/>
  <c r="R31" i="99"/>
  <c r="Q31" i="99"/>
  <c r="AD31" i="99" s="1"/>
  <c r="P31" i="99"/>
  <c r="AC31" i="99" s="1"/>
  <c r="O31" i="99"/>
  <c r="N31" i="99"/>
  <c r="AA31" i="99" s="1"/>
  <c r="M31" i="99"/>
  <c r="Z31" i="99" s="1"/>
  <c r="AE30" i="99"/>
  <c r="AC30" i="99"/>
  <c r="Z30" i="99"/>
  <c r="S30" i="99"/>
  <c r="AF30" i="99" s="1"/>
  <c r="R30" i="99"/>
  <c r="Q30" i="99"/>
  <c r="AD30" i="99" s="1"/>
  <c r="P30" i="99"/>
  <c r="O30" i="99"/>
  <c r="AB30" i="99" s="1"/>
  <c r="N30" i="99"/>
  <c r="AA30" i="99" s="1"/>
  <c r="M30" i="99"/>
  <c r="AF29" i="99"/>
  <c r="AC29" i="99"/>
  <c r="AA29" i="99"/>
  <c r="S29" i="99"/>
  <c r="R29" i="99"/>
  <c r="AE29" i="99" s="1"/>
  <c r="Q29" i="99"/>
  <c r="AD29" i="99" s="1"/>
  <c r="P29" i="99"/>
  <c r="O29" i="99"/>
  <c r="AB29" i="99" s="1"/>
  <c r="N29" i="99"/>
  <c r="M29" i="99"/>
  <c r="Z29" i="99" s="1"/>
  <c r="AD28" i="99"/>
  <c r="AA28" i="99"/>
  <c r="S28" i="99"/>
  <c r="AF28" i="99" s="1"/>
  <c r="R28" i="99"/>
  <c r="AE28" i="99" s="1"/>
  <c r="Q28" i="99"/>
  <c r="P28" i="99"/>
  <c r="AC28" i="99" s="1"/>
  <c r="O28" i="99"/>
  <c r="AB28" i="99" s="1"/>
  <c r="N28" i="99"/>
  <c r="M28" i="99"/>
  <c r="Z28" i="99" s="1"/>
  <c r="AE27" i="99"/>
  <c r="AB27" i="99"/>
  <c r="S27" i="99"/>
  <c r="AF27" i="99" s="1"/>
  <c r="R27" i="99"/>
  <c r="Q27" i="99"/>
  <c r="AD27" i="99" s="1"/>
  <c r="P27" i="99"/>
  <c r="AC27" i="99" s="1"/>
  <c r="O27" i="99"/>
  <c r="N27" i="99"/>
  <c r="AA27" i="99" s="1"/>
  <c r="M27" i="99"/>
  <c r="Z27" i="99" s="1"/>
  <c r="AE26" i="99"/>
  <c r="AC26" i="99"/>
  <c r="Z26" i="99"/>
  <c r="S26" i="99"/>
  <c r="AF26" i="99" s="1"/>
  <c r="R26" i="99"/>
  <c r="Q26" i="99"/>
  <c r="AD26" i="99" s="1"/>
  <c r="P26" i="99"/>
  <c r="O26" i="99"/>
  <c r="AB26" i="99" s="1"/>
  <c r="N26" i="99"/>
  <c r="AA26" i="99" s="1"/>
  <c r="M26" i="99"/>
  <c r="AF25" i="99"/>
  <c r="AC25" i="99"/>
  <c r="AA25" i="99"/>
  <c r="S25" i="99"/>
  <c r="R25" i="99"/>
  <c r="AE25" i="99" s="1"/>
  <c r="Q25" i="99"/>
  <c r="AD25" i="99" s="1"/>
  <c r="P25" i="99"/>
  <c r="O25" i="99"/>
  <c r="AB25" i="99" s="1"/>
  <c r="N25" i="99"/>
  <c r="M25" i="99"/>
  <c r="Z25" i="99" s="1"/>
  <c r="W24" i="99"/>
  <c r="AE24" i="99" s="1"/>
  <c r="U24" i="99"/>
  <c r="AC24" i="99" s="1"/>
  <c r="S24" i="99"/>
  <c r="X24" i="99" s="1"/>
  <c r="AF24" i="99" s="1"/>
  <c r="R24" i="99"/>
  <c r="Q24" i="99"/>
  <c r="V24" i="99" s="1"/>
  <c r="AD24" i="99" s="1"/>
  <c r="P24" i="99"/>
  <c r="X23" i="99"/>
  <c r="AF23" i="99" s="1"/>
  <c r="V23" i="99"/>
  <c r="AD23" i="99" s="1"/>
  <c r="S23" i="99"/>
  <c r="R23" i="99"/>
  <c r="W23" i="99" s="1"/>
  <c r="AE23" i="99" s="1"/>
  <c r="Q23" i="99"/>
  <c r="P23" i="99"/>
  <c r="U23" i="99" s="1"/>
  <c r="AC23" i="99" s="1"/>
  <c r="AD21" i="99"/>
  <c r="AA21" i="99"/>
  <c r="S21" i="99"/>
  <c r="AF21" i="99" s="1"/>
  <c r="R21" i="99"/>
  <c r="AE21" i="99" s="1"/>
  <c r="Q21" i="99"/>
  <c r="P21" i="99"/>
  <c r="AC21" i="99" s="1"/>
  <c r="O21" i="99"/>
  <c r="AB21" i="99" s="1"/>
  <c r="N21" i="99"/>
  <c r="M21" i="99"/>
  <c r="Z21" i="99" s="1"/>
  <c r="AE20" i="99"/>
  <c r="AB20" i="99"/>
  <c r="S20" i="99"/>
  <c r="AF20" i="99" s="1"/>
  <c r="R20" i="99"/>
  <c r="Q20" i="99"/>
  <c r="AD20" i="99" s="1"/>
  <c r="P20" i="99"/>
  <c r="AC20" i="99" s="1"/>
  <c r="O20" i="99"/>
  <c r="N20" i="99"/>
  <c r="AA20" i="99" s="1"/>
  <c r="M20" i="99"/>
  <c r="Z20" i="99" s="1"/>
  <c r="AE19" i="99"/>
  <c r="AC19" i="99"/>
  <c r="Z19" i="99"/>
  <c r="S19" i="99"/>
  <c r="AF19" i="99" s="1"/>
  <c r="R19" i="99"/>
  <c r="Q19" i="99"/>
  <c r="AD19" i="99" s="1"/>
  <c r="P19" i="99"/>
  <c r="O19" i="99"/>
  <c r="AB19" i="99" s="1"/>
  <c r="N19" i="99"/>
  <c r="AA19" i="99" s="1"/>
  <c r="M19" i="99"/>
  <c r="AF18" i="99"/>
  <c r="AC18" i="99"/>
  <c r="AA18" i="99"/>
  <c r="S18" i="99"/>
  <c r="R18" i="99"/>
  <c r="AE18" i="99" s="1"/>
  <c r="Q18" i="99"/>
  <c r="AD18" i="99" s="1"/>
  <c r="P18" i="99"/>
  <c r="O18" i="99"/>
  <c r="AB18" i="99" s="1"/>
  <c r="N18" i="99"/>
  <c r="M18" i="99"/>
  <c r="Z18" i="99" s="1"/>
  <c r="AD17" i="99"/>
  <c r="AA17" i="99"/>
  <c r="S17" i="99"/>
  <c r="AF17" i="99" s="1"/>
  <c r="R17" i="99"/>
  <c r="AE17" i="99" s="1"/>
  <c r="Q17" i="99"/>
  <c r="P17" i="99"/>
  <c r="AC17" i="99" s="1"/>
  <c r="O17" i="99"/>
  <c r="AB17" i="99" s="1"/>
  <c r="N17" i="99"/>
  <c r="M17" i="99"/>
  <c r="Z17" i="99" s="1"/>
  <c r="AE16" i="99"/>
  <c r="AB16" i="99"/>
  <c r="S16" i="99"/>
  <c r="AF16" i="99" s="1"/>
  <c r="R16" i="99"/>
  <c r="Q16" i="99"/>
  <c r="AD16" i="99" s="1"/>
  <c r="P16" i="99"/>
  <c r="AC16" i="99" s="1"/>
  <c r="O16" i="99"/>
  <c r="N16" i="99"/>
  <c r="AA16" i="99" s="1"/>
  <c r="M16" i="99"/>
  <c r="Z16" i="99" s="1"/>
  <c r="AE15" i="99"/>
  <c r="AC15" i="99"/>
  <c r="Z15" i="99"/>
  <c r="S15" i="99"/>
  <c r="AF15" i="99" s="1"/>
  <c r="R15" i="99"/>
  <c r="Q15" i="99"/>
  <c r="AD15" i="99" s="1"/>
  <c r="P15" i="99"/>
  <c r="O15" i="99"/>
  <c r="AB15" i="99" s="1"/>
  <c r="N15" i="99"/>
  <c r="AA15" i="99" s="1"/>
  <c r="M15" i="99"/>
  <c r="AF14" i="99"/>
  <c r="AC14" i="99"/>
  <c r="AA14" i="99"/>
  <c r="S14" i="99"/>
  <c r="R14" i="99"/>
  <c r="AE14" i="99" s="1"/>
  <c r="Q14" i="99"/>
  <c r="AD14" i="99" s="1"/>
  <c r="P14" i="99"/>
  <c r="O14" i="99"/>
  <c r="AB14" i="99" s="1"/>
  <c r="N14" i="99"/>
  <c r="M14" i="99"/>
  <c r="Z14" i="99" s="1"/>
  <c r="AD13" i="99"/>
  <c r="AA13" i="99"/>
  <c r="S13" i="99"/>
  <c r="AF13" i="99" s="1"/>
  <c r="R13" i="99"/>
  <c r="AE13" i="99" s="1"/>
  <c r="Q13" i="99"/>
  <c r="P13" i="99"/>
  <c r="AC13" i="99" s="1"/>
  <c r="O13" i="99"/>
  <c r="AB13" i="99" s="1"/>
  <c r="N13" i="99"/>
  <c r="M13" i="99"/>
  <c r="Z13" i="99" s="1"/>
  <c r="AE12" i="99"/>
  <c r="AB12" i="99"/>
  <c r="S12" i="99"/>
  <c r="AF12" i="99" s="1"/>
  <c r="R12" i="99"/>
  <c r="Q12" i="99"/>
  <c r="AD12" i="99" s="1"/>
  <c r="P12" i="99"/>
  <c r="AC12" i="99" s="1"/>
  <c r="O12" i="99"/>
  <c r="N12" i="99"/>
  <c r="AA12" i="99" s="1"/>
  <c r="M12" i="99"/>
  <c r="Z12" i="99" s="1"/>
  <c r="AE11" i="99"/>
  <c r="AC11" i="99"/>
  <c r="Z11" i="99"/>
  <c r="S11" i="99"/>
  <c r="AF11" i="99" s="1"/>
  <c r="R11" i="99"/>
  <c r="Q11" i="99"/>
  <c r="AD11" i="99" s="1"/>
  <c r="P11" i="99"/>
  <c r="O11" i="99"/>
  <c r="AB11" i="99" s="1"/>
  <c r="N11" i="99"/>
  <c r="AA11" i="99" s="1"/>
  <c r="M11" i="99"/>
  <c r="W10" i="99"/>
  <c r="AE10" i="99" s="1"/>
  <c r="V10" i="99"/>
  <c r="AD10" i="99" s="1"/>
  <c r="S10" i="99"/>
  <c r="X10" i="99" s="1"/>
  <c r="AF10" i="99" s="1"/>
  <c r="R10" i="99"/>
  <c r="Q10" i="99"/>
  <c r="P10" i="99"/>
  <c r="U10" i="99" s="1"/>
  <c r="AC10" i="99" s="1"/>
  <c r="X9" i="99"/>
  <c r="AF9" i="99" s="1"/>
  <c r="U9" i="99"/>
  <c r="AC9" i="99" s="1"/>
  <c r="S9" i="99"/>
  <c r="R9" i="99"/>
  <c r="W9" i="99" s="1"/>
  <c r="AE9" i="99" s="1"/>
  <c r="Q9" i="99"/>
  <c r="V9" i="99" s="1"/>
  <c r="AD9" i="99" s="1"/>
  <c r="P9" i="99"/>
  <c r="AC17" i="95" l="1"/>
  <c r="AB17" i="95"/>
  <c r="AA17" i="95"/>
  <c r="Z17" i="95"/>
  <c r="S17" i="95"/>
  <c r="AF17" i="95" s="1"/>
  <c r="R17" i="95"/>
  <c r="AE17" i="95" s="1"/>
  <c r="Q17" i="95"/>
  <c r="AD17" i="95" s="1"/>
  <c r="P17" i="95"/>
  <c r="O17" i="95"/>
  <c r="N17" i="95"/>
  <c r="M17" i="95"/>
  <c r="AF16" i="95"/>
  <c r="AE16" i="95"/>
  <c r="AC16" i="95"/>
  <c r="AA16" i="95"/>
  <c r="Z16" i="95"/>
  <c r="S16" i="95"/>
  <c r="R16" i="95"/>
  <c r="Q16" i="95"/>
  <c r="AD16" i="95" s="1"/>
  <c r="P16" i="95"/>
  <c r="O16" i="95"/>
  <c r="AB16" i="95" s="1"/>
  <c r="N16" i="95"/>
  <c r="M16" i="95"/>
  <c r="AF15" i="95"/>
  <c r="AE15" i="95"/>
  <c r="AD15" i="95"/>
  <c r="AC15" i="95"/>
  <c r="AA15" i="95"/>
  <c r="S15" i="95"/>
  <c r="R15" i="95"/>
  <c r="Q15" i="95"/>
  <c r="P15" i="95"/>
  <c r="O15" i="95"/>
  <c r="AB15" i="95" s="1"/>
  <c r="N15" i="95"/>
  <c r="M15" i="95"/>
  <c r="Z15" i="95" s="1"/>
  <c r="AE14" i="95"/>
  <c r="AD14" i="95"/>
  <c r="AB14" i="95"/>
  <c r="AA14" i="95"/>
  <c r="S14" i="95"/>
  <c r="AF14" i="95" s="1"/>
  <c r="R14" i="95"/>
  <c r="Q14" i="95"/>
  <c r="P14" i="95"/>
  <c r="AC14" i="95" s="1"/>
  <c r="O14" i="95"/>
  <c r="N14" i="95"/>
  <c r="M14" i="95"/>
  <c r="Z14" i="95" s="1"/>
  <c r="AE13" i="95"/>
  <c r="AC13" i="95"/>
  <c r="AB13" i="95"/>
  <c r="AA13" i="95"/>
  <c r="Z13" i="95"/>
  <c r="S13" i="95"/>
  <c r="AF13" i="95" s="1"/>
  <c r="R13" i="95"/>
  <c r="Q13" i="95"/>
  <c r="AD13" i="95" s="1"/>
  <c r="P13" i="95"/>
  <c r="O13" i="95"/>
  <c r="N13" i="95"/>
  <c r="M13" i="95"/>
  <c r="AF12" i="95"/>
  <c r="AE12" i="95"/>
  <c r="AC12" i="95"/>
  <c r="AA12" i="95"/>
  <c r="Z12" i="95"/>
  <c r="S12" i="95"/>
  <c r="R12" i="95"/>
  <c r="Q12" i="95"/>
  <c r="AD12" i="95" s="1"/>
  <c r="P12" i="95"/>
  <c r="O12" i="95"/>
  <c r="AB12" i="95" s="1"/>
  <c r="N12" i="95"/>
  <c r="M12" i="95"/>
  <c r="AF11" i="95"/>
  <c r="AE11" i="95"/>
  <c r="AD11" i="95"/>
  <c r="AC11" i="95"/>
  <c r="AA11" i="95"/>
  <c r="S11" i="95"/>
  <c r="R11" i="95"/>
  <c r="Q11" i="95"/>
  <c r="P11" i="95"/>
  <c r="O11" i="95"/>
  <c r="AB11" i="95" s="1"/>
  <c r="N11" i="95"/>
  <c r="M11" i="95"/>
  <c r="Z11" i="95" s="1"/>
  <c r="X10" i="95"/>
  <c r="AF10" i="95" s="1"/>
  <c r="W10" i="95"/>
  <c r="AE10" i="95" s="1"/>
  <c r="S10" i="95"/>
  <c r="R10" i="95"/>
  <c r="Q10" i="95"/>
  <c r="V10" i="95" s="1"/>
  <c r="AD10" i="95" s="1"/>
  <c r="P10" i="95"/>
  <c r="U10" i="95" s="1"/>
  <c r="AC10" i="95" s="1"/>
  <c r="V9" i="95"/>
  <c r="AD9" i="95" s="1"/>
  <c r="U9" i="95"/>
  <c r="AC9" i="95" s="1"/>
  <c r="S9" i="95"/>
  <c r="X9" i="95" s="1"/>
  <c r="AF9" i="95" s="1"/>
  <c r="R9" i="95"/>
  <c r="W9" i="95" s="1"/>
  <c r="AE9" i="95" s="1"/>
  <c r="Q9" i="95"/>
  <c r="P9" i="95"/>
  <c r="AB43" i="91" l="1"/>
  <c r="Z43" i="91"/>
  <c r="S43" i="91"/>
  <c r="AD43" i="91" s="1"/>
  <c r="Q43" i="91"/>
  <c r="P43" i="91"/>
  <c r="AA43" i="91" s="1"/>
  <c r="O43" i="91"/>
  <c r="N43" i="91"/>
  <c r="Y43" i="91" s="1"/>
  <c r="Z42" i="91"/>
  <c r="T42" i="91"/>
  <c r="AE42" i="91" s="1"/>
  <c r="S42" i="91"/>
  <c r="AD42" i="91" s="1"/>
  <c r="R42" i="91"/>
  <c r="AC42" i="91" s="1"/>
  <c r="P42" i="91"/>
  <c r="AA42" i="91" s="1"/>
  <c r="O42" i="91"/>
  <c r="N42" i="91"/>
  <c r="Y42" i="91" s="1"/>
  <c r="F42" i="91"/>
  <c r="D42" i="91"/>
  <c r="Q42" i="91" s="1"/>
  <c r="AB42" i="91" s="1"/>
  <c r="AA41" i="91"/>
  <c r="Z41" i="91"/>
  <c r="T41" i="91"/>
  <c r="AE41" i="91" s="1"/>
  <c r="S41" i="91"/>
  <c r="AD41" i="91" s="1"/>
  <c r="R41" i="91"/>
  <c r="AC41" i="91" s="1"/>
  <c r="P41" i="91"/>
  <c r="O41" i="91"/>
  <c r="N41" i="91"/>
  <c r="Y41" i="91" s="1"/>
  <c r="F41" i="91"/>
  <c r="D41" i="91"/>
  <c r="Q41" i="91" s="1"/>
  <c r="AB41" i="91" s="1"/>
  <c r="AA40" i="91"/>
  <c r="Z40" i="91"/>
  <c r="T40" i="91"/>
  <c r="AE40" i="91" s="1"/>
  <c r="S40" i="91"/>
  <c r="AD40" i="91" s="1"/>
  <c r="R40" i="91"/>
  <c r="AC40" i="91" s="1"/>
  <c r="P40" i="91"/>
  <c r="O40" i="91"/>
  <c r="N40" i="91"/>
  <c r="Y40" i="91" s="1"/>
  <c r="F40" i="91"/>
  <c r="D40" i="91"/>
  <c r="Q40" i="91" s="1"/>
  <c r="AB40" i="91" s="1"/>
  <c r="AB39" i="91"/>
  <c r="Y39" i="91"/>
  <c r="S39" i="91"/>
  <c r="AD39" i="91" s="1"/>
  <c r="Q39" i="91"/>
  <c r="P39" i="91"/>
  <c r="AA39" i="91" s="1"/>
  <c r="O39" i="91"/>
  <c r="Z39" i="91" s="1"/>
  <c r="N39" i="91"/>
  <c r="AD38" i="91"/>
  <c r="AC38" i="91"/>
  <c r="AB38" i="91"/>
  <c r="Z38" i="91"/>
  <c r="Y38" i="91"/>
  <c r="T38" i="91"/>
  <c r="AE38" i="91" s="1"/>
  <c r="S38" i="91"/>
  <c r="R38" i="91"/>
  <c r="Q38" i="91"/>
  <c r="P38" i="91"/>
  <c r="AA38" i="91" s="1"/>
  <c r="O38" i="91"/>
  <c r="N38" i="91"/>
  <c r="AE37" i="91"/>
  <c r="AB37" i="91"/>
  <c r="AA37" i="91"/>
  <c r="Z37" i="91"/>
  <c r="T37" i="91"/>
  <c r="S37" i="91"/>
  <c r="AD37" i="91" s="1"/>
  <c r="R37" i="91"/>
  <c r="AC37" i="91" s="1"/>
  <c r="Q37" i="91"/>
  <c r="P37" i="91"/>
  <c r="O37" i="91"/>
  <c r="N37" i="91"/>
  <c r="Y37" i="91" s="1"/>
  <c r="AD36" i="91"/>
  <c r="AC36" i="91"/>
  <c r="Z36" i="91"/>
  <c r="Y36" i="91"/>
  <c r="T36" i="91"/>
  <c r="AE36" i="91" s="1"/>
  <c r="S36" i="91"/>
  <c r="R36" i="91"/>
  <c r="Q36" i="91"/>
  <c r="AB36" i="91" s="1"/>
  <c r="P36" i="91"/>
  <c r="AA36" i="91" s="1"/>
  <c r="O36" i="91"/>
  <c r="N36" i="91"/>
  <c r="AB34" i="91"/>
  <c r="V34" i="91"/>
  <c r="S34" i="91"/>
  <c r="W34" i="91" s="1"/>
  <c r="AD34" i="91" s="1"/>
  <c r="Q34" i="91"/>
  <c r="W33" i="91"/>
  <c r="AD33" i="91" s="1"/>
  <c r="V33" i="91"/>
  <c r="AB33" i="91" s="1"/>
  <c r="S33" i="91"/>
  <c r="Q33" i="91"/>
  <c r="AB31" i="91"/>
  <c r="Y31" i="91"/>
  <c r="S31" i="91"/>
  <c r="AD31" i="91" s="1"/>
  <c r="Q31" i="91"/>
  <c r="P31" i="91"/>
  <c r="AA31" i="91" s="1"/>
  <c r="O31" i="91"/>
  <c r="Z31" i="91" s="1"/>
  <c r="N31" i="91"/>
  <c r="AC30" i="91"/>
  <c r="AB30" i="91"/>
  <c r="Z30" i="91"/>
  <c r="Y30" i="91"/>
  <c r="T30" i="91"/>
  <c r="AE30" i="91" s="1"/>
  <c r="R30" i="91"/>
  <c r="Q30" i="91"/>
  <c r="P30" i="91"/>
  <c r="AA30" i="91" s="1"/>
  <c r="O30" i="91"/>
  <c r="N30" i="91"/>
  <c r="F30" i="91"/>
  <c r="S30" i="91" s="1"/>
  <c r="AD30" i="91" s="1"/>
  <c r="D30" i="91"/>
  <c r="AC29" i="91"/>
  <c r="AB29" i="91"/>
  <c r="Z29" i="91"/>
  <c r="Y29" i="91"/>
  <c r="T29" i="91"/>
  <c r="AE29" i="91" s="1"/>
  <c r="R29" i="91"/>
  <c r="Q29" i="91"/>
  <c r="P29" i="91"/>
  <c r="AA29" i="91" s="1"/>
  <c r="O29" i="91"/>
  <c r="N29" i="91"/>
  <c r="F29" i="91"/>
  <c r="S29" i="91" s="1"/>
  <c r="AD29" i="91" s="1"/>
  <c r="D29" i="91"/>
  <c r="AC28" i="91"/>
  <c r="AB28" i="91"/>
  <c r="Z28" i="91"/>
  <c r="Y28" i="91"/>
  <c r="T28" i="91"/>
  <c r="AE28" i="91" s="1"/>
  <c r="R28" i="91"/>
  <c r="Q28" i="91"/>
  <c r="P28" i="91"/>
  <c r="AA28" i="91" s="1"/>
  <c r="O28" i="91"/>
  <c r="N28" i="91"/>
  <c r="F28" i="91"/>
  <c r="S28" i="91" s="1"/>
  <c r="AD28" i="91" s="1"/>
  <c r="D28" i="91"/>
  <c r="AA27" i="91"/>
  <c r="Z27" i="91"/>
  <c r="S27" i="91"/>
  <c r="AD27" i="91" s="1"/>
  <c r="Q27" i="91"/>
  <c r="AB27" i="91" s="1"/>
  <c r="P27" i="91"/>
  <c r="O27" i="91"/>
  <c r="N27" i="91"/>
  <c r="Y27" i="91" s="1"/>
  <c r="AE26" i="91"/>
  <c r="AD26" i="91"/>
  <c r="AB26" i="91"/>
  <c r="AA26" i="91"/>
  <c r="T26" i="91"/>
  <c r="S26" i="91"/>
  <c r="R26" i="91"/>
  <c r="AC26" i="91" s="1"/>
  <c r="Q26" i="91"/>
  <c r="P26" i="91"/>
  <c r="O26" i="91"/>
  <c r="Z26" i="91" s="1"/>
  <c r="N26" i="91"/>
  <c r="Y26" i="91" s="1"/>
  <c r="AD25" i="91"/>
  <c r="AC25" i="91"/>
  <c r="AB25" i="91"/>
  <c r="Z25" i="91"/>
  <c r="Y25" i="91"/>
  <c r="T25" i="91"/>
  <c r="AE25" i="91" s="1"/>
  <c r="S25" i="91"/>
  <c r="R25" i="91"/>
  <c r="Q25" i="91"/>
  <c r="P25" i="91"/>
  <c r="AA25" i="91" s="1"/>
  <c r="O25" i="91"/>
  <c r="N25" i="91"/>
  <c r="AE24" i="91"/>
  <c r="AB24" i="91"/>
  <c r="AA24" i="91"/>
  <c r="Z24" i="91"/>
  <c r="T24" i="91"/>
  <c r="S24" i="91"/>
  <c r="AD24" i="91" s="1"/>
  <c r="R24" i="91"/>
  <c r="AC24" i="91" s="1"/>
  <c r="Q24" i="91"/>
  <c r="P24" i="91"/>
  <c r="O24" i="91"/>
  <c r="N24" i="91"/>
  <c r="Y24" i="91" s="1"/>
  <c r="W22" i="91"/>
  <c r="AD22" i="91" s="1"/>
  <c r="S22" i="91"/>
  <c r="Q22" i="91"/>
  <c r="V22" i="91" s="1"/>
  <c r="AB22" i="91" s="1"/>
  <c r="AB21" i="91"/>
  <c r="V21" i="91"/>
  <c r="S21" i="91"/>
  <c r="W21" i="91" s="1"/>
  <c r="AD21" i="91" s="1"/>
  <c r="Q21" i="91"/>
  <c r="AA19" i="91"/>
  <c r="Z19" i="91"/>
  <c r="S19" i="91"/>
  <c r="AD19" i="91" s="1"/>
  <c r="Q19" i="91"/>
  <c r="AB19" i="91" s="1"/>
  <c r="P19" i="91"/>
  <c r="O19" i="91"/>
  <c r="N19" i="91"/>
  <c r="Y19" i="91" s="1"/>
  <c r="AE18" i="91"/>
  <c r="AD18" i="91"/>
  <c r="AA18" i="91"/>
  <c r="T18" i="91"/>
  <c r="S18" i="91"/>
  <c r="R18" i="91"/>
  <c r="AC18" i="91" s="1"/>
  <c r="P18" i="91"/>
  <c r="O18" i="91"/>
  <c r="Z18" i="91" s="1"/>
  <c r="N18" i="91"/>
  <c r="Y18" i="91" s="1"/>
  <c r="F18" i="91"/>
  <c r="D18" i="91"/>
  <c r="Q18" i="91" s="1"/>
  <c r="AB18" i="91" s="1"/>
  <c r="AE17" i="91"/>
  <c r="AD17" i="91"/>
  <c r="AA17" i="91"/>
  <c r="T17" i="91"/>
  <c r="S17" i="91"/>
  <c r="R17" i="91"/>
  <c r="AC17" i="91" s="1"/>
  <c r="P17" i="91"/>
  <c r="O17" i="91"/>
  <c r="Z17" i="91" s="1"/>
  <c r="N17" i="91"/>
  <c r="Y17" i="91" s="1"/>
  <c r="F17" i="91"/>
  <c r="D17" i="91"/>
  <c r="Q17" i="91" s="1"/>
  <c r="AB17" i="91" s="1"/>
  <c r="AE16" i="91"/>
  <c r="AD16" i="91"/>
  <c r="AA16" i="91"/>
  <c r="T16" i="91"/>
  <c r="S16" i="91"/>
  <c r="R16" i="91"/>
  <c r="AC16" i="91" s="1"/>
  <c r="P16" i="91"/>
  <c r="O16" i="91"/>
  <c r="Z16" i="91" s="1"/>
  <c r="N16" i="91"/>
  <c r="Y16" i="91" s="1"/>
  <c r="F16" i="91"/>
  <c r="D16" i="91"/>
  <c r="Q16" i="91" s="1"/>
  <c r="AB16" i="91" s="1"/>
  <c r="AD15" i="91"/>
  <c r="AB15" i="91"/>
  <c r="Z15" i="91"/>
  <c r="S15" i="91"/>
  <c r="Q15" i="91"/>
  <c r="P15" i="91"/>
  <c r="AA15" i="91" s="1"/>
  <c r="O15" i="91"/>
  <c r="N15" i="91"/>
  <c r="Y15" i="91" s="1"/>
  <c r="AD14" i="91"/>
  <c r="AC14" i="91"/>
  <c r="Z14" i="91"/>
  <c r="Y14" i="91"/>
  <c r="T14" i="91"/>
  <c r="AE14" i="91" s="1"/>
  <c r="S14" i="91"/>
  <c r="R14" i="91"/>
  <c r="Q14" i="91"/>
  <c r="AB14" i="91" s="1"/>
  <c r="P14" i="91"/>
  <c r="AA14" i="91" s="1"/>
  <c r="O14" i="91"/>
  <c r="N14" i="91"/>
  <c r="AE13" i="91"/>
  <c r="AD13" i="91"/>
  <c r="AB13" i="91"/>
  <c r="AA13" i="91"/>
  <c r="T13" i="91"/>
  <c r="S13" i="91"/>
  <c r="R13" i="91"/>
  <c r="AC13" i="91" s="1"/>
  <c r="Q13" i="91"/>
  <c r="P13" i="91"/>
  <c r="O13" i="91"/>
  <c r="Z13" i="91" s="1"/>
  <c r="N13" i="91"/>
  <c r="Y13" i="91" s="1"/>
  <c r="AD12" i="91"/>
  <c r="AC12" i="91"/>
  <c r="AB12" i="91"/>
  <c r="Z12" i="91"/>
  <c r="Y12" i="91"/>
  <c r="T12" i="91"/>
  <c r="AE12" i="91" s="1"/>
  <c r="S12" i="91"/>
  <c r="R12" i="91"/>
  <c r="Q12" i="91"/>
  <c r="P12" i="91"/>
  <c r="AA12" i="91" s="1"/>
  <c r="O12" i="91"/>
  <c r="N12" i="91"/>
  <c r="S10" i="91"/>
  <c r="W10" i="91" s="1"/>
  <c r="AD10" i="91" s="1"/>
  <c r="Q10" i="91"/>
  <c r="V10" i="91" s="1"/>
  <c r="AB10" i="91" s="1"/>
  <c r="AB9" i="91"/>
  <c r="W9" i="91"/>
  <c r="AD9" i="91" s="1"/>
  <c r="V9" i="91"/>
  <c r="S9" i="91"/>
  <c r="Q9" i="91"/>
  <c r="AK37" i="87" l="1"/>
  <c r="AI37" i="87"/>
  <c r="AF37" i="87"/>
  <c r="X37" i="87"/>
  <c r="AM37" i="87" s="1"/>
  <c r="W37" i="87"/>
  <c r="AL37" i="87" s="1"/>
  <c r="V37" i="87"/>
  <c r="U37" i="87"/>
  <c r="AJ37" i="87" s="1"/>
  <c r="T37" i="87"/>
  <c r="S37" i="87"/>
  <c r="AH37" i="87" s="1"/>
  <c r="R37" i="87"/>
  <c r="AG37" i="87" s="1"/>
  <c r="Q37" i="87"/>
  <c r="P37" i="87"/>
  <c r="AE37" i="87" s="1"/>
  <c r="AM36" i="87"/>
  <c r="AK36" i="87"/>
  <c r="AH36" i="87"/>
  <c r="AE36" i="87"/>
  <c r="X36" i="87"/>
  <c r="W36" i="87"/>
  <c r="AL36" i="87" s="1"/>
  <c r="V36" i="87"/>
  <c r="U36" i="87"/>
  <c r="AJ36" i="87" s="1"/>
  <c r="T36" i="87"/>
  <c r="AI36" i="87" s="1"/>
  <c r="S36" i="87"/>
  <c r="R36" i="87"/>
  <c r="AG36" i="87" s="1"/>
  <c r="Q36" i="87"/>
  <c r="AF36" i="87" s="1"/>
  <c r="P36" i="87"/>
  <c r="AM35" i="87"/>
  <c r="AJ35" i="87"/>
  <c r="AG35" i="87"/>
  <c r="AE35" i="87"/>
  <c r="X35" i="87"/>
  <c r="W35" i="87"/>
  <c r="AL35" i="87" s="1"/>
  <c r="V35" i="87"/>
  <c r="AK35" i="87" s="1"/>
  <c r="U35" i="87"/>
  <c r="T35" i="87"/>
  <c r="AI35" i="87" s="1"/>
  <c r="S35" i="87"/>
  <c r="AH35" i="87" s="1"/>
  <c r="R35" i="87"/>
  <c r="Q35" i="87"/>
  <c r="AF35" i="87" s="1"/>
  <c r="P35" i="87"/>
  <c r="AL34" i="87"/>
  <c r="AI34" i="87"/>
  <c r="AG34" i="87"/>
  <c r="X34" i="87"/>
  <c r="AM34" i="87" s="1"/>
  <c r="W34" i="87"/>
  <c r="V34" i="87"/>
  <c r="AK34" i="87" s="1"/>
  <c r="U34" i="87"/>
  <c r="AJ34" i="87" s="1"/>
  <c r="T34" i="87"/>
  <c r="S34" i="87"/>
  <c r="AH34" i="87" s="1"/>
  <c r="R34" i="87"/>
  <c r="Q34" i="87"/>
  <c r="AF34" i="87" s="1"/>
  <c r="P34" i="87"/>
  <c r="AE34" i="87" s="1"/>
  <c r="AK33" i="87"/>
  <c r="AI33" i="87"/>
  <c r="AF33" i="87"/>
  <c r="X33" i="87"/>
  <c r="AM33" i="87" s="1"/>
  <c r="W33" i="87"/>
  <c r="AL33" i="87" s="1"/>
  <c r="V33" i="87"/>
  <c r="U33" i="87"/>
  <c r="AJ33" i="87" s="1"/>
  <c r="T33" i="87"/>
  <c r="S33" i="87"/>
  <c r="AH33" i="87" s="1"/>
  <c r="R33" i="87"/>
  <c r="AG33" i="87" s="1"/>
  <c r="Q33" i="87"/>
  <c r="P33" i="87"/>
  <c r="AE33" i="87" s="1"/>
  <c r="AM32" i="87"/>
  <c r="AK32" i="87"/>
  <c r="AH32" i="87"/>
  <c r="AE32" i="87"/>
  <c r="X32" i="87"/>
  <c r="W32" i="87"/>
  <c r="AL32" i="87" s="1"/>
  <c r="V32" i="87"/>
  <c r="U32" i="87"/>
  <c r="AJ32" i="87" s="1"/>
  <c r="T32" i="87"/>
  <c r="AI32" i="87" s="1"/>
  <c r="S32" i="87"/>
  <c r="R32" i="87"/>
  <c r="AG32" i="87" s="1"/>
  <c r="Q32" i="87"/>
  <c r="AF32" i="87" s="1"/>
  <c r="P32" i="87"/>
  <c r="AA30" i="87"/>
  <c r="AJ30" i="87" s="1"/>
  <c r="Z30" i="87"/>
  <c r="AH30" i="87" s="1"/>
  <c r="W30" i="87"/>
  <c r="AB30" i="87" s="1"/>
  <c r="AL30" i="87" s="1"/>
  <c r="U30" i="87"/>
  <c r="S30" i="87"/>
  <c r="AB29" i="87"/>
  <c r="AL29" i="87" s="1"/>
  <c r="AA29" i="87"/>
  <c r="AJ29" i="87" s="1"/>
  <c r="Z29" i="87"/>
  <c r="AH29" i="87" s="1"/>
  <c r="W29" i="87"/>
  <c r="U29" i="87"/>
  <c r="S29" i="87"/>
  <c r="AL27" i="87"/>
  <c r="AI27" i="87"/>
  <c r="AG27" i="87"/>
  <c r="X27" i="87"/>
  <c r="AM27" i="87" s="1"/>
  <c r="W27" i="87"/>
  <c r="V27" i="87"/>
  <c r="AK27" i="87" s="1"/>
  <c r="U27" i="87"/>
  <c r="AJ27" i="87" s="1"/>
  <c r="T27" i="87"/>
  <c r="S27" i="87"/>
  <c r="AH27" i="87" s="1"/>
  <c r="R27" i="87"/>
  <c r="Q27" i="87"/>
  <c r="AF27" i="87" s="1"/>
  <c r="P27" i="87"/>
  <c r="AE27" i="87" s="1"/>
  <c r="AK26" i="87"/>
  <c r="AI26" i="87"/>
  <c r="AF26" i="87"/>
  <c r="X26" i="87"/>
  <c r="AM26" i="87" s="1"/>
  <c r="W26" i="87"/>
  <c r="AL26" i="87" s="1"/>
  <c r="V26" i="87"/>
  <c r="U26" i="87"/>
  <c r="AJ26" i="87" s="1"/>
  <c r="T26" i="87"/>
  <c r="S26" i="87"/>
  <c r="AH26" i="87" s="1"/>
  <c r="R26" i="87"/>
  <c r="AG26" i="87" s="1"/>
  <c r="Q26" i="87"/>
  <c r="P26" i="87"/>
  <c r="AE26" i="87" s="1"/>
  <c r="AM25" i="87"/>
  <c r="AK25" i="87"/>
  <c r="AH25" i="87"/>
  <c r="AE25" i="87"/>
  <c r="X25" i="87"/>
  <c r="W25" i="87"/>
  <c r="AL25" i="87" s="1"/>
  <c r="V25" i="87"/>
  <c r="U25" i="87"/>
  <c r="AJ25" i="87" s="1"/>
  <c r="T25" i="87"/>
  <c r="AI25" i="87" s="1"/>
  <c r="S25" i="87"/>
  <c r="R25" i="87"/>
  <c r="AG25" i="87" s="1"/>
  <c r="Q25" i="87"/>
  <c r="AF25" i="87" s="1"/>
  <c r="P25" i="87"/>
  <c r="AM24" i="87"/>
  <c r="AJ24" i="87"/>
  <c r="AG24" i="87"/>
  <c r="AE24" i="87"/>
  <c r="X24" i="87"/>
  <c r="W24" i="87"/>
  <c r="AL24" i="87" s="1"/>
  <c r="V24" i="87"/>
  <c r="AK24" i="87" s="1"/>
  <c r="U24" i="87"/>
  <c r="T24" i="87"/>
  <c r="AI24" i="87" s="1"/>
  <c r="S24" i="87"/>
  <c r="AH24" i="87" s="1"/>
  <c r="R24" i="87"/>
  <c r="Q24" i="87"/>
  <c r="AF24" i="87" s="1"/>
  <c r="P24" i="87"/>
  <c r="AL23" i="87"/>
  <c r="AI23" i="87"/>
  <c r="AG23" i="87"/>
  <c r="X23" i="87"/>
  <c r="AM23" i="87" s="1"/>
  <c r="W23" i="87"/>
  <c r="V23" i="87"/>
  <c r="AK23" i="87" s="1"/>
  <c r="U23" i="87"/>
  <c r="AJ23" i="87" s="1"/>
  <c r="T23" i="87"/>
  <c r="S23" i="87"/>
  <c r="AH23" i="87" s="1"/>
  <c r="R23" i="87"/>
  <c r="Q23" i="87"/>
  <c r="AF23" i="87" s="1"/>
  <c r="P23" i="87"/>
  <c r="AE23" i="87" s="1"/>
  <c r="AK22" i="87"/>
  <c r="AI22" i="87"/>
  <c r="AF22" i="87"/>
  <c r="X22" i="87"/>
  <c r="AM22" i="87" s="1"/>
  <c r="W22" i="87"/>
  <c r="AL22" i="87" s="1"/>
  <c r="V22" i="87"/>
  <c r="U22" i="87"/>
  <c r="AJ22" i="87" s="1"/>
  <c r="T22" i="87"/>
  <c r="S22" i="87"/>
  <c r="AH22" i="87" s="1"/>
  <c r="R22" i="87"/>
  <c r="AG22" i="87" s="1"/>
  <c r="Q22" i="87"/>
  <c r="P22" i="87"/>
  <c r="AE22" i="87" s="1"/>
  <c r="W20" i="87"/>
  <c r="AB20" i="87" s="1"/>
  <c r="AL20" i="87" s="1"/>
  <c r="U20" i="87"/>
  <c r="AA20" i="87" s="1"/>
  <c r="AJ20" i="87" s="1"/>
  <c r="S20" i="87"/>
  <c r="Z20" i="87" s="1"/>
  <c r="AH20" i="87" s="1"/>
  <c r="Z19" i="87"/>
  <c r="AH19" i="87" s="1"/>
  <c r="W19" i="87"/>
  <c r="AB19" i="87" s="1"/>
  <c r="AL19" i="87" s="1"/>
  <c r="U19" i="87"/>
  <c r="AA19" i="87" s="1"/>
  <c r="AJ19" i="87" s="1"/>
  <c r="S19" i="87"/>
  <c r="AM17" i="87"/>
  <c r="AJ17" i="87"/>
  <c r="AG17" i="87"/>
  <c r="AE17" i="87"/>
  <c r="X17" i="87"/>
  <c r="W17" i="87"/>
  <c r="AL17" i="87" s="1"/>
  <c r="V17" i="87"/>
  <c r="AK17" i="87" s="1"/>
  <c r="U17" i="87"/>
  <c r="T17" i="87"/>
  <c r="AI17" i="87" s="1"/>
  <c r="S17" i="87"/>
  <c r="AH17" i="87" s="1"/>
  <c r="R17" i="87"/>
  <c r="Q17" i="87"/>
  <c r="AF17" i="87" s="1"/>
  <c r="P17" i="87"/>
  <c r="AL16" i="87"/>
  <c r="AI16" i="87"/>
  <c r="AG16" i="87"/>
  <c r="X16" i="87"/>
  <c r="AM16" i="87" s="1"/>
  <c r="W16" i="87"/>
  <c r="V16" i="87"/>
  <c r="AK16" i="87" s="1"/>
  <c r="U16" i="87"/>
  <c r="AJ16" i="87" s="1"/>
  <c r="T16" i="87"/>
  <c r="S16" i="87"/>
  <c r="AH16" i="87" s="1"/>
  <c r="R16" i="87"/>
  <c r="Q16" i="87"/>
  <c r="AF16" i="87" s="1"/>
  <c r="P16" i="87"/>
  <c r="AE16" i="87" s="1"/>
  <c r="AK15" i="87"/>
  <c r="AI15" i="87"/>
  <c r="X15" i="87"/>
  <c r="AM15" i="87" s="1"/>
  <c r="W15" i="87"/>
  <c r="AL15" i="87" s="1"/>
  <c r="V15" i="87"/>
  <c r="U15" i="87"/>
  <c r="AJ15" i="87" s="1"/>
  <c r="T15" i="87"/>
  <c r="S15" i="87"/>
  <c r="AH15" i="87" s="1"/>
  <c r="R15" i="87"/>
  <c r="AG15" i="87" s="1"/>
  <c r="Q15" i="87"/>
  <c r="AF15" i="87" s="1"/>
  <c r="P15" i="87"/>
  <c r="AE15" i="87" s="1"/>
  <c r="AM14" i="87"/>
  <c r="AK14" i="87"/>
  <c r="AE14" i="87"/>
  <c r="X14" i="87"/>
  <c r="W14" i="87"/>
  <c r="AL14" i="87" s="1"/>
  <c r="V14" i="87"/>
  <c r="U14" i="87"/>
  <c r="AJ14" i="87" s="1"/>
  <c r="T14" i="87"/>
  <c r="AI14" i="87" s="1"/>
  <c r="S14" i="87"/>
  <c r="AH14" i="87" s="1"/>
  <c r="R14" i="87"/>
  <c r="AG14" i="87" s="1"/>
  <c r="Q14" i="87"/>
  <c r="AF14" i="87" s="1"/>
  <c r="P14" i="87"/>
  <c r="AM13" i="87"/>
  <c r="AG13" i="87"/>
  <c r="AE13" i="87"/>
  <c r="X13" i="87"/>
  <c r="W13" i="87"/>
  <c r="AL13" i="87" s="1"/>
  <c r="V13" i="87"/>
  <c r="AK13" i="87" s="1"/>
  <c r="U13" i="87"/>
  <c r="AJ13" i="87" s="1"/>
  <c r="T13" i="87"/>
  <c r="AI13" i="87" s="1"/>
  <c r="S13" i="87"/>
  <c r="AH13" i="87" s="1"/>
  <c r="R13" i="87"/>
  <c r="Q13" i="87"/>
  <c r="AF13" i="87" s="1"/>
  <c r="P13" i="87"/>
  <c r="AI12" i="87"/>
  <c r="AG12" i="87"/>
  <c r="X12" i="87"/>
  <c r="AM12" i="87" s="1"/>
  <c r="W12" i="87"/>
  <c r="AL12" i="87" s="1"/>
  <c r="V12" i="87"/>
  <c r="AK12" i="87" s="1"/>
  <c r="U12" i="87"/>
  <c r="AJ12" i="87" s="1"/>
  <c r="T12" i="87"/>
  <c r="S12" i="87"/>
  <c r="AH12" i="87" s="1"/>
  <c r="R12" i="87"/>
  <c r="Q12" i="87"/>
  <c r="AF12" i="87" s="1"/>
  <c r="P12" i="87"/>
  <c r="AE12" i="87" s="1"/>
  <c r="AL10" i="87"/>
  <c r="AB10" i="87"/>
  <c r="W10" i="87"/>
  <c r="U10" i="87"/>
  <c r="AA10" i="87" s="1"/>
  <c r="AJ10" i="87" s="1"/>
  <c r="S10" i="87"/>
  <c r="Z10" i="87" s="1"/>
  <c r="AH10" i="87" s="1"/>
  <c r="W9" i="87"/>
  <c r="AB9" i="87" s="1"/>
  <c r="AL9" i="87" s="1"/>
  <c r="U9" i="87"/>
  <c r="AA9" i="87" s="1"/>
  <c r="AJ9" i="87" s="1"/>
  <c r="S9" i="87"/>
  <c r="Z9" i="87" s="1"/>
  <c r="AH9" i="87" s="1"/>
  <c r="AK31" i="83" l="1"/>
  <c r="AF31" i="83"/>
  <c r="X31" i="83"/>
  <c r="AM31" i="83" s="1"/>
  <c r="W31" i="83"/>
  <c r="AL31" i="83" s="1"/>
  <c r="V31" i="83"/>
  <c r="U31" i="83"/>
  <c r="AJ31" i="83" s="1"/>
  <c r="T31" i="83"/>
  <c r="AI31" i="83" s="1"/>
  <c r="S31" i="83"/>
  <c r="AH31" i="83" s="1"/>
  <c r="R31" i="83"/>
  <c r="AG31" i="83" s="1"/>
  <c r="Q31" i="83"/>
  <c r="P31" i="83"/>
  <c r="AE31" i="83" s="1"/>
  <c r="AM30" i="83"/>
  <c r="AH30" i="83"/>
  <c r="AE30" i="83"/>
  <c r="X30" i="83"/>
  <c r="W30" i="83"/>
  <c r="AL30" i="83" s="1"/>
  <c r="V30" i="83"/>
  <c r="AK30" i="83" s="1"/>
  <c r="U30" i="83"/>
  <c r="AJ30" i="83" s="1"/>
  <c r="T30" i="83"/>
  <c r="AI30" i="83" s="1"/>
  <c r="S30" i="83"/>
  <c r="R30" i="83"/>
  <c r="AG30" i="83" s="1"/>
  <c r="Q30" i="83"/>
  <c r="AF30" i="83" s="1"/>
  <c r="P30" i="83"/>
  <c r="AJ29" i="83"/>
  <c r="AG29" i="83"/>
  <c r="X29" i="83"/>
  <c r="AM29" i="83" s="1"/>
  <c r="W29" i="83"/>
  <c r="AL29" i="83" s="1"/>
  <c r="V29" i="83"/>
  <c r="AK29" i="83" s="1"/>
  <c r="U29" i="83"/>
  <c r="T29" i="83"/>
  <c r="AI29" i="83" s="1"/>
  <c r="S29" i="83"/>
  <c r="AH29" i="83" s="1"/>
  <c r="R29" i="83"/>
  <c r="Q29" i="83"/>
  <c r="AF29" i="83" s="1"/>
  <c r="P29" i="83"/>
  <c r="AE29" i="83" s="1"/>
  <c r="AL28" i="83"/>
  <c r="AI28" i="83"/>
  <c r="AH28" i="83"/>
  <c r="X28" i="83"/>
  <c r="AM28" i="83" s="1"/>
  <c r="W28" i="83"/>
  <c r="V28" i="83"/>
  <c r="AK28" i="83" s="1"/>
  <c r="U28" i="83"/>
  <c r="AJ28" i="83" s="1"/>
  <c r="T28" i="83"/>
  <c r="S28" i="83"/>
  <c r="R28" i="83"/>
  <c r="AG28" i="83" s="1"/>
  <c r="Q28" i="83"/>
  <c r="AF28" i="83" s="1"/>
  <c r="P28" i="83"/>
  <c r="AE28" i="83" s="1"/>
  <c r="W26" i="83"/>
  <c r="AB26" i="83" s="1"/>
  <c r="AL26" i="83" s="1"/>
  <c r="U26" i="83"/>
  <c r="AA26" i="83" s="1"/>
  <c r="AJ26" i="83" s="1"/>
  <c r="S26" i="83"/>
  <c r="Z26" i="83" s="1"/>
  <c r="AH26" i="83" s="1"/>
  <c r="W25" i="83"/>
  <c r="AB25" i="83" s="1"/>
  <c r="AL25" i="83" s="1"/>
  <c r="U25" i="83"/>
  <c r="AA25" i="83" s="1"/>
  <c r="AJ25" i="83" s="1"/>
  <c r="S25" i="83"/>
  <c r="Z25" i="83" s="1"/>
  <c r="AH25" i="83" s="1"/>
  <c r="AM23" i="83"/>
  <c r="AL23" i="83"/>
  <c r="AH23" i="83"/>
  <c r="AE23" i="83"/>
  <c r="X23" i="83"/>
  <c r="W23" i="83"/>
  <c r="V23" i="83"/>
  <c r="AK23" i="83" s="1"/>
  <c r="U23" i="83"/>
  <c r="AJ23" i="83" s="1"/>
  <c r="T23" i="83"/>
  <c r="AI23" i="83" s="1"/>
  <c r="S23" i="83"/>
  <c r="R23" i="83"/>
  <c r="AG23" i="83" s="1"/>
  <c r="Q23" i="83"/>
  <c r="AF23" i="83" s="1"/>
  <c r="P23" i="83"/>
  <c r="AJ22" i="83"/>
  <c r="AG22" i="83"/>
  <c r="AF22" i="83"/>
  <c r="X22" i="83"/>
  <c r="AM22" i="83" s="1"/>
  <c r="W22" i="83"/>
  <c r="AL22" i="83" s="1"/>
  <c r="V22" i="83"/>
  <c r="AK22" i="83" s="1"/>
  <c r="U22" i="83"/>
  <c r="T22" i="83"/>
  <c r="AI22" i="83" s="1"/>
  <c r="S22" i="83"/>
  <c r="AH22" i="83" s="1"/>
  <c r="R22" i="83"/>
  <c r="Q22" i="83"/>
  <c r="P22" i="83"/>
  <c r="AE22" i="83" s="1"/>
  <c r="AL21" i="83"/>
  <c r="AI21" i="83"/>
  <c r="AH21" i="83"/>
  <c r="X21" i="83"/>
  <c r="AM21" i="83" s="1"/>
  <c r="W21" i="83"/>
  <c r="V21" i="83"/>
  <c r="AK21" i="83" s="1"/>
  <c r="U21" i="83"/>
  <c r="AJ21" i="83" s="1"/>
  <c r="T21" i="83"/>
  <c r="S21" i="83"/>
  <c r="R21" i="83"/>
  <c r="AG21" i="83" s="1"/>
  <c r="Q21" i="83"/>
  <c r="AF21" i="83" s="1"/>
  <c r="P21" i="83"/>
  <c r="AE21" i="83" s="1"/>
  <c r="AK20" i="83"/>
  <c r="AJ20" i="83"/>
  <c r="AF20" i="83"/>
  <c r="X20" i="83"/>
  <c r="AM20" i="83" s="1"/>
  <c r="W20" i="83"/>
  <c r="AL20" i="83" s="1"/>
  <c r="V20" i="83"/>
  <c r="U20" i="83"/>
  <c r="T20" i="83"/>
  <c r="AI20" i="83" s="1"/>
  <c r="S20" i="83"/>
  <c r="AH20" i="83" s="1"/>
  <c r="R20" i="83"/>
  <c r="AG20" i="83" s="1"/>
  <c r="Q20" i="83"/>
  <c r="P20" i="83"/>
  <c r="AE20" i="83" s="1"/>
  <c r="Z18" i="83"/>
  <c r="AH18" i="83" s="1"/>
  <c r="W18" i="83"/>
  <c r="AB18" i="83" s="1"/>
  <c r="AL18" i="83" s="1"/>
  <c r="U18" i="83"/>
  <c r="AA18" i="83" s="1"/>
  <c r="AJ18" i="83" s="1"/>
  <c r="S18" i="83"/>
  <c r="AA17" i="83"/>
  <c r="AJ17" i="83" s="1"/>
  <c r="W17" i="83"/>
  <c r="AB17" i="83" s="1"/>
  <c r="AL17" i="83" s="1"/>
  <c r="U17" i="83"/>
  <c r="S17" i="83"/>
  <c r="Z17" i="83" s="1"/>
  <c r="AH17" i="83" s="1"/>
  <c r="AJ15" i="83"/>
  <c r="AG15" i="83"/>
  <c r="AF15" i="83"/>
  <c r="X15" i="83"/>
  <c r="AM15" i="83" s="1"/>
  <c r="W15" i="83"/>
  <c r="AL15" i="83" s="1"/>
  <c r="V15" i="83"/>
  <c r="AK15" i="83" s="1"/>
  <c r="U15" i="83"/>
  <c r="T15" i="83"/>
  <c r="AI15" i="83" s="1"/>
  <c r="S15" i="83"/>
  <c r="AH15" i="83" s="1"/>
  <c r="R15" i="83"/>
  <c r="Q15" i="83"/>
  <c r="P15" i="83"/>
  <c r="AE15" i="83" s="1"/>
  <c r="AL14" i="83"/>
  <c r="AI14" i="83"/>
  <c r="AH14" i="83"/>
  <c r="X14" i="83"/>
  <c r="AM14" i="83" s="1"/>
  <c r="W14" i="83"/>
  <c r="V14" i="83"/>
  <c r="AK14" i="83" s="1"/>
  <c r="U14" i="83"/>
  <c r="AJ14" i="83" s="1"/>
  <c r="T14" i="83"/>
  <c r="S14" i="83"/>
  <c r="R14" i="83"/>
  <c r="AG14" i="83" s="1"/>
  <c r="Q14" i="83"/>
  <c r="AF14" i="83" s="1"/>
  <c r="P14" i="83"/>
  <c r="AE14" i="83" s="1"/>
  <c r="AK13" i="83"/>
  <c r="AJ13" i="83"/>
  <c r="AF13" i="83"/>
  <c r="X13" i="83"/>
  <c r="AM13" i="83" s="1"/>
  <c r="W13" i="83"/>
  <c r="AL13" i="83" s="1"/>
  <c r="V13" i="83"/>
  <c r="U13" i="83"/>
  <c r="T13" i="83"/>
  <c r="AI13" i="83" s="1"/>
  <c r="S13" i="83"/>
  <c r="AH13" i="83" s="1"/>
  <c r="R13" i="83"/>
  <c r="AG13" i="83" s="1"/>
  <c r="Q13" i="83"/>
  <c r="P13" i="83"/>
  <c r="AE13" i="83" s="1"/>
  <c r="AM12" i="83"/>
  <c r="AL12" i="83"/>
  <c r="AH12" i="83"/>
  <c r="AE12" i="83"/>
  <c r="X12" i="83"/>
  <c r="W12" i="83"/>
  <c r="V12" i="83"/>
  <c r="AK12" i="83" s="1"/>
  <c r="U12" i="83"/>
  <c r="AJ12" i="83" s="1"/>
  <c r="T12" i="83"/>
  <c r="AI12" i="83" s="1"/>
  <c r="S12" i="83"/>
  <c r="R12" i="83"/>
  <c r="AG12" i="83" s="1"/>
  <c r="Q12" i="83"/>
  <c r="AF12" i="83" s="1"/>
  <c r="P12" i="83"/>
  <c r="AB10" i="83"/>
  <c r="AL10" i="83" s="1"/>
  <c r="Z10" i="83"/>
  <c r="AH10" i="83" s="1"/>
  <c r="W10" i="83"/>
  <c r="U10" i="83"/>
  <c r="AA10" i="83" s="1"/>
  <c r="AJ10" i="83" s="1"/>
  <c r="S10" i="83"/>
  <c r="AH9" i="83"/>
  <c r="AA9" i="83"/>
  <c r="AJ9" i="83" s="1"/>
  <c r="Z9" i="83"/>
  <c r="W9" i="83"/>
  <c r="AB9" i="83" s="1"/>
  <c r="AL9" i="83" s="1"/>
  <c r="U9" i="83"/>
  <c r="S9" i="83"/>
  <c r="AF21" i="79" l="1"/>
  <c r="X21" i="79"/>
  <c r="AM21" i="79" s="1"/>
  <c r="V21" i="79"/>
  <c r="AK21" i="79" s="1"/>
  <c r="T21" i="79"/>
  <c r="AI21" i="79" s="1"/>
  <c r="S21" i="79"/>
  <c r="AH21" i="79" s="1"/>
  <c r="R21" i="79"/>
  <c r="AG21" i="79" s="1"/>
  <c r="Q21" i="79"/>
  <c r="P21" i="79"/>
  <c r="AE21" i="79" s="1"/>
  <c r="H21" i="79"/>
  <c r="W21" i="79" s="1"/>
  <c r="AL21" i="79" s="1"/>
  <c r="F21" i="79"/>
  <c r="U21" i="79" s="1"/>
  <c r="AJ21" i="79" s="1"/>
  <c r="D21" i="79"/>
  <c r="AK20" i="79"/>
  <c r="AI20" i="79"/>
  <c r="AG20" i="79"/>
  <c r="X20" i="79"/>
  <c r="AM20" i="79" s="1"/>
  <c r="V20" i="79"/>
  <c r="U20" i="79"/>
  <c r="AJ20" i="79" s="1"/>
  <c r="T20" i="79"/>
  <c r="S20" i="79"/>
  <c r="AH20" i="79" s="1"/>
  <c r="R20" i="79"/>
  <c r="Q20" i="79"/>
  <c r="AF20" i="79" s="1"/>
  <c r="P20" i="79"/>
  <c r="AE20" i="79" s="1"/>
  <c r="H20" i="79"/>
  <c r="W20" i="79" s="1"/>
  <c r="AL20" i="79" s="1"/>
  <c r="F20" i="79"/>
  <c r="D20" i="79"/>
  <c r="AF19" i="79"/>
  <c r="X19" i="79"/>
  <c r="AM19" i="79" s="1"/>
  <c r="V19" i="79"/>
  <c r="AK19" i="79" s="1"/>
  <c r="U19" i="79"/>
  <c r="AJ19" i="79" s="1"/>
  <c r="T19" i="79"/>
  <c r="AI19" i="79" s="1"/>
  <c r="R19" i="79"/>
  <c r="AG19" i="79" s="1"/>
  <c r="Q19" i="79"/>
  <c r="P19" i="79"/>
  <c r="AE19" i="79" s="1"/>
  <c r="H19" i="79"/>
  <c r="W19" i="79" s="1"/>
  <c r="AL19" i="79" s="1"/>
  <c r="F19" i="79"/>
  <c r="D19" i="79"/>
  <c r="S19" i="79" s="1"/>
  <c r="AH19" i="79" s="1"/>
  <c r="W17" i="79"/>
  <c r="AB17" i="79" s="1"/>
  <c r="AL17" i="79" s="1"/>
  <c r="U17" i="79"/>
  <c r="AA17" i="79" s="1"/>
  <c r="AJ17" i="79" s="1"/>
  <c r="S17" i="79"/>
  <c r="Z17" i="79" s="1"/>
  <c r="AH17" i="79" s="1"/>
  <c r="Z16" i="79"/>
  <c r="AH16" i="79" s="1"/>
  <c r="W16" i="79"/>
  <c r="AB16" i="79" s="1"/>
  <c r="AL16" i="79" s="1"/>
  <c r="U16" i="79"/>
  <c r="AA16" i="79" s="1"/>
  <c r="AJ16" i="79" s="1"/>
  <c r="S16" i="79"/>
  <c r="AM14" i="79"/>
  <c r="AK14" i="79"/>
  <c r="AG14" i="79"/>
  <c r="X14" i="79"/>
  <c r="V14" i="79"/>
  <c r="U14" i="79"/>
  <c r="AJ14" i="79" s="1"/>
  <c r="T14" i="79"/>
  <c r="AI14" i="79" s="1"/>
  <c r="S14" i="79"/>
  <c r="AH14" i="79" s="1"/>
  <c r="R14" i="79"/>
  <c r="Q14" i="79"/>
  <c r="AF14" i="79" s="1"/>
  <c r="P14" i="79"/>
  <c r="AE14" i="79" s="1"/>
  <c r="H14" i="79"/>
  <c r="W14" i="79" s="1"/>
  <c r="AL14" i="79" s="1"/>
  <c r="F14" i="79"/>
  <c r="D14" i="79"/>
  <c r="AH13" i="79"/>
  <c r="X13" i="79"/>
  <c r="AM13" i="79" s="1"/>
  <c r="V13" i="79"/>
  <c r="AK13" i="79" s="1"/>
  <c r="T13" i="79"/>
  <c r="AI13" i="79" s="1"/>
  <c r="S13" i="79"/>
  <c r="R13" i="79"/>
  <c r="AG13" i="79" s="1"/>
  <c r="Q13" i="79"/>
  <c r="AF13" i="79" s="1"/>
  <c r="P13" i="79"/>
  <c r="AE13" i="79" s="1"/>
  <c r="H13" i="79"/>
  <c r="W13" i="79" s="1"/>
  <c r="AL13" i="79" s="1"/>
  <c r="F13" i="79"/>
  <c r="U13" i="79" s="1"/>
  <c r="AJ13" i="79" s="1"/>
  <c r="D13" i="79"/>
  <c r="AM12" i="79"/>
  <c r="AI12" i="79"/>
  <c r="AE12" i="79"/>
  <c r="X12" i="79"/>
  <c r="V12" i="79"/>
  <c r="AK12" i="79" s="1"/>
  <c r="U12" i="79"/>
  <c r="AJ12" i="79" s="1"/>
  <c r="T12" i="79"/>
  <c r="R12" i="79"/>
  <c r="AG12" i="79" s="1"/>
  <c r="Q12" i="79"/>
  <c r="AF12" i="79" s="1"/>
  <c r="P12" i="79"/>
  <c r="H12" i="79"/>
  <c r="W12" i="79" s="1"/>
  <c r="AL12" i="79" s="1"/>
  <c r="F12" i="79"/>
  <c r="D12" i="79"/>
  <c r="S12" i="79" s="1"/>
  <c r="AH12" i="79" s="1"/>
  <c r="Z10" i="79"/>
  <c r="AH10" i="79" s="1"/>
  <c r="W10" i="79"/>
  <c r="AB10" i="79" s="1"/>
  <c r="AL10" i="79" s="1"/>
  <c r="U10" i="79"/>
  <c r="AA10" i="79" s="1"/>
  <c r="AJ10" i="79" s="1"/>
  <c r="S10" i="79"/>
  <c r="AA9" i="79"/>
  <c r="AJ9" i="79" s="1"/>
  <c r="Z9" i="79"/>
  <c r="AH9" i="79" s="1"/>
  <c r="W9" i="79"/>
  <c r="AB9" i="79" s="1"/>
  <c r="AL9" i="79" s="1"/>
  <c r="U9" i="79"/>
  <c r="S9" i="79"/>
  <c r="AY27" i="75" l="1"/>
  <c r="AK27" i="75"/>
  <c r="BB27" i="75" s="1"/>
  <c r="AI27" i="75"/>
  <c r="AZ27" i="75" s="1"/>
  <c r="AH27" i="75"/>
  <c r="W27" i="75"/>
  <c r="AO27" i="75" s="1"/>
  <c r="BF27" i="75" s="1"/>
  <c r="V27" i="75"/>
  <c r="AN27" i="75" s="1"/>
  <c r="BE27" i="75" s="1"/>
  <c r="U27" i="75"/>
  <c r="AM27" i="75" s="1"/>
  <c r="BD27" i="75" s="1"/>
  <c r="T27" i="75"/>
  <c r="AL27" i="75" s="1"/>
  <c r="BC27" i="75" s="1"/>
  <c r="S27" i="75"/>
  <c r="R27" i="75"/>
  <c r="AJ27" i="75" s="1"/>
  <c r="BA27" i="75" s="1"/>
  <c r="Q27" i="75"/>
  <c r="P27" i="75"/>
  <c r="O27" i="75"/>
  <c r="AG27" i="75" s="1"/>
  <c r="AX27" i="75" s="1"/>
  <c r="N27" i="75"/>
  <c r="AF27" i="75" s="1"/>
  <c r="AW27" i="75" s="1"/>
  <c r="M27" i="75"/>
  <c r="AE27" i="75" s="1"/>
  <c r="AV27" i="75" s="1"/>
  <c r="T25" i="75"/>
  <c r="AL25" i="75" s="1"/>
  <c r="BC25" i="75" s="1"/>
  <c r="P25" i="75"/>
  <c r="AH25" i="75" s="1"/>
  <c r="AY25" i="75" s="1"/>
  <c r="BC24" i="75"/>
  <c r="AL24" i="75"/>
  <c r="AH24" i="75"/>
  <c r="AY24" i="75" s="1"/>
  <c r="T24" i="75"/>
  <c r="P24" i="75"/>
  <c r="BE22" i="75"/>
  <c r="BD22" i="75"/>
  <c r="AV22" i="75"/>
  <c r="AO22" i="75"/>
  <c r="BF22" i="75" s="1"/>
  <c r="AN22" i="75"/>
  <c r="AM22" i="75"/>
  <c r="AH22" i="75"/>
  <c r="AY22" i="75" s="1"/>
  <c r="AF22" i="75"/>
  <c r="AW22" i="75" s="1"/>
  <c r="AE22" i="75"/>
  <c r="W22" i="75"/>
  <c r="V22" i="75"/>
  <c r="U22" i="75"/>
  <c r="T22" i="75"/>
  <c r="AL22" i="75" s="1"/>
  <c r="BC22" i="75" s="1"/>
  <c r="S22" i="75"/>
  <c r="AK22" i="75" s="1"/>
  <c r="BB22" i="75" s="1"/>
  <c r="R22" i="75"/>
  <c r="AJ22" i="75" s="1"/>
  <c r="BA22" i="75" s="1"/>
  <c r="Q22" i="75"/>
  <c r="AI22" i="75" s="1"/>
  <c r="AZ22" i="75" s="1"/>
  <c r="P22" i="75"/>
  <c r="O22" i="75"/>
  <c r="AG22" i="75" s="1"/>
  <c r="AX22" i="75" s="1"/>
  <c r="N22" i="75"/>
  <c r="M22" i="75"/>
  <c r="AY20" i="75"/>
  <c r="AH20" i="75"/>
  <c r="T20" i="75"/>
  <c r="AL20" i="75" s="1"/>
  <c r="BC20" i="75" s="1"/>
  <c r="P20" i="75"/>
  <c r="AL19" i="75"/>
  <c r="BC19" i="75" s="1"/>
  <c r="AH19" i="75"/>
  <c r="AY19" i="75" s="1"/>
  <c r="T19" i="75"/>
  <c r="P19" i="75"/>
  <c r="BA17" i="75"/>
  <c r="AM17" i="75"/>
  <c r="BD17" i="75" s="1"/>
  <c r="AK17" i="75"/>
  <c r="BB17" i="75" s="1"/>
  <c r="AJ17" i="75"/>
  <c r="AE17" i="75"/>
  <c r="AV17" i="75" s="1"/>
  <c r="W17" i="75"/>
  <c r="AO17" i="75" s="1"/>
  <c r="BF17" i="75" s="1"/>
  <c r="V17" i="75"/>
  <c r="AN17" i="75" s="1"/>
  <c r="BE17" i="75" s="1"/>
  <c r="U17" i="75"/>
  <c r="T17" i="75"/>
  <c r="AL17" i="75" s="1"/>
  <c r="BC17" i="75" s="1"/>
  <c r="S17" i="75"/>
  <c r="R17" i="75"/>
  <c r="Q17" i="75"/>
  <c r="AI17" i="75" s="1"/>
  <c r="AZ17" i="75" s="1"/>
  <c r="P17" i="75"/>
  <c r="AH17" i="75" s="1"/>
  <c r="AY17" i="75" s="1"/>
  <c r="O17" i="75"/>
  <c r="AG17" i="75" s="1"/>
  <c r="AX17" i="75" s="1"/>
  <c r="N17" i="75"/>
  <c r="AF17" i="75" s="1"/>
  <c r="AW17" i="75" s="1"/>
  <c r="M17" i="75"/>
  <c r="AH15" i="75"/>
  <c r="AY15" i="75" s="1"/>
  <c r="T15" i="75"/>
  <c r="AL15" i="75" s="1"/>
  <c r="BC15" i="75" s="1"/>
  <c r="P15" i="75"/>
  <c r="BC14" i="75"/>
  <c r="AL14" i="75"/>
  <c r="T14" i="75"/>
  <c r="P14" i="75"/>
  <c r="AH14" i="75" s="1"/>
  <c r="AY14" i="75" s="1"/>
  <c r="BF12" i="75"/>
  <c r="AX12" i="75"/>
  <c r="AO12" i="75"/>
  <c r="AJ12" i="75"/>
  <c r="BA12" i="75" s="1"/>
  <c r="AH12" i="75"/>
  <c r="AY12" i="75" s="1"/>
  <c r="AG12" i="75"/>
  <c r="W12" i="75"/>
  <c r="V12" i="75"/>
  <c r="AN12" i="75" s="1"/>
  <c r="BE12" i="75" s="1"/>
  <c r="U12" i="75"/>
  <c r="AM12" i="75" s="1"/>
  <c r="BD12" i="75" s="1"/>
  <c r="T12" i="75"/>
  <c r="AL12" i="75" s="1"/>
  <c r="BC12" i="75" s="1"/>
  <c r="S12" i="75"/>
  <c r="AK12" i="75" s="1"/>
  <c r="BB12" i="75" s="1"/>
  <c r="R12" i="75"/>
  <c r="Q12" i="75"/>
  <c r="AI12" i="75" s="1"/>
  <c r="AZ12" i="75" s="1"/>
  <c r="P12" i="75"/>
  <c r="O12" i="75"/>
  <c r="N12" i="75"/>
  <c r="AF12" i="75" s="1"/>
  <c r="AW12" i="75" s="1"/>
  <c r="M12" i="75"/>
  <c r="AE12" i="75" s="1"/>
  <c r="AV12" i="75" s="1"/>
  <c r="AL10" i="75"/>
  <c r="BC10" i="75" s="1"/>
  <c r="T10" i="75"/>
  <c r="P10" i="75"/>
  <c r="AH10" i="75" s="1"/>
  <c r="AY10" i="75" s="1"/>
  <c r="AY9" i="75"/>
  <c r="AH9" i="75"/>
  <c r="T9" i="75"/>
  <c r="AL9" i="75" s="1"/>
  <c r="BC9" i="75" s="1"/>
  <c r="P9" i="75"/>
  <c r="AE27" i="71" l="1"/>
  <c r="AA27" i="71"/>
  <c r="S27" i="71"/>
  <c r="AF27" i="71" s="1"/>
  <c r="R27" i="71"/>
  <c r="Q27" i="71"/>
  <c r="AD27" i="71" s="1"/>
  <c r="P27" i="71"/>
  <c r="AC27" i="71" s="1"/>
  <c r="O27" i="71"/>
  <c r="AB27" i="71" s="1"/>
  <c r="N27" i="71"/>
  <c r="M27" i="71"/>
  <c r="Z27" i="71" s="1"/>
  <c r="AE26" i="71"/>
  <c r="AC26" i="71"/>
  <c r="AA26" i="71"/>
  <c r="S26" i="71"/>
  <c r="AF26" i="71" s="1"/>
  <c r="R26" i="71"/>
  <c r="Q26" i="71"/>
  <c r="AD26" i="71" s="1"/>
  <c r="P26" i="71"/>
  <c r="O26" i="71"/>
  <c r="AB26" i="71" s="1"/>
  <c r="N26" i="71"/>
  <c r="M26" i="71"/>
  <c r="Z26" i="71" s="1"/>
  <c r="AE25" i="71"/>
  <c r="AC25" i="71"/>
  <c r="AA25" i="71"/>
  <c r="S25" i="71"/>
  <c r="AF25" i="71" s="1"/>
  <c r="R25" i="71"/>
  <c r="Q25" i="71"/>
  <c r="AD25" i="71" s="1"/>
  <c r="P25" i="71"/>
  <c r="O25" i="71"/>
  <c r="AB25" i="71" s="1"/>
  <c r="N25" i="71"/>
  <c r="M25" i="71"/>
  <c r="Z25" i="71" s="1"/>
  <c r="AE24" i="71"/>
  <c r="AC24" i="71"/>
  <c r="AA24" i="71"/>
  <c r="S24" i="71"/>
  <c r="AF24" i="71" s="1"/>
  <c r="R24" i="71"/>
  <c r="Q24" i="71"/>
  <c r="AD24" i="71" s="1"/>
  <c r="P24" i="71"/>
  <c r="O24" i="71"/>
  <c r="AB24" i="71" s="1"/>
  <c r="N24" i="71"/>
  <c r="M24" i="71"/>
  <c r="Z24" i="71" s="1"/>
  <c r="AE23" i="71"/>
  <c r="AC23" i="71"/>
  <c r="AA23" i="71"/>
  <c r="S23" i="71"/>
  <c r="AF23" i="71" s="1"/>
  <c r="R23" i="71"/>
  <c r="Q23" i="71"/>
  <c r="AD23" i="71" s="1"/>
  <c r="P23" i="71"/>
  <c r="O23" i="71"/>
  <c r="AB23" i="71" s="1"/>
  <c r="N23" i="71"/>
  <c r="M23" i="71"/>
  <c r="Z23" i="71" s="1"/>
  <c r="AE22" i="71"/>
  <c r="AC22" i="71"/>
  <c r="AA22" i="71"/>
  <c r="S22" i="71"/>
  <c r="AF22" i="71" s="1"/>
  <c r="R22" i="71"/>
  <c r="Q22" i="71"/>
  <c r="AD22" i="71" s="1"/>
  <c r="P22" i="71"/>
  <c r="O22" i="71"/>
  <c r="AB22" i="71" s="1"/>
  <c r="N22" i="71"/>
  <c r="M22" i="71"/>
  <c r="Z22" i="71" s="1"/>
  <c r="AE21" i="71"/>
  <c r="AC21" i="71"/>
  <c r="AA21" i="71"/>
  <c r="S21" i="71"/>
  <c r="AF21" i="71" s="1"/>
  <c r="R21" i="71"/>
  <c r="Q21" i="71"/>
  <c r="AD21" i="71" s="1"/>
  <c r="P21" i="71"/>
  <c r="O21" i="71"/>
  <c r="AB21" i="71" s="1"/>
  <c r="N21" i="71"/>
  <c r="M21" i="71"/>
  <c r="Z21" i="71" s="1"/>
  <c r="X20" i="71"/>
  <c r="AF20" i="71" s="1"/>
  <c r="W20" i="71"/>
  <c r="AE20" i="71" s="1"/>
  <c r="S20" i="71"/>
  <c r="R20" i="71"/>
  <c r="Q20" i="71"/>
  <c r="V20" i="71" s="1"/>
  <c r="AD20" i="71" s="1"/>
  <c r="P20" i="71"/>
  <c r="U20" i="71" s="1"/>
  <c r="AC20" i="71" s="1"/>
  <c r="V19" i="71"/>
  <c r="AD19" i="71" s="1"/>
  <c r="U19" i="71"/>
  <c r="AC19" i="71" s="1"/>
  <c r="S19" i="71"/>
  <c r="X19" i="71" s="1"/>
  <c r="AF19" i="71" s="1"/>
  <c r="R19" i="71"/>
  <c r="W19" i="71" s="1"/>
  <c r="AE19" i="71" s="1"/>
  <c r="Q19" i="71"/>
  <c r="P19" i="71"/>
  <c r="AE17" i="71"/>
  <c r="AC17" i="71"/>
  <c r="AA17" i="71"/>
  <c r="S17" i="71"/>
  <c r="AF17" i="71" s="1"/>
  <c r="R17" i="71"/>
  <c r="Q17" i="71"/>
  <c r="AD17" i="71" s="1"/>
  <c r="P17" i="71"/>
  <c r="O17" i="71"/>
  <c r="AB17" i="71" s="1"/>
  <c r="N17" i="71"/>
  <c r="M17" i="71"/>
  <c r="Z17" i="71" s="1"/>
  <c r="AE16" i="71"/>
  <c r="AC16" i="71"/>
  <c r="AA16" i="71"/>
  <c r="S16" i="71"/>
  <c r="AF16" i="71" s="1"/>
  <c r="R16" i="71"/>
  <c r="Q16" i="71"/>
  <c r="AD16" i="71" s="1"/>
  <c r="P16" i="71"/>
  <c r="O16" i="71"/>
  <c r="AB16" i="71" s="1"/>
  <c r="N16" i="71"/>
  <c r="M16" i="71"/>
  <c r="Z16" i="71" s="1"/>
  <c r="AE15" i="71"/>
  <c r="AC15" i="71"/>
  <c r="AA15" i="71"/>
  <c r="S15" i="71"/>
  <c r="AF15" i="71" s="1"/>
  <c r="R15" i="71"/>
  <c r="Q15" i="71"/>
  <c r="AD15" i="71" s="1"/>
  <c r="P15" i="71"/>
  <c r="O15" i="71"/>
  <c r="AB15" i="71" s="1"/>
  <c r="N15" i="71"/>
  <c r="M15" i="71"/>
  <c r="Z15" i="71" s="1"/>
  <c r="AE14" i="71"/>
  <c r="AC14" i="71"/>
  <c r="AA14" i="71"/>
  <c r="S14" i="71"/>
  <c r="AF14" i="71" s="1"/>
  <c r="R14" i="71"/>
  <c r="Q14" i="71"/>
  <c r="AD14" i="71" s="1"/>
  <c r="P14" i="71"/>
  <c r="O14" i="71"/>
  <c r="AB14" i="71" s="1"/>
  <c r="N14" i="71"/>
  <c r="M14" i="71"/>
  <c r="Z14" i="71" s="1"/>
  <c r="AE13" i="71"/>
  <c r="AC13" i="71"/>
  <c r="AA13" i="71"/>
  <c r="S13" i="71"/>
  <c r="AF13" i="71" s="1"/>
  <c r="R13" i="71"/>
  <c r="Q13" i="71"/>
  <c r="AD13" i="71" s="1"/>
  <c r="P13" i="71"/>
  <c r="O13" i="71"/>
  <c r="AB13" i="71" s="1"/>
  <c r="N13" i="71"/>
  <c r="M13" i="71"/>
  <c r="Z13" i="71" s="1"/>
  <c r="AE12" i="71"/>
  <c r="AC12" i="71"/>
  <c r="AA12" i="71"/>
  <c r="S12" i="71"/>
  <c r="AF12" i="71" s="1"/>
  <c r="R12" i="71"/>
  <c r="Q12" i="71"/>
  <c r="AD12" i="71" s="1"/>
  <c r="P12" i="71"/>
  <c r="O12" i="71"/>
  <c r="AB12" i="71" s="1"/>
  <c r="N12" i="71"/>
  <c r="M12" i="71"/>
  <c r="Z12" i="71" s="1"/>
  <c r="AE11" i="71"/>
  <c r="AC11" i="71"/>
  <c r="AA11" i="71"/>
  <c r="S11" i="71"/>
  <c r="AF11" i="71" s="1"/>
  <c r="R11" i="71"/>
  <c r="Q11" i="71"/>
  <c r="AD11" i="71" s="1"/>
  <c r="P11" i="71"/>
  <c r="O11" i="71"/>
  <c r="AB11" i="71" s="1"/>
  <c r="N11" i="71"/>
  <c r="M11" i="71"/>
  <c r="Z11" i="71" s="1"/>
  <c r="S10" i="71"/>
  <c r="X10" i="71" s="1"/>
  <c r="AF10" i="71" s="1"/>
  <c r="R10" i="71"/>
  <c r="W10" i="71" s="1"/>
  <c r="AE10" i="71" s="1"/>
  <c r="Q10" i="71"/>
  <c r="V10" i="71" s="1"/>
  <c r="AD10" i="71" s="1"/>
  <c r="P10" i="71"/>
  <c r="U10" i="71" s="1"/>
  <c r="AC10" i="71" s="1"/>
  <c r="X9" i="71"/>
  <c r="AF9" i="71" s="1"/>
  <c r="V9" i="71"/>
  <c r="AD9" i="71" s="1"/>
  <c r="U9" i="71"/>
  <c r="AC9" i="71" s="1"/>
  <c r="S9" i="71"/>
  <c r="R9" i="71"/>
  <c r="W9" i="71" s="1"/>
  <c r="AE9" i="71" s="1"/>
  <c r="Q9" i="71"/>
  <c r="P9" i="71"/>
  <c r="AE19" i="67" l="1"/>
  <c r="AD19" i="67"/>
  <c r="AA19" i="67"/>
  <c r="S19" i="67"/>
  <c r="AF19" i="67" s="1"/>
  <c r="R19" i="67"/>
  <c r="Q19" i="67"/>
  <c r="P19" i="67"/>
  <c r="AC19" i="67" s="1"/>
  <c r="O19" i="67"/>
  <c r="AB19" i="67" s="1"/>
  <c r="N19" i="67"/>
  <c r="M19" i="67"/>
  <c r="Z19" i="67" s="1"/>
  <c r="AE18" i="67"/>
  <c r="AC18" i="67"/>
  <c r="AB18" i="67"/>
  <c r="S18" i="67"/>
  <c r="AF18" i="67" s="1"/>
  <c r="R18" i="67"/>
  <c r="Q18" i="67"/>
  <c r="AD18" i="67" s="1"/>
  <c r="P18" i="67"/>
  <c r="O18" i="67"/>
  <c r="N18" i="67"/>
  <c r="AA18" i="67" s="1"/>
  <c r="M18" i="67"/>
  <c r="Z18" i="67" s="1"/>
  <c r="AE17" i="67"/>
  <c r="AC17" i="67"/>
  <c r="AA17" i="67"/>
  <c r="Z17" i="67"/>
  <c r="S17" i="67"/>
  <c r="AF17" i="67" s="1"/>
  <c r="R17" i="67"/>
  <c r="Q17" i="67"/>
  <c r="AD17" i="67" s="1"/>
  <c r="P17" i="67"/>
  <c r="O17" i="67"/>
  <c r="AB17" i="67" s="1"/>
  <c r="N17" i="67"/>
  <c r="M17" i="67"/>
  <c r="W16" i="67"/>
  <c r="AE16" i="67" s="1"/>
  <c r="U16" i="67"/>
  <c r="AC16" i="67" s="1"/>
  <c r="S16" i="67"/>
  <c r="X16" i="67" s="1"/>
  <c r="AF16" i="67" s="1"/>
  <c r="R16" i="67"/>
  <c r="Q16" i="67"/>
  <c r="V16" i="67" s="1"/>
  <c r="AD16" i="67" s="1"/>
  <c r="P16" i="67"/>
  <c r="X15" i="67"/>
  <c r="AF15" i="67" s="1"/>
  <c r="V15" i="67"/>
  <c r="AD15" i="67" s="1"/>
  <c r="S15" i="67"/>
  <c r="R15" i="67"/>
  <c r="W15" i="67" s="1"/>
  <c r="AE15" i="67" s="1"/>
  <c r="Q15" i="67"/>
  <c r="P15" i="67"/>
  <c r="U15" i="67" s="1"/>
  <c r="AC15" i="67" s="1"/>
  <c r="AF13" i="67"/>
  <c r="AC13" i="67"/>
  <c r="AA13" i="67"/>
  <c r="S13" i="67"/>
  <c r="R13" i="67"/>
  <c r="AE13" i="67" s="1"/>
  <c r="Q13" i="67"/>
  <c r="AD13" i="67" s="1"/>
  <c r="P13" i="67"/>
  <c r="O13" i="67"/>
  <c r="AB13" i="67" s="1"/>
  <c r="N13" i="67"/>
  <c r="M13" i="67"/>
  <c r="Z13" i="67" s="1"/>
  <c r="AE12" i="67"/>
  <c r="AD12" i="67"/>
  <c r="AA12" i="67"/>
  <c r="S12" i="67"/>
  <c r="AF12" i="67" s="1"/>
  <c r="R12" i="67"/>
  <c r="Q12" i="67"/>
  <c r="P12" i="67"/>
  <c r="AC12" i="67" s="1"/>
  <c r="O12" i="67"/>
  <c r="AB12" i="67" s="1"/>
  <c r="N12" i="67"/>
  <c r="M12" i="67"/>
  <c r="Z12" i="67" s="1"/>
  <c r="AE11" i="67"/>
  <c r="AC11" i="67"/>
  <c r="AB11" i="67"/>
  <c r="S11" i="67"/>
  <c r="AF11" i="67" s="1"/>
  <c r="R11" i="67"/>
  <c r="Q11" i="67"/>
  <c r="AD11" i="67" s="1"/>
  <c r="P11" i="67"/>
  <c r="O11" i="67"/>
  <c r="N11" i="67"/>
  <c r="AA11" i="67" s="1"/>
  <c r="M11" i="67"/>
  <c r="Z11" i="67" s="1"/>
  <c r="W10" i="67"/>
  <c r="AE10" i="67" s="1"/>
  <c r="V10" i="67"/>
  <c r="AD10" i="67" s="1"/>
  <c r="S10" i="67"/>
  <c r="X10" i="67" s="1"/>
  <c r="AF10" i="67" s="1"/>
  <c r="R10" i="67"/>
  <c r="Q10" i="67"/>
  <c r="P10" i="67"/>
  <c r="U10" i="67" s="1"/>
  <c r="AC10" i="67" s="1"/>
  <c r="X9" i="67"/>
  <c r="AF9" i="67" s="1"/>
  <c r="U9" i="67"/>
  <c r="AC9" i="67" s="1"/>
  <c r="S9" i="67"/>
  <c r="R9" i="67"/>
  <c r="W9" i="67" s="1"/>
  <c r="AE9" i="67" s="1"/>
  <c r="Q9" i="67"/>
  <c r="V9" i="67" s="1"/>
  <c r="AD9" i="67" s="1"/>
  <c r="P9" i="67"/>
  <c r="AM43" i="63" l="1"/>
  <c r="BD43" i="63" s="1"/>
  <c r="AL43" i="63"/>
  <c r="BC43" i="63" s="1"/>
  <c r="AK43" i="63"/>
  <c r="BB43" i="63" s="1"/>
  <c r="W43" i="63"/>
  <c r="AO43" i="63" s="1"/>
  <c r="BF43" i="63" s="1"/>
  <c r="V43" i="63"/>
  <c r="AN43" i="63" s="1"/>
  <c r="BE43" i="63" s="1"/>
  <c r="U43" i="63"/>
  <c r="T43" i="63"/>
  <c r="S43" i="63"/>
  <c r="R43" i="63"/>
  <c r="AJ43" i="63" s="1"/>
  <c r="BA43" i="63" s="1"/>
  <c r="Q43" i="63"/>
  <c r="AI43" i="63" s="1"/>
  <c r="AZ43" i="63" s="1"/>
  <c r="P43" i="63"/>
  <c r="AH43" i="63" s="1"/>
  <c r="AY43" i="63" s="1"/>
  <c r="O43" i="63"/>
  <c r="AG43" i="63" s="1"/>
  <c r="AX43" i="63" s="1"/>
  <c r="N43" i="63"/>
  <c r="AF43" i="63" s="1"/>
  <c r="AW43" i="63" s="1"/>
  <c r="M43" i="63"/>
  <c r="AE43" i="63" s="1"/>
  <c r="AV43" i="63" s="1"/>
  <c r="AO42" i="63"/>
  <c r="AI42" i="63"/>
  <c r="AZ42" i="63" s="1"/>
  <c r="AH42" i="63"/>
  <c r="AY42" i="63" s="1"/>
  <c r="AG42" i="63"/>
  <c r="AX42" i="63" s="1"/>
  <c r="W42" i="63"/>
  <c r="V42" i="63"/>
  <c r="AN42" i="63" s="1"/>
  <c r="U42" i="63"/>
  <c r="AM42" i="63" s="1"/>
  <c r="BD42" i="63" s="1"/>
  <c r="T42" i="63"/>
  <c r="AL42" i="63" s="1"/>
  <c r="BC42" i="63" s="1"/>
  <c r="S42" i="63"/>
  <c r="AK42" i="63" s="1"/>
  <c r="R42" i="63"/>
  <c r="AJ42" i="63" s="1"/>
  <c r="Q42" i="63"/>
  <c r="P42" i="63"/>
  <c r="O42" i="63"/>
  <c r="N42" i="63"/>
  <c r="AF42" i="63" s="1"/>
  <c r="AW42" i="63" s="1"/>
  <c r="M42" i="63"/>
  <c r="AE42" i="63" s="1"/>
  <c r="AV42" i="63" s="1"/>
  <c r="AY41" i="63"/>
  <c r="AK41" i="63"/>
  <c r="BB41" i="63" s="1"/>
  <c r="AJ41" i="63"/>
  <c r="BA41" i="63" s="1"/>
  <c r="AI41" i="63"/>
  <c r="AZ41" i="63" s="1"/>
  <c r="AH41" i="63"/>
  <c r="W41" i="63"/>
  <c r="AO41" i="63" s="1"/>
  <c r="BF41" i="63" s="1"/>
  <c r="V41" i="63"/>
  <c r="AN41" i="63" s="1"/>
  <c r="BE41" i="63" s="1"/>
  <c r="U41" i="63"/>
  <c r="AM41" i="63" s="1"/>
  <c r="BD41" i="63" s="1"/>
  <c r="T41" i="63"/>
  <c r="AL41" i="63" s="1"/>
  <c r="BC41" i="63" s="1"/>
  <c r="S41" i="63"/>
  <c r="R41" i="63"/>
  <c r="Q41" i="63"/>
  <c r="P41" i="63"/>
  <c r="O41" i="63"/>
  <c r="AG41" i="63" s="1"/>
  <c r="AX41" i="63" s="1"/>
  <c r="N41" i="63"/>
  <c r="AF41" i="63" s="1"/>
  <c r="AW41" i="63" s="1"/>
  <c r="M41" i="63"/>
  <c r="AE41" i="63" s="1"/>
  <c r="AV41" i="63" s="1"/>
  <c r="AZ40" i="63"/>
  <c r="AL40" i="63"/>
  <c r="BC40" i="63" s="1"/>
  <c r="AK40" i="63"/>
  <c r="BB40" i="63" s="1"/>
  <c r="AJ40" i="63"/>
  <c r="BA40" i="63" s="1"/>
  <c r="AI40" i="63"/>
  <c r="W40" i="63"/>
  <c r="AO40" i="63" s="1"/>
  <c r="BF40" i="63" s="1"/>
  <c r="V40" i="63"/>
  <c r="AN40" i="63" s="1"/>
  <c r="BE40" i="63" s="1"/>
  <c r="U40" i="63"/>
  <c r="AM40" i="63" s="1"/>
  <c r="BD40" i="63" s="1"/>
  <c r="T40" i="63"/>
  <c r="S40" i="63"/>
  <c r="R40" i="63"/>
  <c r="Q40" i="63"/>
  <c r="P40" i="63"/>
  <c r="AH40" i="63" s="1"/>
  <c r="AY40" i="63" s="1"/>
  <c r="O40" i="63"/>
  <c r="AG40" i="63" s="1"/>
  <c r="AX40" i="63" s="1"/>
  <c r="N40" i="63"/>
  <c r="AF40" i="63" s="1"/>
  <c r="AW40" i="63" s="1"/>
  <c r="M40" i="63"/>
  <c r="AE40" i="63" s="1"/>
  <c r="AV40" i="63" s="1"/>
  <c r="BA39" i="63"/>
  <c r="AM39" i="63"/>
  <c r="BD39" i="63" s="1"/>
  <c r="AL39" i="63"/>
  <c r="BC39" i="63" s="1"/>
  <c r="AK39" i="63"/>
  <c r="BB39" i="63" s="1"/>
  <c r="AJ39" i="63"/>
  <c r="AE39" i="63"/>
  <c r="AV39" i="63" s="1"/>
  <c r="W39" i="63"/>
  <c r="AO39" i="63" s="1"/>
  <c r="BF39" i="63" s="1"/>
  <c r="V39" i="63"/>
  <c r="AN39" i="63" s="1"/>
  <c r="BE39" i="63" s="1"/>
  <c r="U39" i="63"/>
  <c r="T39" i="63"/>
  <c r="S39" i="63"/>
  <c r="R39" i="63"/>
  <c r="Q39" i="63"/>
  <c r="AI39" i="63" s="1"/>
  <c r="AZ39" i="63" s="1"/>
  <c r="P39" i="63"/>
  <c r="AH39" i="63" s="1"/>
  <c r="AY39" i="63" s="1"/>
  <c r="O39" i="63"/>
  <c r="AG39" i="63" s="1"/>
  <c r="AX39" i="63" s="1"/>
  <c r="N39" i="63"/>
  <c r="AF39" i="63" s="1"/>
  <c r="AW39" i="63" s="1"/>
  <c r="M39" i="63"/>
  <c r="BB38" i="63"/>
  <c r="AN38" i="63"/>
  <c r="BE38" i="63" s="1"/>
  <c r="AM38" i="63"/>
  <c r="BD38" i="63" s="1"/>
  <c r="AL38" i="63"/>
  <c r="BC38" i="63" s="1"/>
  <c r="AK38" i="63"/>
  <c r="AF38" i="63"/>
  <c r="AW38" i="63" s="1"/>
  <c r="AE38" i="63"/>
  <c r="AV38" i="63" s="1"/>
  <c r="W38" i="63"/>
  <c r="AO38" i="63" s="1"/>
  <c r="BF38" i="63" s="1"/>
  <c r="V38" i="63"/>
  <c r="U38" i="63"/>
  <c r="T38" i="63"/>
  <c r="S38" i="63"/>
  <c r="R38" i="63"/>
  <c r="AJ38" i="63" s="1"/>
  <c r="BA38" i="63" s="1"/>
  <c r="Q38" i="63"/>
  <c r="AI38" i="63" s="1"/>
  <c r="AZ38" i="63" s="1"/>
  <c r="P38" i="63"/>
  <c r="AH38" i="63" s="1"/>
  <c r="AY38" i="63" s="1"/>
  <c r="O38" i="63"/>
  <c r="AG38" i="63" s="1"/>
  <c r="AX38" i="63" s="1"/>
  <c r="N38" i="63"/>
  <c r="M38" i="63"/>
  <c r="BC37" i="63"/>
  <c r="AO37" i="63"/>
  <c r="BF37" i="63" s="1"/>
  <c r="AN37" i="63"/>
  <c r="BE37" i="63" s="1"/>
  <c r="AM37" i="63"/>
  <c r="BD37" i="63" s="1"/>
  <c r="AL37" i="63"/>
  <c r="AG37" i="63"/>
  <c r="AX37" i="63" s="1"/>
  <c r="AF37" i="63"/>
  <c r="AW37" i="63" s="1"/>
  <c r="AE37" i="63"/>
  <c r="AV37" i="63" s="1"/>
  <c r="W37" i="63"/>
  <c r="V37" i="63"/>
  <c r="U37" i="63"/>
  <c r="T37" i="63"/>
  <c r="S37" i="63"/>
  <c r="AK37" i="63" s="1"/>
  <c r="BB37" i="63" s="1"/>
  <c r="R37" i="63"/>
  <c r="AJ37" i="63" s="1"/>
  <c r="BA37" i="63" s="1"/>
  <c r="Q37" i="63"/>
  <c r="AI37" i="63" s="1"/>
  <c r="AZ37" i="63" s="1"/>
  <c r="P37" i="63"/>
  <c r="AH37" i="63" s="1"/>
  <c r="AY37" i="63" s="1"/>
  <c r="O37" i="63"/>
  <c r="N37" i="63"/>
  <c r="M37" i="63"/>
  <c r="BD36" i="63"/>
  <c r="AV36" i="63"/>
  <c r="AO36" i="63"/>
  <c r="BF36" i="63" s="1"/>
  <c r="AN36" i="63"/>
  <c r="BE36" i="63" s="1"/>
  <c r="AM36" i="63"/>
  <c r="AH36" i="63"/>
  <c r="AY36" i="63" s="1"/>
  <c r="AG36" i="63"/>
  <c r="AX36" i="63" s="1"/>
  <c r="AF36" i="63"/>
  <c r="AW36" i="63" s="1"/>
  <c r="AE36" i="63"/>
  <c r="W36" i="63"/>
  <c r="V36" i="63"/>
  <c r="U36" i="63"/>
  <c r="T36" i="63"/>
  <c r="AL36" i="63" s="1"/>
  <c r="BC36" i="63" s="1"/>
  <c r="S36" i="63"/>
  <c r="AK36" i="63" s="1"/>
  <c r="BB36" i="63" s="1"/>
  <c r="R36" i="63"/>
  <c r="AJ36" i="63" s="1"/>
  <c r="BA36" i="63" s="1"/>
  <c r="Q36" i="63"/>
  <c r="AI36" i="63" s="1"/>
  <c r="AZ36" i="63" s="1"/>
  <c r="P36" i="63"/>
  <c r="O36" i="63"/>
  <c r="N36" i="63"/>
  <c r="M36" i="63"/>
  <c r="AS34" i="63"/>
  <c r="AL34" i="63"/>
  <c r="BC34" i="63" s="1"/>
  <c r="T34" i="63"/>
  <c r="P34" i="63"/>
  <c r="AH34" i="63" s="1"/>
  <c r="AL33" i="63"/>
  <c r="BC33" i="63" s="1"/>
  <c r="AH33" i="63"/>
  <c r="AY33" i="63" s="1"/>
  <c r="T33" i="63"/>
  <c r="P33" i="63"/>
  <c r="AN31" i="63"/>
  <c r="BE31" i="63" s="1"/>
  <c r="AM31" i="63"/>
  <c r="BD31" i="63" s="1"/>
  <c r="AL31" i="63"/>
  <c r="BC31" i="63" s="1"/>
  <c r="AF31" i="63"/>
  <c r="AW31" i="63" s="1"/>
  <c r="AE31" i="63"/>
  <c r="AV31" i="63" s="1"/>
  <c r="W31" i="63"/>
  <c r="AO31" i="63" s="1"/>
  <c r="BF31" i="63" s="1"/>
  <c r="V31" i="63"/>
  <c r="U31" i="63"/>
  <c r="T31" i="63"/>
  <c r="S31" i="63"/>
  <c r="AK31" i="63" s="1"/>
  <c r="BB31" i="63" s="1"/>
  <c r="R31" i="63"/>
  <c r="AJ31" i="63" s="1"/>
  <c r="BA31" i="63" s="1"/>
  <c r="Q31" i="63"/>
  <c r="AI31" i="63" s="1"/>
  <c r="AZ31" i="63" s="1"/>
  <c r="P31" i="63"/>
  <c r="AH31" i="63" s="1"/>
  <c r="AY31" i="63" s="1"/>
  <c r="O31" i="63"/>
  <c r="AG31" i="63" s="1"/>
  <c r="AX31" i="63" s="1"/>
  <c r="N31" i="63"/>
  <c r="M31" i="63"/>
  <c r="AK30" i="63"/>
  <c r="AJ30" i="63"/>
  <c r="AI30" i="63"/>
  <c r="AZ30" i="63" s="1"/>
  <c r="W30" i="63"/>
  <c r="AO30" i="63" s="1"/>
  <c r="V30" i="63"/>
  <c r="AN30" i="63" s="1"/>
  <c r="U30" i="63"/>
  <c r="AM30" i="63" s="1"/>
  <c r="BD30" i="63" s="1"/>
  <c r="T30" i="63"/>
  <c r="AL30" i="63" s="1"/>
  <c r="BC30" i="63" s="1"/>
  <c r="S30" i="63"/>
  <c r="R30" i="63"/>
  <c r="Q30" i="63"/>
  <c r="P30" i="63"/>
  <c r="AH30" i="63" s="1"/>
  <c r="AY30" i="63" s="1"/>
  <c r="O30" i="63"/>
  <c r="AG30" i="63" s="1"/>
  <c r="AX30" i="63" s="1"/>
  <c r="N30" i="63"/>
  <c r="AF30" i="63" s="1"/>
  <c r="AW30" i="63" s="1"/>
  <c r="M30" i="63"/>
  <c r="AE30" i="63" s="1"/>
  <c r="AV30" i="63" s="1"/>
  <c r="BA29" i="63"/>
  <c r="AM29" i="63"/>
  <c r="BD29" i="63" s="1"/>
  <c r="AL29" i="63"/>
  <c r="BC29" i="63" s="1"/>
  <c r="AK29" i="63"/>
  <c r="BB29" i="63" s="1"/>
  <c r="AJ29" i="63"/>
  <c r="W29" i="63"/>
  <c r="AO29" i="63" s="1"/>
  <c r="BF29" i="63" s="1"/>
  <c r="V29" i="63"/>
  <c r="AN29" i="63" s="1"/>
  <c r="BE29" i="63" s="1"/>
  <c r="U29" i="63"/>
  <c r="T29" i="63"/>
  <c r="S29" i="63"/>
  <c r="R29" i="63"/>
  <c r="Q29" i="63"/>
  <c r="AI29" i="63" s="1"/>
  <c r="AZ29" i="63" s="1"/>
  <c r="P29" i="63"/>
  <c r="AH29" i="63" s="1"/>
  <c r="AY29" i="63" s="1"/>
  <c r="O29" i="63"/>
  <c r="AG29" i="63" s="1"/>
  <c r="AX29" i="63" s="1"/>
  <c r="N29" i="63"/>
  <c r="AF29" i="63" s="1"/>
  <c r="AW29" i="63" s="1"/>
  <c r="M29" i="63"/>
  <c r="AE29" i="63" s="1"/>
  <c r="AV29" i="63" s="1"/>
  <c r="AM28" i="63"/>
  <c r="BD28" i="63" s="1"/>
  <c r="AL28" i="63"/>
  <c r="BC28" i="63" s="1"/>
  <c r="AK28" i="63"/>
  <c r="BB28" i="63" s="1"/>
  <c r="AE28" i="63"/>
  <c r="AV28" i="63" s="1"/>
  <c r="W28" i="63"/>
  <c r="AO28" i="63" s="1"/>
  <c r="BF28" i="63" s="1"/>
  <c r="V28" i="63"/>
  <c r="AN28" i="63" s="1"/>
  <c r="BE28" i="63" s="1"/>
  <c r="U28" i="63"/>
  <c r="T28" i="63"/>
  <c r="S28" i="63"/>
  <c r="R28" i="63"/>
  <c r="AJ28" i="63" s="1"/>
  <c r="BA28" i="63" s="1"/>
  <c r="Q28" i="63"/>
  <c r="AI28" i="63" s="1"/>
  <c r="AZ28" i="63" s="1"/>
  <c r="P28" i="63"/>
  <c r="AH28" i="63" s="1"/>
  <c r="AY28" i="63" s="1"/>
  <c r="O28" i="63"/>
  <c r="AG28" i="63" s="1"/>
  <c r="AX28" i="63" s="1"/>
  <c r="N28" i="63"/>
  <c r="AF28" i="63" s="1"/>
  <c r="AW28" i="63" s="1"/>
  <c r="M28" i="63"/>
  <c r="AN27" i="63"/>
  <c r="BE27" i="63" s="1"/>
  <c r="AM27" i="63"/>
  <c r="BD27" i="63" s="1"/>
  <c r="AL27" i="63"/>
  <c r="BC27" i="63" s="1"/>
  <c r="AF27" i="63"/>
  <c r="AW27" i="63" s="1"/>
  <c r="AE27" i="63"/>
  <c r="AV27" i="63" s="1"/>
  <c r="W27" i="63"/>
  <c r="AO27" i="63" s="1"/>
  <c r="BF27" i="63" s="1"/>
  <c r="V27" i="63"/>
  <c r="U27" i="63"/>
  <c r="T27" i="63"/>
  <c r="S27" i="63"/>
  <c r="AK27" i="63" s="1"/>
  <c r="BB27" i="63" s="1"/>
  <c r="R27" i="63"/>
  <c r="AJ27" i="63" s="1"/>
  <c r="BA27" i="63" s="1"/>
  <c r="Q27" i="63"/>
  <c r="AI27" i="63" s="1"/>
  <c r="AZ27" i="63" s="1"/>
  <c r="P27" i="63"/>
  <c r="AH27" i="63" s="1"/>
  <c r="AY27" i="63" s="1"/>
  <c r="O27" i="63"/>
  <c r="AG27" i="63" s="1"/>
  <c r="AX27" i="63" s="1"/>
  <c r="N27" i="63"/>
  <c r="M27" i="63"/>
  <c r="AO26" i="63"/>
  <c r="BF26" i="63" s="1"/>
  <c r="AN26" i="63"/>
  <c r="BE26" i="63" s="1"/>
  <c r="AM26" i="63"/>
  <c r="BD26" i="63" s="1"/>
  <c r="AG26" i="63"/>
  <c r="AX26" i="63" s="1"/>
  <c r="AF26" i="63"/>
  <c r="AW26" i="63" s="1"/>
  <c r="AE26" i="63"/>
  <c r="AV26" i="63" s="1"/>
  <c r="W26" i="63"/>
  <c r="V26" i="63"/>
  <c r="U26" i="63"/>
  <c r="T26" i="63"/>
  <c r="AL26" i="63" s="1"/>
  <c r="BC26" i="63" s="1"/>
  <c r="S26" i="63"/>
  <c r="AK26" i="63" s="1"/>
  <c r="BB26" i="63" s="1"/>
  <c r="R26" i="63"/>
  <c r="AJ26" i="63" s="1"/>
  <c r="BA26" i="63" s="1"/>
  <c r="Q26" i="63"/>
  <c r="AI26" i="63" s="1"/>
  <c r="AZ26" i="63" s="1"/>
  <c r="P26" i="63"/>
  <c r="AH26" i="63" s="1"/>
  <c r="AY26" i="63" s="1"/>
  <c r="O26" i="63"/>
  <c r="N26" i="63"/>
  <c r="M26" i="63"/>
  <c r="BD25" i="63"/>
  <c r="AO25" i="63"/>
  <c r="BF25" i="63" s="1"/>
  <c r="AN25" i="63"/>
  <c r="BE25" i="63" s="1"/>
  <c r="AM25" i="63"/>
  <c r="AH25" i="63"/>
  <c r="AY25" i="63" s="1"/>
  <c r="AG25" i="63"/>
  <c r="AX25" i="63" s="1"/>
  <c r="AF25" i="63"/>
  <c r="AW25" i="63" s="1"/>
  <c r="W25" i="63"/>
  <c r="V25" i="63"/>
  <c r="U25" i="63"/>
  <c r="T25" i="63"/>
  <c r="AL25" i="63" s="1"/>
  <c r="BC25" i="63" s="1"/>
  <c r="S25" i="63"/>
  <c r="AK25" i="63" s="1"/>
  <c r="BB25" i="63" s="1"/>
  <c r="R25" i="63"/>
  <c r="AJ25" i="63" s="1"/>
  <c r="BA25" i="63" s="1"/>
  <c r="Q25" i="63"/>
  <c r="AI25" i="63" s="1"/>
  <c r="AZ25" i="63" s="1"/>
  <c r="P25" i="63"/>
  <c r="O25" i="63"/>
  <c r="N25" i="63"/>
  <c r="M25" i="63"/>
  <c r="AE25" i="63" s="1"/>
  <c r="AV25" i="63" s="1"/>
  <c r="AO24" i="63"/>
  <c r="BF24" i="63" s="1"/>
  <c r="AI24" i="63"/>
  <c r="AZ24" i="63" s="1"/>
  <c r="AH24" i="63"/>
  <c r="AY24" i="63" s="1"/>
  <c r="W24" i="63"/>
  <c r="V24" i="63"/>
  <c r="AN24" i="63" s="1"/>
  <c r="BE24" i="63" s="1"/>
  <c r="U24" i="63"/>
  <c r="AM24" i="63" s="1"/>
  <c r="BD24" i="63" s="1"/>
  <c r="T24" i="63"/>
  <c r="AL24" i="63" s="1"/>
  <c r="BC24" i="63" s="1"/>
  <c r="S24" i="63"/>
  <c r="AK24" i="63" s="1"/>
  <c r="BB24" i="63" s="1"/>
  <c r="R24" i="63"/>
  <c r="AJ24" i="63" s="1"/>
  <c r="BA24" i="63" s="1"/>
  <c r="Q24" i="63"/>
  <c r="P24" i="63"/>
  <c r="O24" i="63"/>
  <c r="AG24" i="63" s="1"/>
  <c r="AX24" i="63" s="1"/>
  <c r="N24" i="63"/>
  <c r="AF24" i="63" s="1"/>
  <c r="AW24" i="63" s="1"/>
  <c r="M24" i="63"/>
  <c r="AE24" i="63" s="1"/>
  <c r="AV24" i="63" s="1"/>
  <c r="T22" i="63"/>
  <c r="AL22" i="63" s="1"/>
  <c r="P22" i="63"/>
  <c r="AH22" i="63" s="1"/>
  <c r="BC21" i="63"/>
  <c r="AL21" i="63"/>
  <c r="T21" i="63"/>
  <c r="P21" i="63"/>
  <c r="AH21" i="63" s="1"/>
  <c r="AY21" i="63" s="1"/>
  <c r="AO19" i="63"/>
  <c r="BF19" i="63" s="1"/>
  <c r="AH19" i="63"/>
  <c r="AY19" i="63" s="1"/>
  <c r="AG19" i="63"/>
  <c r="AX19" i="63" s="1"/>
  <c r="W19" i="63"/>
  <c r="V19" i="63"/>
  <c r="AN19" i="63" s="1"/>
  <c r="BE19" i="63" s="1"/>
  <c r="U19" i="63"/>
  <c r="AM19" i="63" s="1"/>
  <c r="BD19" i="63" s="1"/>
  <c r="T19" i="63"/>
  <c r="AL19" i="63" s="1"/>
  <c r="BC19" i="63" s="1"/>
  <c r="S19" i="63"/>
  <c r="AK19" i="63" s="1"/>
  <c r="BB19" i="63" s="1"/>
  <c r="R19" i="63"/>
  <c r="AJ19" i="63" s="1"/>
  <c r="BA19" i="63" s="1"/>
  <c r="Q19" i="63"/>
  <c r="AI19" i="63" s="1"/>
  <c r="AZ19" i="63" s="1"/>
  <c r="P19" i="63"/>
  <c r="O19" i="63"/>
  <c r="N19" i="63"/>
  <c r="AF19" i="63" s="1"/>
  <c r="AW19" i="63" s="1"/>
  <c r="M19" i="63"/>
  <c r="AE19" i="63" s="1"/>
  <c r="AV19" i="63" s="1"/>
  <c r="AM18" i="63"/>
  <c r="BD18" i="63" s="1"/>
  <c r="AL18" i="63"/>
  <c r="BC18" i="63" s="1"/>
  <c r="AE18" i="63"/>
  <c r="AV18" i="63" s="1"/>
  <c r="W18" i="63"/>
  <c r="AO18" i="63" s="1"/>
  <c r="V18" i="63"/>
  <c r="AN18" i="63" s="1"/>
  <c r="U18" i="63"/>
  <c r="T18" i="63"/>
  <c r="S18" i="63"/>
  <c r="AK18" i="63" s="1"/>
  <c r="R18" i="63"/>
  <c r="AJ18" i="63" s="1"/>
  <c r="Q18" i="63"/>
  <c r="AI18" i="63" s="1"/>
  <c r="AZ18" i="63" s="1"/>
  <c r="P18" i="63"/>
  <c r="AH18" i="63" s="1"/>
  <c r="AY18" i="63" s="1"/>
  <c r="O18" i="63"/>
  <c r="AG18" i="63" s="1"/>
  <c r="AX18" i="63" s="1"/>
  <c r="N18" i="63"/>
  <c r="AF18" i="63" s="1"/>
  <c r="AW18" i="63" s="1"/>
  <c r="M18" i="63"/>
  <c r="AN17" i="63"/>
  <c r="BE17" i="63" s="1"/>
  <c r="AM17" i="63"/>
  <c r="BD17" i="63" s="1"/>
  <c r="AF17" i="63"/>
  <c r="AW17" i="63" s="1"/>
  <c r="AE17" i="63"/>
  <c r="AV17" i="63" s="1"/>
  <c r="W17" i="63"/>
  <c r="AO17" i="63" s="1"/>
  <c r="BF17" i="63" s="1"/>
  <c r="V17" i="63"/>
  <c r="U17" i="63"/>
  <c r="T17" i="63"/>
  <c r="AL17" i="63" s="1"/>
  <c r="BC17" i="63" s="1"/>
  <c r="S17" i="63"/>
  <c r="AK17" i="63" s="1"/>
  <c r="BB17" i="63" s="1"/>
  <c r="R17" i="63"/>
  <c r="AJ17" i="63" s="1"/>
  <c r="BA17" i="63" s="1"/>
  <c r="Q17" i="63"/>
  <c r="AI17" i="63" s="1"/>
  <c r="AZ17" i="63" s="1"/>
  <c r="P17" i="63"/>
  <c r="AH17" i="63" s="1"/>
  <c r="AY17" i="63" s="1"/>
  <c r="O17" i="63"/>
  <c r="AG17" i="63" s="1"/>
  <c r="AX17" i="63" s="1"/>
  <c r="N17" i="63"/>
  <c r="M17" i="63"/>
  <c r="BC16" i="63"/>
  <c r="AO16" i="63"/>
  <c r="BF16" i="63" s="1"/>
  <c r="AN16" i="63"/>
  <c r="BE16" i="63" s="1"/>
  <c r="AL16" i="63"/>
  <c r="AG16" i="63"/>
  <c r="AX16" i="63" s="1"/>
  <c r="AF16" i="63"/>
  <c r="AW16" i="63" s="1"/>
  <c r="W16" i="63"/>
  <c r="V16" i="63"/>
  <c r="U16" i="63"/>
  <c r="AM16" i="63" s="1"/>
  <c r="BD16" i="63" s="1"/>
  <c r="T16" i="63"/>
  <c r="S16" i="63"/>
  <c r="AK16" i="63" s="1"/>
  <c r="BB16" i="63" s="1"/>
  <c r="R16" i="63"/>
  <c r="AJ16" i="63" s="1"/>
  <c r="BA16" i="63" s="1"/>
  <c r="Q16" i="63"/>
  <c r="AI16" i="63" s="1"/>
  <c r="AZ16" i="63" s="1"/>
  <c r="P16" i="63"/>
  <c r="AH16" i="63" s="1"/>
  <c r="AY16" i="63" s="1"/>
  <c r="O16" i="63"/>
  <c r="N16" i="63"/>
  <c r="M16" i="63"/>
  <c r="AE16" i="63" s="1"/>
  <c r="AV16" i="63" s="1"/>
  <c r="BD15" i="63"/>
  <c r="AV15" i="63"/>
  <c r="AO15" i="63"/>
  <c r="BF15" i="63" s="1"/>
  <c r="AM15" i="63"/>
  <c r="AH15" i="63"/>
  <c r="AY15" i="63" s="1"/>
  <c r="AG15" i="63"/>
  <c r="AX15" i="63" s="1"/>
  <c r="AE15" i="63"/>
  <c r="W15" i="63"/>
  <c r="V15" i="63"/>
  <c r="AN15" i="63" s="1"/>
  <c r="BE15" i="63" s="1"/>
  <c r="U15" i="63"/>
  <c r="T15" i="63"/>
  <c r="AL15" i="63" s="1"/>
  <c r="BC15" i="63" s="1"/>
  <c r="S15" i="63"/>
  <c r="AK15" i="63" s="1"/>
  <c r="BB15" i="63" s="1"/>
  <c r="R15" i="63"/>
  <c r="AJ15" i="63" s="1"/>
  <c r="BA15" i="63" s="1"/>
  <c r="Q15" i="63"/>
  <c r="AI15" i="63" s="1"/>
  <c r="AZ15" i="63" s="1"/>
  <c r="P15" i="63"/>
  <c r="O15" i="63"/>
  <c r="N15" i="63"/>
  <c r="AF15" i="63" s="1"/>
  <c r="AW15" i="63" s="1"/>
  <c r="M15" i="63"/>
  <c r="BE14" i="63"/>
  <c r="AW14" i="63"/>
  <c r="AN14" i="63"/>
  <c r="AI14" i="63"/>
  <c r="AZ14" i="63" s="1"/>
  <c r="AH14" i="63"/>
  <c r="AY14" i="63" s="1"/>
  <c r="AF14" i="63"/>
  <c r="W14" i="63"/>
  <c r="AO14" i="63" s="1"/>
  <c r="BF14" i="63" s="1"/>
  <c r="V14" i="63"/>
  <c r="U14" i="63"/>
  <c r="AM14" i="63" s="1"/>
  <c r="BD14" i="63" s="1"/>
  <c r="T14" i="63"/>
  <c r="AL14" i="63" s="1"/>
  <c r="BC14" i="63" s="1"/>
  <c r="S14" i="63"/>
  <c r="AK14" i="63" s="1"/>
  <c r="BB14" i="63" s="1"/>
  <c r="R14" i="63"/>
  <c r="AJ14" i="63" s="1"/>
  <c r="BA14" i="63" s="1"/>
  <c r="Q14" i="63"/>
  <c r="P14" i="63"/>
  <c r="O14" i="63"/>
  <c r="AG14" i="63" s="1"/>
  <c r="AX14" i="63" s="1"/>
  <c r="N14" i="63"/>
  <c r="M14" i="63"/>
  <c r="AE14" i="63" s="1"/>
  <c r="AV14" i="63" s="1"/>
  <c r="BF13" i="63"/>
  <c r="BE13" i="63"/>
  <c r="AX13" i="63"/>
  <c r="AO13" i="63"/>
  <c r="AJ13" i="63"/>
  <c r="BA13" i="63" s="1"/>
  <c r="AI13" i="63"/>
  <c r="AZ13" i="63" s="1"/>
  <c r="AG13" i="63"/>
  <c r="W13" i="63"/>
  <c r="V13" i="63"/>
  <c r="AN13" i="63" s="1"/>
  <c r="U13" i="63"/>
  <c r="AM13" i="63" s="1"/>
  <c r="BD13" i="63" s="1"/>
  <c r="T13" i="63"/>
  <c r="AL13" i="63" s="1"/>
  <c r="BC13" i="63" s="1"/>
  <c r="S13" i="63"/>
  <c r="AK13" i="63" s="1"/>
  <c r="BB13" i="63" s="1"/>
  <c r="R13" i="63"/>
  <c r="Q13" i="63"/>
  <c r="P13" i="63"/>
  <c r="AH13" i="63" s="1"/>
  <c r="AY13" i="63" s="1"/>
  <c r="O13" i="63"/>
  <c r="N13" i="63"/>
  <c r="AF13" i="63" s="1"/>
  <c r="AW13" i="63" s="1"/>
  <c r="M13" i="63"/>
  <c r="AE13" i="63" s="1"/>
  <c r="AV13" i="63" s="1"/>
  <c r="BF12" i="63"/>
  <c r="AY12" i="63"/>
  <c r="AK12" i="63"/>
  <c r="BB12" i="63" s="1"/>
  <c r="AJ12" i="63"/>
  <c r="BA12" i="63" s="1"/>
  <c r="AH12" i="63"/>
  <c r="W12" i="63"/>
  <c r="AO12" i="63" s="1"/>
  <c r="V12" i="63"/>
  <c r="AN12" i="63" s="1"/>
  <c r="BE12" i="63" s="1"/>
  <c r="U12" i="63"/>
  <c r="AM12" i="63" s="1"/>
  <c r="BD12" i="63" s="1"/>
  <c r="T12" i="63"/>
  <c r="AL12" i="63" s="1"/>
  <c r="BC12" i="63" s="1"/>
  <c r="S12" i="63"/>
  <c r="R12" i="63"/>
  <c r="Q12" i="63"/>
  <c r="AI12" i="63" s="1"/>
  <c r="AZ12" i="63" s="1"/>
  <c r="P12" i="63"/>
  <c r="O12" i="63"/>
  <c r="AG12" i="63" s="1"/>
  <c r="AX12" i="63" s="1"/>
  <c r="N12" i="63"/>
  <c r="AF12" i="63" s="1"/>
  <c r="AW12" i="63" s="1"/>
  <c r="M12" i="63"/>
  <c r="AE12" i="63" s="1"/>
  <c r="AV12" i="63" s="1"/>
  <c r="T10" i="63"/>
  <c r="AL10" i="63" s="1"/>
  <c r="P10" i="63"/>
  <c r="AH10" i="63" s="1"/>
  <c r="AY9" i="63"/>
  <c r="AH9" i="63"/>
  <c r="T9" i="63"/>
  <c r="AL9" i="63" s="1"/>
  <c r="BC9" i="63" s="1"/>
  <c r="P9" i="63"/>
  <c r="AQ22" i="63" l="1"/>
  <c r="AY22" i="63"/>
  <c r="AY10" i="63"/>
  <c r="AQ10" i="63"/>
  <c r="AS22" i="63"/>
  <c r="BC22" i="63"/>
  <c r="BC10" i="63"/>
  <c r="AS10" i="63"/>
  <c r="AQ34" i="63"/>
  <c r="AY34" i="63"/>
  <c r="AA19" i="59" l="1"/>
  <c r="S19" i="59"/>
  <c r="AF19" i="59" s="1"/>
  <c r="R19" i="59"/>
  <c r="AE19" i="59" s="1"/>
  <c r="Q19" i="59"/>
  <c r="AD19" i="59" s="1"/>
  <c r="P19" i="59"/>
  <c r="AC19" i="59" s="1"/>
  <c r="O19" i="59"/>
  <c r="AB19" i="59" s="1"/>
  <c r="N19" i="59"/>
  <c r="M19" i="59"/>
  <c r="Z19" i="59" s="1"/>
  <c r="AE18" i="59"/>
  <c r="AA18" i="59"/>
  <c r="S18" i="59"/>
  <c r="AF18" i="59" s="1"/>
  <c r="R18" i="59"/>
  <c r="Q18" i="59"/>
  <c r="AD18" i="59" s="1"/>
  <c r="P18" i="59"/>
  <c r="AC18" i="59" s="1"/>
  <c r="O18" i="59"/>
  <c r="AB18" i="59" s="1"/>
  <c r="N18" i="59"/>
  <c r="M18" i="59"/>
  <c r="Z18" i="59" s="1"/>
  <c r="AE17" i="59"/>
  <c r="AC17" i="59"/>
  <c r="S17" i="59"/>
  <c r="AF17" i="59" s="1"/>
  <c r="R17" i="59"/>
  <c r="Q17" i="59"/>
  <c r="AD17" i="59" s="1"/>
  <c r="P17" i="59"/>
  <c r="O17" i="59"/>
  <c r="AB17" i="59" s="1"/>
  <c r="N17" i="59"/>
  <c r="AA17" i="59" s="1"/>
  <c r="M17" i="59"/>
  <c r="Z17" i="59" s="1"/>
  <c r="AE16" i="59"/>
  <c r="AC16" i="59"/>
  <c r="AA16" i="59"/>
  <c r="S16" i="59"/>
  <c r="AF16" i="59" s="1"/>
  <c r="R16" i="59"/>
  <c r="Q16" i="59"/>
  <c r="AD16" i="59" s="1"/>
  <c r="P16" i="59"/>
  <c r="O16" i="59"/>
  <c r="AB16" i="59" s="1"/>
  <c r="N16" i="59"/>
  <c r="M16" i="59"/>
  <c r="Z16" i="59" s="1"/>
  <c r="AE15" i="59"/>
  <c r="AC15" i="59"/>
  <c r="AA15" i="59"/>
  <c r="S15" i="59"/>
  <c r="AF15" i="59" s="1"/>
  <c r="R15" i="59"/>
  <c r="Q15" i="59"/>
  <c r="AD15" i="59" s="1"/>
  <c r="P15" i="59"/>
  <c r="O15" i="59"/>
  <c r="AB15" i="59" s="1"/>
  <c r="N15" i="59"/>
  <c r="M15" i="59"/>
  <c r="Z15" i="59" s="1"/>
  <c r="AE14" i="59"/>
  <c r="AC14" i="59"/>
  <c r="AA14" i="59"/>
  <c r="S14" i="59"/>
  <c r="AF14" i="59" s="1"/>
  <c r="R14" i="59"/>
  <c r="Q14" i="59"/>
  <c r="AD14" i="59" s="1"/>
  <c r="P14" i="59"/>
  <c r="O14" i="59"/>
  <c r="AB14" i="59" s="1"/>
  <c r="N14" i="59"/>
  <c r="M14" i="59"/>
  <c r="Z14" i="59" s="1"/>
  <c r="AE13" i="59"/>
  <c r="AC13" i="59"/>
  <c r="AA13" i="59"/>
  <c r="S13" i="59"/>
  <c r="AF13" i="59" s="1"/>
  <c r="R13" i="59"/>
  <c r="Q13" i="59"/>
  <c r="AD13" i="59" s="1"/>
  <c r="P13" i="59"/>
  <c r="O13" i="59"/>
  <c r="AB13" i="59" s="1"/>
  <c r="N13" i="59"/>
  <c r="M13" i="59"/>
  <c r="Z13" i="59" s="1"/>
  <c r="AE12" i="59"/>
  <c r="AC12" i="59"/>
  <c r="AA12" i="59"/>
  <c r="S12" i="59"/>
  <c r="AF12" i="59" s="1"/>
  <c r="R12" i="59"/>
  <c r="Q12" i="59"/>
  <c r="AD12" i="59" s="1"/>
  <c r="P12" i="59"/>
  <c r="O12" i="59"/>
  <c r="AB12" i="59" s="1"/>
  <c r="N12" i="59"/>
  <c r="M12" i="59"/>
  <c r="Z12" i="59" s="1"/>
  <c r="AE11" i="59"/>
  <c r="AC11" i="59"/>
  <c r="AA11" i="59"/>
  <c r="S11" i="59"/>
  <c r="AF11" i="59" s="1"/>
  <c r="R11" i="59"/>
  <c r="Q11" i="59"/>
  <c r="AD11" i="59" s="1"/>
  <c r="P11" i="59"/>
  <c r="O11" i="59"/>
  <c r="AB11" i="59" s="1"/>
  <c r="N11" i="59"/>
  <c r="M11" i="59"/>
  <c r="Z11" i="59" s="1"/>
  <c r="U10" i="59"/>
  <c r="AC10" i="59" s="1"/>
  <c r="S10" i="59"/>
  <c r="X10" i="59" s="1"/>
  <c r="AF10" i="59" s="1"/>
  <c r="R10" i="59"/>
  <c r="W10" i="59" s="1"/>
  <c r="AE10" i="59" s="1"/>
  <c r="Q10" i="59"/>
  <c r="V10" i="59" s="1"/>
  <c r="AD10" i="59" s="1"/>
  <c r="P10" i="59"/>
  <c r="W9" i="59"/>
  <c r="AE9" i="59" s="1"/>
  <c r="V9" i="59"/>
  <c r="AD9" i="59" s="1"/>
  <c r="S9" i="59"/>
  <c r="X9" i="59" s="1"/>
  <c r="AF9" i="59" s="1"/>
  <c r="R9" i="59"/>
  <c r="Q9" i="59"/>
  <c r="P9" i="59"/>
  <c r="U9" i="59" s="1"/>
  <c r="AC9" i="59" s="1"/>
  <c r="AD29" i="55" l="1"/>
  <c r="AC29" i="55"/>
  <c r="Z29" i="55"/>
  <c r="S29" i="55"/>
  <c r="AF29" i="55" s="1"/>
  <c r="R29" i="55"/>
  <c r="AE29" i="55" s="1"/>
  <c r="Q29" i="55"/>
  <c r="P29" i="55"/>
  <c r="O29" i="55"/>
  <c r="AB29" i="55" s="1"/>
  <c r="N29" i="55"/>
  <c r="AA29" i="55" s="1"/>
  <c r="M29" i="55"/>
  <c r="AF28" i="55"/>
  <c r="AE28" i="55"/>
  <c r="AB28" i="55"/>
  <c r="AA28" i="55"/>
  <c r="S28" i="55"/>
  <c r="R28" i="55"/>
  <c r="Q28" i="55"/>
  <c r="AD28" i="55" s="1"/>
  <c r="P28" i="55"/>
  <c r="AC28" i="55" s="1"/>
  <c r="O28" i="55"/>
  <c r="N28" i="55"/>
  <c r="M28" i="55"/>
  <c r="Z28" i="55" s="1"/>
  <c r="AD27" i="55"/>
  <c r="AC27" i="55"/>
  <c r="Z27" i="55"/>
  <c r="S27" i="55"/>
  <c r="AF27" i="55" s="1"/>
  <c r="R27" i="55"/>
  <c r="AE27" i="55" s="1"/>
  <c r="Q27" i="55"/>
  <c r="P27" i="55"/>
  <c r="O27" i="55"/>
  <c r="AB27" i="55" s="1"/>
  <c r="N27" i="55"/>
  <c r="AA27" i="55" s="1"/>
  <c r="M27" i="55"/>
  <c r="AF26" i="55"/>
  <c r="AE26" i="55"/>
  <c r="AC26" i="55"/>
  <c r="AB26" i="55"/>
  <c r="AA26" i="55"/>
  <c r="S26" i="55"/>
  <c r="R26" i="55"/>
  <c r="Q26" i="55"/>
  <c r="AD26" i="55" s="1"/>
  <c r="P26" i="55"/>
  <c r="O26" i="55"/>
  <c r="N26" i="55"/>
  <c r="M26" i="55"/>
  <c r="Z26" i="55" s="1"/>
  <c r="AE25" i="55"/>
  <c r="AD25" i="55"/>
  <c r="AC25" i="55"/>
  <c r="AA25" i="55"/>
  <c r="Z25" i="55"/>
  <c r="S25" i="55"/>
  <c r="AF25" i="55" s="1"/>
  <c r="R25" i="55"/>
  <c r="Q25" i="55"/>
  <c r="P25" i="55"/>
  <c r="O25" i="55"/>
  <c r="AB25" i="55" s="1"/>
  <c r="N25" i="55"/>
  <c r="M25" i="55"/>
  <c r="AF24" i="55"/>
  <c r="AE24" i="55"/>
  <c r="AC24" i="55"/>
  <c r="AB24" i="55"/>
  <c r="AA24" i="55"/>
  <c r="S24" i="55"/>
  <c r="R24" i="55"/>
  <c r="Q24" i="55"/>
  <c r="AD24" i="55" s="1"/>
  <c r="P24" i="55"/>
  <c r="O24" i="55"/>
  <c r="N24" i="55"/>
  <c r="M24" i="55"/>
  <c r="Z24" i="55" s="1"/>
  <c r="AE23" i="55"/>
  <c r="AD23" i="55"/>
  <c r="AC23" i="55"/>
  <c r="AA23" i="55"/>
  <c r="S23" i="55"/>
  <c r="AF23" i="55" s="1"/>
  <c r="R23" i="55"/>
  <c r="Q23" i="55"/>
  <c r="P23" i="55"/>
  <c r="O23" i="55"/>
  <c r="AB23" i="55" s="1"/>
  <c r="N23" i="55"/>
  <c r="M23" i="55"/>
  <c r="Z23" i="55" s="1"/>
  <c r="AE22" i="55"/>
  <c r="AC22" i="55"/>
  <c r="AB22" i="55"/>
  <c r="AA22" i="55"/>
  <c r="S22" i="55"/>
  <c r="AF22" i="55" s="1"/>
  <c r="R22" i="55"/>
  <c r="Q22" i="55"/>
  <c r="AD22" i="55" s="1"/>
  <c r="P22" i="55"/>
  <c r="O22" i="55"/>
  <c r="N22" i="55"/>
  <c r="M22" i="55"/>
  <c r="Z22" i="55" s="1"/>
  <c r="X21" i="55"/>
  <c r="AF21" i="55" s="1"/>
  <c r="W21" i="55"/>
  <c r="AE21" i="55" s="1"/>
  <c r="V21" i="55"/>
  <c r="AD21" i="55" s="1"/>
  <c r="U21" i="55"/>
  <c r="AC21" i="55" s="1"/>
  <c r="S21" i="55"/>
  <c r="R21" i="55"/>
  <c r="Q21" i="55"/>
  <c r="P21" i="55"/>
  <c r="S20" i="55"/>
  <c r="X20" i="55" s="1"/>
  <c r="AF20" i="55" s="1"/>
  <c r="R20" i="55"/>
  <c r="W20" i="55" s="1"/>
  <c r="AE20" i="55" s="1"/>
  <c r="Q20" i="55"/>
  <c r="V20" i="55" s="1"/>
  <c r="AD20" i="55" s="1"/>
  <c r="P20" i="55"/>
  <c r="U20" i="55" s="1"/>
  <c r="AC20" i="55" s="1"/>
  <c r="AE18" i="55"/>
  <c r="AC18" i="55"/>
  <c r="AA18" i="55"/>
  <c r="Z18" i="55"/>
  <c r="S18" i="55"/>
  <c r="AF18" i="55" s="1"/>
  <c r="R18" i="55"/>
  <c r="Q18" i="55"/>
  <c r="AD18" i="55" s="1"/>
  <c r="P18" i="55"/>
  <c r="O18" i="55"/>
  <c r="AB18" i="55" s="1"/>
  <c r="N18" i="55"/>
  <c r="M18" i="55"/>
  <c r="AF17" i="55"/>
  <c r="AE17" i="55"/>
  <c r="AC17" i="55"/>
  <c r="AA17" i="55"/>
  <c r="S17" i="55"/>
  <c r="R17" i="55"/>
  <c r="Q17" i="55"/>
  <c r="AD17" i="55" s="1"/>
  <c r="P17" i="55"/>
  <c r="O17" i="55"/>
  <c r="AB17" i="55" s="1"/>
  <c r="N17" i="55"/>
  <c r="M17" i="55"/>
  <c r="Z17" i="55" s="1"/>
  <c r="AE16" i="55"/>
  <c r="AD16" i="55"/>
  <c r="AC16" i="55"/>
  <c r="AA16" i="55"/>
  <c r="S16" i="55"/>
  <c r="AF16" i="55" s="1"/>
  <c r="R16" i="55"/>
  <c r="Q16" i="55"/>
  <c r="P16" i="55"/>
  <c r="O16" i="55"/>
  <c r="AB16" i="55" s="1"/>
  <c r="N16" i="55"/>
  <c r="M16" i="55"/>
  <c r="Z16" i="55" s="1"/>
  <c r="AE15" i="55"/>
  <c r="AC15" i="55"/>
  <c r="AB15" i="55"/>
  <c r="AA15" i="55"/>
  <c r="S15" i="55"/>
  <c r="AF15" i="55" s="1"/>
  <c r="R15" i="55"/>
  <c r="Q15" i="55"/>
  <c r="AD15" i="55" s="1"/>
  <c r="P15" i="55"/>
  <c r="O15" i="55"/>
  <c r="N15" i="55"/>
  <c r="M15" i="55"/>
  <c r="Z15" i="55" s="1"/>
  <c r="AE14" i="55"/>
  <c r="AC14" i="55"/>
  <c r="AA14" i="55"/>
  <c r="Z14" i="55"/>
  <c r="S14" i="55"/>
  <c r="AF14" i="55" s="1"/>
  <c r="R14" i="55"/>
  <c r="Q14" i="55"/>
  <c r="AD14" i="55" s="1"/>
  <c r="P14" i="55"/>
  <c r="O14" i="55"/>
  <c r="AB14" i="55" s="1"/>
  <c r="N14" i="55"/>
  <c r="M14" i="55"/>
  <c r="AF13" i="55"/>
  <c r="AE13" i="55"/>
  <c r="AC13" i="55"/>
  <c r="AA13" i="55"/>
  <c r="S13" i="55"/>
  <c r="R13" i="55"/>
  <c r="Q13" i="55"/>
  <c r="AD13" i="55" s="1"/>
  <c r="P13" i="55"/>
  <c r="O13" i="55"/>
  <c r="AB13" i="55" s="1"/>
  <c r="N13" i="55"/>
  <c r="M13" i="55"/>
  <c r="Z13" i="55" s="1"/>
  <c r="AE12" i="55"/>
  <c r="AD12" i="55"/>
  <c r="AC12" i="55"/>
  <c r="AA12" i="55"/>
  <c r="S12" i="55"/>
  <c r="AF12" i="55" s="1"/>
  <c r="R12" i="55"/>
  <c r="Q12" i="55"/>
  <c r="P12" i="55"/>
  <c r="O12" i="55"/>
  <c r="AB12" i="55" s="1"/>
  <c r="N12" i="55"/>
  <c r="M12" i="55"/>
  <c r="Z12" i="55" s="1"/>
  <c r="AE11" i="55"/>
  <c r="AC11" i="55"/>
  <c r="AB11" i="55"/>
  <c r="AA11" i="55"/>
  <c r="S11" i="55"/>
  <c r="AF11" i="55" s="1"/>
  <c r="R11" i="55"/>
  <c r="Q11" i="55"/>
  <c r="AD11" i="55" s="1"/>
  <c r="P11" i="55"/>
  <c r="O11" i="55"/>
  <c r="N11" i="55"/>
  <c r="M11" i="55"/>
  <c r="Z11" i="55" s="1"/>
  <c r="X10" i="55"/>
  <c r="AF10" i="55" s="1"/>
  <c r="W10" i="55"/>
  <c r="AE10" i="55" s="1"/>
  <c r="V10" i="55"/>
  <c r="AD10" i="55" s="1"/>
  <c r="U10" i="55"/>
  <c r="AC10" i="55" s="1"/>
  <c r="S10" i="55"/>
  <c r="R10" i="55"/>
  <c r="Q10" i="55"/>
  <c r="P10" i="55"/>
  <c r="S9" i="55"/>
  <c r="X9" i="55" s="1"/>
  <c r="AF9" i="55" s="1"/>
  <c r="R9" i="55"/>
  <c r="W9" i="55" s="1"/>
  <c r="AE9" i="55" s="1"/>
  <c r="Q9" i="55"/>
  <c r="V9" i="55" s="1"/>
  <c r="AD9" i="55" s="1"/>
  <c r="P9" i="55"/>
  <c r="U9" i="55" s="1"/>
  <c r="AC9" i="55" s="1"/>
  <c r="AL34" i="51" l="1"/>
  <c r="BC34" i="51" s="1"/>
  <c r="AK34" i="51"/>
  <c r="BB34" i="51" s="1"/>
  <c r="AJ34" i="51"/>
  <c r="BA34" i="51" s="1"/>
  <c r="W34" i="51"/>
  <c r="AO34" i="51" s="1"/>
  <c r="BF34" i="51" s="1"/>
  <c r="V34" i="51"/>
  <c r="AN34" i="51" s="1"/>
  <c r="BE34" i="51" s="1"/>
  <c r="U34" i="51"/>
  <c r="AM34" i="51" s="1"/>
  <c r="BD34" i="51" s="1"/>
  <c r="T34" i="51"/>
  <c r="S34" i="51"/>
  <c r="R34" i="51"/>
  <c r="Q34" i="51"/>
  <c r="AI34" i="51" s="1"/>
  <c r="AZ34" i="51" s="1"/>
  <c r="P34" i="51"/>
  <c r="AH34" i="51" s="1"/>
  <c r="AY34" i="51" s="1"/>
  <c r="O34" i="51"/>
  <c r="AG34" i="51" s="1"/>
  <c r="AX34" i="51" s="1"/>
  <c r="N34" i="51"/>
  <c r="AF34" i="51" s="1"/>
  <c r="AW34" i="51" s="1"/>
  <c r="M34" i="51"/>
  <c r="AE34" i="51" s="1"/>
  <c r="AV34" i="51" s="1"/>
  <c r="U33" i="51"/>
  <c r="AM33" i="51" s="1"/>
  <c r="BD33" i="51" s="1"/>
  <c r="Q33" i="51"/>
  <c r="AI33" i="51" s="1"/>
  <c r="AZ33" i="51" s="1"/>
  <c r="AK32" i="51"/>
  <c r="BB32" i="51" s="1"/>
  <c r="AJ32" i="51"/>
  <c r="BA32" i="51" s="1"/>
  <c r="AI32" i="51"/>
  <c r="AZ32" i="51" s="1"/>
  <c r="W32" i="51"/>
  <c r="AO32" i="51" s="1"/>
  <c r="BF32" i="51" s="1"/>
  <c r="V32" i="51"/>
  <c r="AN32" i="51" s="1"/>
  <c r="BE32" i="51" s="1"/>
  <c r="U32" i="51"/>
  <c r="AM32" i="51" s="1"/>
  <c r="BD32" i="51" s="1"/>
  <c r="T32" i="51"/>
  <c r="AL32" i="51" s="1"/>
  <c r="BC32" i="51" s="1"/>
  <c r="S32" i="51"/>
  <c r="R32" i="51"/>
  <c r="Q32" i="51"/>
  <c r="P32" i="51"/>
  <c r="AH32" i="51" s="1"/>
  <c r="AY32" i="51" s="1"/>
  <c r="O32" i="51"/>
  <c r="AG32" i="51" s="1"/>
  <c r="AX32" i="51" s="1"/>
  <c r="N32" i="51"/>
  <c r="AF32" i="51" s="1"/>
  <c r="AW32" i="51" s="1"/>
  <c r="M32" i="51"/>
  <c r="AE32" i="51" s="1"/>
  <c r="AV32" i="51" s="1"/>
  <c r="AL31" i="51"/>
  <c r="BC31" i="51" s="1"/>
  <c r="AK31" i="51"/>
  <c r="BB31" i="51" s="1"/>
  <c r="AJ31" i="51"/>
  <c r="BA31" i="51" s="1"/>
  <c r="W31" i="51"/>
  <c r="AO31" i="51" s="1"/>
  <c r="BF31" i="51" s="1"/>
  <c r="V31" i="51"/>
  <c r="AN31" i="51" s="1"/>
  <c r="BE31" i="51" s="1"/>
  <c r="U31" i="51"/>
  <c r="AM31" i="51" s="1"/>
  <c r="BD31" i="51" s="1"/>
  <c r="T31" i="51"/>
  <c r="S31" i="51"/>
  <c r="R31" i="51"/>
  <c r="Q31" i="51"/>
  <c r="AI31" i="51" s="1"/>
  <c r="AZ31" i="51" s="1"/>
  <c r="P31" i="51"/>
  <c r="AH31" i="51" s="1"/>
  <c r="AY31" i="51" s="1"/>
  <c r="O31" i="51"/>
  <c r="AG31" i="51" s="1"/>
  <c r="AX31" i="51" s="1"/>
  <c r="N31" i="51"/>
  <c r="AF31" i="51" s="1"/>
  <c r="AW31" i="51" s="1"/>
  <c r="M31" i="51"/>
  <c r="AE31" i="51" s="1"/>
  <c r="AV31" i="51" s="1"/>
  <c r="AM30" i="51"/>
  <c r="BD30" i="51" s="1"/>
  <c r="AL30" i="51"/>
  <c r="BC30" i="51" s="1"/>
  <c r="AK30" i="51"/>
  <c r="BB30" i="51" s="1"/>
  <c r="AE30" i="51"/>
  <c r="AV30" i="51" s="1"/>
  <c r="W30" i="51"/>
  <c r="AO30" i="51" s="1"/>
  <c r="BF30" i="51" s="1"/>
  <c r="V30" i="51"/>
  <c r="AN30" i="51" s="1"/>
  <c r="BE30" i="51" s="1"/>
  <c r="U30" i="51"/>
  <c r="T30" i="51"/>
  <c r="S30" i="51"/>
  <c r="R30" i="51"/>
  <c r="AJ30" i="51" s="1"/>
  <c r="BA30" i="51" s="1"/>
  <c r="Q30" i="51"/>
  <c r="AI30" i="51" s="1"/>
  <c r="AZ30" i="51" s="1"/>
  <c r="P30" i="51"/>
  <c r="AH30" i="51" s="1"/>
  <c r="AY30" i="51" s="1"/>
  <c r="O30" i="51"/>
  <c r="AG30" i="51" s="1"/>
  <c r="AX30" i="51" s="1"/>
  <c r="N30" i="51"/>
  <c r="AF30" i="51" s="1"/>
  <c r="AW30" i="51" s="1"/>
  <c r="M30" i="51"/>
  <c r="T28" i="51"/>
  <c r="AL28" i="51" s="1"/>
  <c r="BC28" i="51" s="1"/>
  <c r="P28" i="51"/>
  <c r="AH28" i="51" s="1"/>
  <c r="AY28" i="51" s="1"/>
  <c r="BC27" i="51"/>
  <c r="AL27" i="51"/>
  <c r="T27" i="51"/>
  <c r="P27" i="51"/>
  <c r="AH27" i="51" s="1"/>
  <c r="AY27" i="51" s="1"/>
  <c r="BF25" i="51"/>
  <c r="AO25" i="51"/>
  <c r="AJ25" i="51"/>
  <c r="BA25" i="51" s="1"/>
  <c r="AI25" i="51"/>
  <c r="AZ25" i="51" s="1"/>
  <c r="AH25" i="51"/>
  <c r="AY25" i="51" s="1"/>
  <c r="W25" i="51"/>
  <c r="V25" i="51"/>
  <c r="AN25" i="51" s="1"/>
  <c r="BE25" i="51" s="1"/>
  <c r="U25" i="51"/>
  <c r="AM25" i="51" s="1"/>
  <c r="BD25" i="51" s="1"/>
  <c r="T25" i="51"/>
  <c r="AL25" i="51" s="1"/>
  <c r="BC25" i="51" s="1"/>
  <c r="S25" i="51"/>
  <c r="AK25" i="51" s="1"/>
  <c r="BB25" i="51" s="1"/>
  <c r="R25" i="51"/>
  <c r="Q25" i="51"/>
  <c r="P25" i="51"/>
  <c r="O25" i="51"/>
  <c r="AG25" i="51" s="1"/>
  <c r="AX25" i="51" s="1"/>
  <c r="N25" i="51"/>
  <c r="AF25" i="51" s="1"/>
  <c r="AW25" i="51" s="1"/>
  <c r="M25" i="51"/>
  <c r="AE25" i="51" s="1"/>
  <c r="AV25" i="51" s="1"/>
  <c r="AZ24" i="51"/>
  <c r="AI24" i="51"/>
  <c r="U24" i="51"/>
  <c r="AM24" i="51" s="1"/>
  <c r="BD24" i="51" s="1"/>
  <c r="Q24" i="51"/>
  <c r="AO23" i="51"/>
  <c r="BF23" i="51" s="1"/>
  <c r="AI23" i="51"/>
  <c r="AZ23" i="51" s="1"/>
  <c r="AH23" i="51"/>
  <c r="AY23" i="51" s="1"/>
  <c r="AG23" i="51"/>
  <c r="AX23" i="51" s="1"/>
  <c r="W23" i="51"/>
  <c r="V23" i="51"/>
  <c r="AN23" i="51" s="1"/>
  <c r="BE23" i="51" s="1"/>
  <c r="U23" i="51"/>
  <c r="AM23" i="51" s="1"/>
  <c r="BD23" i="51" s="1"/>
  <c r="T23" i="51"/>
  <c r="AL23" i="51" s="1"/>
  <c r="BC23" i="51" s="1"/>
  <c r="S23" i="51"/>
  <c r="AK23" i="51" s="1"/>
  <c r="BB23" i="51" s="1"/>
  <c r="R23" i="51"/>
  <c r="AJ23" i="51" s="1"/>
  <c r="BA23" i="51" s="1"/>
  <c r="Q23" i="51"/>
  <c r="P23" i="51"/>
  <c r="O23" i="51"/>
  <c r="N23" i="51"/>
  <c r="AF23" i="51" s="1"/>
  <c r="AW23" i="51" s="1"/>
  <c r="M23" i="51"/>
  <c r="AE23" i="51" s="1"/>
  <c r="AV23" i="51" s="1"/>
  <c r="AJ22" i="51"/>
  <c r="BA22" i="51" s="1"/>
  <c r="AI22" i="51"/>
  <c r="AZ22" i="51" s="1"/>
  <c r="AH22" i="51"/>
  <c r="AY22" i="51" s="1"/>
  <c r="W22" i="51"/>
  <c r="AO22" i="51" s="1"/>
  <c r="BF22" i="51" s="1"/>
  <c r="V22" i="51"/>
  <c r="AN22" i="51" s="1"/>
  <c r="BE22" i="51" s="1"/>
  <c r="U22" i="51"/>
  <c r="AM22" i="51" s="1"/>
  <c r="BD22" i="51" s="1"/>
  <c r="T22" i="51"/>
  <c r="AL22" i="51" s="1"/>
  <c r="BC22" i="51" s="1"/>
  <c r="S22" i="51"/>
  <c r="AK22" i="51" s="1"/>
  <c r="BB22" i="51" s="1"/>
  <c r="R22" i="51"/>
  <c r="Q22" i="51"/>
  <c r="P22" i="51"/>
  <c r="O22" i="51"/>
  <c r="AG22" i="51" s="1"/>
  <c r="AX22" i="51" s="1"/>
  <c r="N22" i="51"/>
  <c r="AF22" i="51" s="1"/>
  <c r="AW22" i="51" s="1"/>
  <c r="M22" i="51"/>
  <c r="AE22" i="51" s="1"/>
  <c r="AV22" i="51" s="1"/>
  <c r="AK21" i="51"/>
  <c r="BB21" i="51" s="1"/>
  <c r="AJ21" i="51"/>
  <c r="BA21" i="51" s="1"/>
  <c r="AI21" i="51"/>
  <c r="AZ21" i="51" s="1"/>
  <c r="W21" i="51"/>
  <c r="AO21" i="51" s="1"/>
  <c r="BF21" i="51" s="1"/>
  <c r="V21" i="51"/>
  <c r="AN21" i="51" s="1"/>
  <c r="BE21" i="51" s="1"/>
  <c r="U21" i="51"/>
  <c r="AM21" i="51" s="1"/>
  <c r="BD21" i="51" s="1"/>
  <c r="T21" i="51"/>
  <c r="AL21" i="51" s="1"/>
  <c r="BC21" i="51" s="1"/>
  <c r="S21" i="51"/>
  <c r="R21" i="51"/>
  <c r="Q21" i="51"/>
  <c r="P21" i="51"/>
  <c r="AH21" i="51" s="1"/>
  <c r="AY21" i="51" s="1"/>
  <c r="O21" i="51"/>
  <c r="AG21" i="51" s="1"/>
  <c r="AX21" i="51" s="1"/>
  <c r="N21" i="51"/>
  <c r="AF21" i="51" s="1"/>
  <c r="AW21" i="51" s="1"/>
  <c r="M21" i="51"/>
  <c r="AE21" i="51" s="1"/>
  <c r="AV21" i="51" s="1"/>
  <c r="BC19" i="51"/>
  <c r="AL19" i="51"/>
  <c r="T19" i="51"/>
  <c r="P19" i="51"/>
  <c r="AH19" i="51" s="1"/>
  <c r="AY19" i="51" s="1"/>
  <c r="AL18" i="51"/>
  <c r="BC18" i="51" s="1"/>
  <c r="T18" i="51"/>
  <c r="P18" i="51"/>
  <c r="AH18" i="51" s="1"/>
  <c r="AY18" i="51" s="1"/>
  <c r="AO16" i="51"/>
  <c r="BF16" i="51" s="1"/>
  <c r="AN16" i="51"/>
  <c r="BE16" i="51" s="1"/>
  <c r="AH16" i="51"/>
  <c r="AY16" i="51" s="1"/>
  <c r="AG16" i="51"/>
  <c r="AX16" i="51" s="1"/>
  <c r="AF16" i="51"/>
  <c r="AW16" i="51" s="1"/>
  <c r="W16" i="51"/>
  <c r="V16" i="51"/>
  <c r="U16" i="51"/>
  <c r="AM16" i="51" s="1"/>
  <c r="BD16" i="51" s="1"/>
  <c r="T16" i="51"/>
  <c r="AL16" i="51" s="1"/>
  <c r="BC16" i="51" s="1"/>
  <c r="S16" i="51"/>
  <c r="AK16" i="51" s="1"/>
  <c r="BB16" i="51" s="1"/>
  <c r="R16" i="51"/>
  <c r="AJ16" i="51" s="1"/>
  <c r="BA16" i="51" s="1"/>
  <c r="Q16" i="51"/>
  <c r="AI16" i="51" s="1"/>
  <c r="AZ16" i="51" s="1"/>
  <c r="P16" i="51"/>
  <c r="O16" i="51"/>
  <c r="N16" i="51"/>
  <c r="M16" i="51"/>
  <c r="AE16" i="51" s="1"/>
  <c r="AV16" i="51" s="1"/>
  <c r="AM15" i="51"/>
  <c r="BD15" i="51" s="1"/>
  <c r="AI15" i="51"/>
  <c r="AZ15" i="51" s="1"/>
  <c r="U15" i="51"/>
  <c r="Q15" i="51"/>
  <c r="AO14" i="51"/>
  <c r="BF14" i="51" s="1"/>
  <c r="AN14" i="51"/>
  <c r="BE14" i="51" s="1"/>
  <c r="AM14" i="51"/>
  <c r="BD14" i="51" s="1"/>
  <c r="AG14" i="51"/>
  <c r="AX14" i="51" s="1"/>
  <c r="AF14" i="51"/>
  <c r="AW14" i="51" s="1"/>
  <c r="AE14" i="51"/>
  <c r="AV14" i="51" s="1"/>
  <c r="W14" i="51"/>
  <c r="V14" i="51"/>
  <c r="U14" i="51"/>
  <c r="T14" i="51"/>
  <c r="AL14" i="51" s="1"/>
  <c r="BC14" i="51" s="1"/>
  <c r="S14" i="51"/>
  <c r="AK14" i="51" s="1"/>
  <c r="BB14" i="51" s="1"/>
  <c r="R14" i="51"/>
  <c r="AJ14" i="51" s="1"/>
  <c r="BA14" i="51" s="1"/>
  <c r="Q14" i="51"/>
  <c r="AI14" i="51" s="1"/>
  <c r="AZ14" i="51" s="1"/>
  <c r="P14" i="51"/>
  <c r="AH14" i="51" s="1"/>
  <c r="AY14" i="51" s="1"/>
  <c r="O14" i="51"/>
  <c r="N14" i="51"/>
  <c r="M14" i="51"/>
  <c r="AO13" i="51"/>
  <c r="BF13" i="51" s="1"/>
  <c r="AN13" i="51"/>
  <c r="BE13" i="51" s="1"/>
  <c r="AH13" i="51"/>
  <c r="AY13" i="51" s="1"/>
  <c r="AG13" i="51"/>
  <c r="AX13" i="51" s="1"/>
  <c r="AF13" i="51"/>
  <c r="AW13" i="51" s="1"/>
  <c r="W13" i="51"/>
  <c r="V13" i="51"/>
  <c r="U13" i="51"/>
  <c r="AM13" i="51" s="1"/>
  <c r="BD13" i="51" s="1"/>
  <c r="T13" i="51"/>
  <c r="AL13" i="51" s="1"/>
  <c r="BC13" i="51" s="1"/>
  <c r="S13" i="51"/>
  <c r="AK13" i="51" s="1"/>
  <c r="BB13" i="51" s="1"/>
  <c r="R13" i="51"/>
  <c r="AJ13" i="51" s="1"/>
  <c r="BA13" i="51" s="1"/>
  <c r="Q13" i="51"/>
  <c r="AI13" i="51" s="1"/>
  <c r="AZ13" i="51" s="1"/>
  <c r="P13" i="51"/>
  <c r="O13" i="51"/>
  <c r="N13" i="51"/>
  <c r="M13" i="51"/>
  <c r="AE13" i="51" s="1"/>
  <c r="AV13" i="51" s="1"/>
  <c r="BD12" i="51"/>
  <c r="AV12" i="51"/>
  <c r="AO12" i="51"/>
  <c r="BF12" i="51" s="1"/>
  <c r="AM12" i="51"/>
  <c r="AI12" i="51"/>
  <c r="AZ12" i="51" s="1"/>
  <c r="AH12" i="51"/>
  <c r="AY12" i="51" s="1"/>
  <c r="AG12" i="51"/>
  <c r="AX12" i="51" s="1"/>
  <c r="AE12" i="51"/>
  <c r="W12" i="51"/>
  <c r="V12" i="51"/>
  <c r="AN12" i="51" s="1"/>
  <c r="BE12" i="51" s="1"/>
  <c r="U12" i="51"/>
  <c r="T12" i="51"/>
  <c r="AL12" i="51" s="1"/>
  <c r="BC12" i="51" s="1"/>
  <c r="S12" i="51"/>
  <c r="AK12" i="51" s="1"/>
  <c r="BB12" i="51" s="1"/>
  <c r="R12" i="51"/>
  <c r="AJ12" i="51" s="1"/>
  <c r="BA12" i="51" s="1"/>
  <c r="Q12" i="51"/>
  <c r="P12" i="51"/>
  <c r="O12" i="51"/>
  <c r="N12" i="51"/>
  <c r="AF12" i="51" s="1"/>
  <c r="AW12" i="51" s="1"/>
  <c r="M12" i="51"/>
  <c r="AL10" i="51"/>
  <c r="BC10" i="51" s="1"/>
  <c r="T10" i="51"/>
  <c r="P10" i="51"/>
  <c r="AH10" i="51" s="1"/>
  <c r="AY10" i="51" s="1"/>
  <c r="AH9" i="51"/>
  <c r="AY9" i="51" s="1"/>
  <c r="T9" i="51"/>
  <c r="AL9" i="51" s="1"/>
  <c r="BC9" i="51" s="1"/>
  <c r="P9" i="51"/>
  <c r="Z35" i="47" l="1"/>
  <c r="S35" i="47"/>
  <c r="AF35" i="47" s="1"/>
  <c r="R35" i="47"/>
  <c r="AE35" i="47" s="1"/>
  <c r="Q35" i="47"/>
  <c r="AD35" i="47" s="1"/>
  <c r="P35" i="47"/>
  <c r="AC35" i="47" s="1"/>
  <c r="O35" i="47"/>
  <c r="AB35" i="47" s="1"/>
  <c r="N35" i="47"/>
  <c r="AA35" i="47" s="1"/>
  <c r="M35" i="47"/>
  <c r="AF34" i="47"/>
  <c r="AE34" i="47"/>
  <c r="Z34" i="47"/>
  <c r="S34" i="47"/>
  <c r="R34" i="47"/>
  <c r="Q34" i="47"/>
  <c r="AD34" i="47" s="1"/>
  <c r="P34" i="47"/>
  <c r="AC34" i="47" s="1"/>
  <c r="O34" i="47"/>
  <c r="AB34" i="47" s="1"/>
  <c r="N34" i="47"/>
  <c r="AA34" i="47" s="1"/>
  <c r="M34" i="47"/>
  <c r="AF33" i="47"/>
  <c r="AD33" i="47"/>
  <c r="AC33" i="47"/>
  <c r="AA33" i="47"/>
  <c r="S33" i="47"/>
  <c r="R33" i="47"/>
  <c r="AE33" i="47" s="1"/>
  <c r="Q33" i="47"/>
  <c r="P33" i="47"/>
  <c r="O33" i="47"/>
  <c r="AB33" i="47" s="1"/>
  <c r="N33" i="47"/>
  <c r="M33" i="47"/>
  <c r="Z33" i="47" s="1"/>
  <c r="AE32" i="47"/>
  <c r="AD32" i="47"/>
  <c r="AB32" i="47"/>
  <c r="AA32" i="47"/>
  <c r="S32" i="47"/>
  <c r="AF32" i="47" s="1"/>
  <c r="R32" i="47"/>
  <c r="Q32" i="47"/>
  <c r="P32" i="47"/>
  <c r="AC32" i="47" s="1"/>
  <c r="O32" i="47"/>
  <c r="N32" i="47"/>
  <c r="M32" i="47"/>
  <c r="Z32" i="47" s="1"/>
  <c r="AE31" i="47"/>
  <c r="AC31" i="47"/>
  <c r="AB31" i="47"/>
  <c r="Z31" i="47"/>
  <c r="S31" i="47"/>
  <c r="AF31" i="47" s="1"/>
  <c r="R31" i="47"/>
  <c r="Q31" i="47"/>
  <c r="AD31" i="47" s="1"/>
  <c r="P31" i="47"/>
  <c r="O31" i="47"/>
  <c r="N31" i="47"/>
  <c r="AA31" i="47" s="1"/>
  <c r="M31" i="47"/>
  <c r="AF30" i="47"/>
  <c r="AE30" i="47"/>
  <c r="AC30" i="47"/>
  <c r="AA30" i="47"/>
  <c r="S30" i="47"/>
  <c r="R30" i="47"/>
  <c r="Q30" i="47"/>
  <c r="AD30" i="47" s="1"/>
  <c r="P30" i="47"/>
  <c r="O30" i="47"/>
  <c r="AB30" i="47" s="1"/>
  <c r="N30" i="47"/>
  <c r="M30" i="47"/>
  <c r="Z30" i="47" s="1"/>
  <c r="AD29" i="47"/>
  <c r="AC29" i="47"/>
  <c r="AA29" i="47"/>
  <c r="S29" i="47"/>
  <c r="AF29" i="47" s="1"/>
  <c r="R29" i="47"/>
  <c r="AE29" i="47" s="1"/>
  <c r="Q29" i="47"/>
  <c r="P29" i="47"/>
  <c r="O29" i="47"/>
  <c r="AB29" i="47" s="1"/>
  <c r="N29" i="47"/>
  <c r="M29" i="47"/>
  <c r="Z29" i="47" s="1"/>
  <c r="AE28" i="47"/>
  <c r="AB28" i="47"/>
  <c r="AA28" i="47"/>
  <c r="S28" i="47"/>
  <c r="AF28" i="47" s="1"/>
  <c r="R28" i="47"/>
  <c r="Q28" i="47"/>
  <c r="AD28" i="47" s="1"/>
  <c r="P28" i="47"/>
  <c r="AC28" i="47" s="1"/>
  <c r="O28" i="47"/>
  <c r="N28" i="47"/>
  <c r="M28" i="47"/>
  <c r="Z28" i="47" s="1"/>
  <c r="AE27" i="47"/>
  <c r="AC27" i="47"/>
  <c r="Z27" i="47"/>
  <c r="S27" i="47"/>
  <c r="AF27" i="47" s="1"/>
  <c r="R27" i="47"/>
  <c r="Q27" i="47"/>
  <c r="AD27" i="47" s="1"/>
  <c r="P27" i="47"/>
  <c r="O27" i="47"/>
  <c r="AB27" i="47" s="1"/>
  <c r="N27" i="47"/>
  <c r="AA27" i="47" s="1"/>
  <c r="M27" i="47"/>
  <c r="AF26" i="47"/>
  <c r="AE26" i="47"/>
  <c r="AC26" i="47"/>
  <c r="AA26" i="47"/>
  <c r="S26" i="47"/>
  <c r="R26" i="47"/>
  <c r="Q26" i="47"/>
  <c r="AD26" i="47" s="1"/>
  <c r="P26" i="47"/>
  <c r="O26" i="47"/>
  <c r="AB26" i="47" s="1"/>
  <c r="N26" i="47"/>
  <c r="M26" i="47"/>
  <c r="Z26" i="47" s="1"/>
  <c r="AD25" i="47"/>
  <c r="AC25" i="47"/>
  <c r="AA25" i="47"/>
  <c r="S25" i="47"/>
  <c r="AF25" i="47" s="1"/>
  <c r="R25" i="47"/>
  <c r="AE25" i="47" s="1"/>
  <c r="Q25" i="47"/>
  <c r="P25" i="47"/>
  <c r="O25" i="47"/>
  <c r="AB25" i="47" s="1"/>
  <c r="N25" i="47"/>
  <c r="M25" i="47"/>
  <c r="Z25" i="47" s="1"/>
  <c r="X24" i="47"/>
  <c r="AF24" i="47" s="1"/>
  <c r="W24" i="47"/>
  <c r="AE24" i="47" s="1"/>
  <c r="U24" i="47"/>
  <c r="AC24" i="47" s="1"/>
  <c r="S24" i="47"/>
  <c r="R24" i="47"/>
  <c r="Q24" i="47"/>
  <c r="V24" i="47" s="1"/>
  <c r="AD24" i="47" s="1"/>
  <c r="P24" i="47"/>
  <c r="V23" i="47"/>
  <c r="AD23" i="47" s="1"/>
  <c r="S23" i="47"/>
  <c r="X23" i="47" s="1"/>
  <c r="AF23" i="47" s="1"/>
  <c r="R23" i="47"/>
  <c r="W23" i="47" s="1"/>
  <c r="AE23" i="47" s="1"/>
  <c r="Q23" i="47"/>
  <c r="P23" i="47"/>
  <c r="U23" i="47" s="1"/>
  <c r="AC23" i="47" s="1"/>
  <c r="AE21" i="47"/>
  <c r="AB21" i="47"/>
  <c r="AA21" i="47"/>
  <c r="S21" i="47"/>
  <c r="AF21" i="47" s="1"/>
  <c r="R21" i="47"/>
  <c r="Q21" i="47"/>
  <c r="AD21" i="47" s="1"/>
  <c r="P21" i="47"/>
  <c r="AC21" i="47" s="1"/>
  <c r="O21" i="47"/>
  <c r="N21" i="47"/>
  <c r="M21" i="47"/>
  <c r="Z21" i="47" s="1"/>
  <c r="AE20" i="47"/>
  <c r="AC20" i="47"/>
  <c r="Z20" i="47"/>
  <c r="S20" i="47"/>
  <c r="AF20" i="47" s="1"/>
  <c r="R20" i="47"/>
  <c r="Q20" i="47"/>
  <c r="AD20" i="47" s="1"/>
  <c r="P20" i="47"/>
  <c r="O20" i="47"/>
  <c r="AB20" i="47" s="1"/>
  <c r="N20" i="47"/>
  <c r="AA20" i="47" s="1"/>
  <c r="M20" i="47"/>
  <c r="AF19" i="47"/>
  <c r="AE19" i="47"/>
  <c r="AC19" i="47"/>
  <c r="AA19" i="47"/>
  <c r="S19" i="47"/>
  <c r="R19" i="47"/>
  <c r="Q19" i="47"/>
  <c r="AD19" i="47" s="1"/>
  <c r="P19" i="47"/>
  <c r="O19" i="47"/>
  <c r="AB19" i="47" s="1"/>
  <c r="N19" i="47"/>
  <c r="M19" i="47"/>
  <c r="Z19" i="47" s="1"/>
  <c r="AD18" i="47"/>
  <c r="AC18" i="47"/>
  <c r="AA18" i="47"/>
  <c r="S18" i="47"/>
  <c r="AF18" i="47" s="1"/>
  <c r="R18" i="47"/>
  <c r="AE18" i="47" s="1"/>
  <c r="Q18" i="47"/>
  <c r="P18" i="47"/>
  <c r="O18" i="47"/>
  <c r="AB18" i="47" s="1"/>
  <c r="N18" i="47"/>
  <c r="M18" i="47"/>
  <c r="Z18" i="47" s="1"/>
  <c r="AE17" i="47"/>
  <c r="AB17" i="47"/>
  <c r="AA17" i="47"/>
  <c r="S17" i="47"/>
  <c r="AF17" i="47" s="1"/>
  <c r="R17" i="47"/>
  <c r="Q17" i="47"/>
  <c r="AD17" i="47" s="1"/>
  <c r="P17" i="47"/>
  <c r="AC17" i="47" s="1"/>
  <c r="O17" i="47"/>
  <c r="N17" i="47"/>
  <c r="M17" i="47"/>
  <c r="Z17" i="47" s="1"/>
  <c r="AE16" i="47"/>
  <c r="AC16" i="47"/>
  <c r="Z16" i="47"/>
  <c r="S16" i="47"/>
  <c r="AF16" i="47" s="1"/>
  <c r="R16" i="47"/>
  <c r="Q16" i="47"/>
  <c r="AD16" i="47" s="1"/>
  <c r="P16" i="47"/>
  <c r="O16" i="47"/>
  <c r="AB16" i="47" s="1"/>
  <c r="N16" i="47"/>
  <c r="AA16" i="47" s="1"/>
  <c r="M16" i="47"/>
  <c r="AF15" i="47"/>
  <c r="AE15" i="47"/>
  <c r="AC15" i="47"/>
  <c r="AA15" i="47"/>
  <c r="S15" i="47"/>
  <c r="R15" i="47"/>
  <c r="Q15" i="47"/>
  <c r="AD15" i="47" s="1"/>
  <c r="P15" i="47"/>
  <c r="O15" i="47"/>
  <c r="AB15" i="47" s="1"/>
  <c r="N15" i="47"/>
  <c r="M15" i="47"/>
  <c r="Z15" i="47" s="1"/>
  <c r="AD14" i="47"/>
  <c r="AC14" i="47"/>
  <c r="AA14" i="47"/>
  <c r="S14" i="47"/>
  <c r="AF14" i="47" s="1"/>
  <c r="R14" i="47"/>
  <c r="AE14" i="47" s="1"/>
  <c r="Q14" i="47"/>
  <c r="P14" i="47"/>
  <c r="O14" i="47"/>
  <c r="AB14" i="47" s="1"/>
  <c r="N14" i="47"/>
  <c r="M14" i="47"/>
  <c r="Z14" i="47" s="1"/>
  <c r="AE13" i="47"/>
  <c r="AB13" i="47"/>
  <c r="AA13" i="47"/>
  <c r="S13" i="47"/>
  <c r="AF13" i="47" s="1"/>
  <c r="R13" i="47"/>
  <c r="Q13" i="47"/>
  <c r="AD13" i="47" s="1"/>
  <c r="P13" i="47"/>
  <c r="AC13" i="47" s="1"/>
  <c r="O13" i="47"/>
  <c r="N13" i="47"/>
  <c r="M13" i="47"/>
  <c r="Z13" i="47" s="1"/>
  <c r="AE12" i="47"/>
  <c r="AC12" i="47"/>
  <c r="Z12" i="47"/>
  <c r="S12" i="47"/>
  <c r="AF12" i="47" s="1"/>
  <c r="R12" i="47"/>
  <c r="Q12" i="47"/>
  <c r="AD12" i="47" s="1"/>
  <c r="P12" i="47"/>
  <c r="O12" i="47"/>
  <c r="AB12" i="47" s="1"/>
  <c r="N12" i="47"/>
  <c r="AA12" i="47" s="1"/>
  <c r="M12" i="47"/>
  <c r="AF11" i="47"/>
  <c r="AE11" i="47"/>
  <c r="AC11" i="47"/>
  <c r="AA11" i="47"/>
  <c r="S11" i="47"/>
  <c r="R11" i="47"/>
  <c r="Q11" i="47"/>
  <c r="AD11" i="47" s="1"/>
  <c r="P11" i="47"/>
  <c r="O11" i="47"/>
  <c r="AB11" i="47" s="1"/>
  <c r="N11" i="47"/>
  <c r="M11" i="47"/>
  <c r="Z11" i="47" s="1"/>
  <c r="W10" i="47"/>
  <c r="AE10" i="47" s="1"/>
  <c r="S10" i="47"/>
  <c r="X10" i="47" s="1"/>
  <c r="AF10" i="47" s="1"/>
  <c r="R10" i="47"/>
  <c r="Q10" i="47"/>
  <c r="V10" i="47" s="1"/>
  <c r="AD10" i="47" s="1"/>
  <c r="P10" i="47"/>
  <c r="U10" i="47" s="1"/>
  <c r="AC10" i="47" s="1"/>
  <c r="X9" i="47"/>
  <c r="AF9" i="47" s="1"/>
  <c r="V9" i="47"/>
  <c r="AD9" i="47" s="1"/>
  <c r="U9" i="47"/>
  <c r="AC9" i="47" s="1"/>
  <c r="S9" i="47"/>
  <c r="R9" i="47"/>
  <c r="W9" i="47" s="1"/>
  <c r="AE9" i="47" s="1"/>
  <c r="Q9" i="47"/>
  <c r="P9" i="47"/>
  <c r="Z17" i="43" l="1"/>
  <c r="S17" i="43"/>
  <c r="AF17" i="43" s="1"/>
  <c r="R17" i="43"/>
  <c r="AE17" i="43" s="1"/>
  <c r="Q17" i="43"/>
  <c r="AD17" i="43" s="1"/>
  <c r="P17" i="43"/>
  <c r="AC17" i="43" s="1"/>
  <c r="O17" i="43"/>
  <c r="AB17" i="43" s="1"/>
  <c r="N17" i="43"/>
  <c r="AA17" i="43" s="1"/>
  <c r="M17" i="43"/>
  <c r="AF16" i="43"/>
  <c r="AE16" i="43"/>
  <c r="AA16" i="43"/>
  <c r="S16" i="43"/>
  <c r="R16" i="43"/>
  <c r="Q16" i="43"/>
  <c r="AD16" i="43" s="1"/>
  <c r="P16" i="43"/>
  <c r="AC16" i="43" s="1"/>
  <c r="O16" i="43"/>
  <c r="AB16" i="43" s="1"/>
  <c r="N16" i="43"/>
  <c r="M16" i="43"/>
  <c r="Z16" i="43" s="1"/>
  <c r="S15" i="43"/>
  <c r="X15" i="43" s="1"/>
  <c r="AF15" i="43" s="1"/>
  <c r="R15" i="43"/>
  <c r="W15" i="43" s="1"/>
  <c r="AE15" i="43" s="1"/>
  <c r="Q15" i="43"/>
  <c r="V15" i="43" s="1"/>
  <c r="AD15" i="43" s="1"/>
  <c r="P15" i="43"/>
  <c r="U15" i="43" s="1"/>
  <c r="AC15" i="43" s="1"/>
  <c r="X14" i="43"/>
  <c r="AF14" i="43" s="1"/>
  <c r="W14" i="43"/>
  <c r="AE14" i="43" s="1"/>
  <c r="V14" i="43"/>
  <c r="AD14" i="43" s="1"/>
  <c r="U14" i="43"/>
  <c r="AC14" i="43" s="1"/>
  <c r="S14" i="43"/>
  <c r="R14" i="43"/>
  <c r="Q14" i="43"/>
  <c r="P14" i="43"/>
  <c r="AE12" i="43"/>
  <c r="AD12" i="43"/>
  <c r="AC12" i="43"/>
  <c r="AA12" i="43"/>
  <c r="S12" i="43"/>
  <c r="AF12" i="43" s="1"/>
  <c r="R12" i="43"/>
  <c r="Q12" i="43"/>
  <c r="P12" i="43"/>
  <c r="O12" i="43"/>
  <c r="AB12" i="43" s="1"/>
  <c r="N12" i="43"/>
  <c r="M12" i="43"/>
  <c r="Z12" i="43" s="1"/>
  <c r="AE11" i="43"/>
  <c r="AC11" i="43"/>
  <c r="AB11" i="43"/>
  <c r="AA11" i="43"/>
  <c r="S11" i="43"/>
  <c r="AF11" i="43" s="1"/>
  <c r="R11" i="43"/>
  <c r="Q11" i="43"/>
  <c r="AD11" i="43" s="1"/>
  <c r="P11" i="43"/>
  <c r="O11" i="43"/>
  <c r="N11" i="43"/>
  <c r="M11" i="43"/>
  <c r="Z11" i="43" s="1"/>
  <c r="V10" i="43"/>
  <c r="AD10" i="43" s="1"/>
  <c r="U10" i="43"/>
  <c r="AC10" i="43" s="1"/>
  <c r="S10" i="43"/>
  <c r="X10" i="43" s="1"/>
  <c r="AF10" i="43" s="1"/>
  <c r="R10" i="43"/>
  <c r="W10" i="43" s="1"/>
  <c r="AE10" i="43" s="1"/>
  <c r="Q10" i="43"/>
  <c r="P10" i="43"/>
  <c r="S9" i="43"/>
  <c r="X9" i="43" s="1"/>
  <c r="AF9" i="43" s="1"/>
  <c r="R9" i="43"/>
  <c r="W9" i="43" s="1"/>
  <c r="AE9" i="43" s="1"/>
  <c r="Q9" i="43"/>
  <c r="V9" i="43" s="1"/>
  <c r="AD9" i="43" s="1"/>
  <c r="P9" i="43"/>
  <c r="U9" i="43" s="1"/>
  <c r="AC9" i="43" s="1"/>
  <c r="AD23" i="39" l="1"/>
  <c r="AC23" i="39"/>
  <c r="AA23" i="39"/>
  <c r="S23" i="39"/>
  <c r="AF23" i="39" s="1"/>
  <c r="R23" i="39"/>
  <c r="AE23" i="39" s="1"/>
  <c r="Q23" i="39"/>
  <c r="P23" i="39"/>
  <c r="O23" i="39"/>
  <c r="AB23" i="39" s="1"/>
  <c r="N23" i="39"/>
  <c r="M23" i="39"/>
  <c r="Z23" i="39" s="1"/>
  <c r="AE22" i="39"/>
  <c r="AB22" i="39"/>
  <c r="AA22" i="39"/>
  <c r="S22" i="39"/>
  <c r="AF22" i="39" s="1"/>
  <c r="R22" i="39"/>
  <c r="Q22" i="39"/>
  <c r="AD22" i="39" s="1"/>
  <c r="P22" i="39"/>
  <c r="AC22" i="39" s="1"/>
  <c r="O22" i="39"/>
  <c r="N22" i="39"/>
  <c r="M22" i="39"/>
  <c r="Z22" i="39" s="1"/>
  <c r="AE21" i="39"/>
  <c r="AC21" i="39"/>
  <c r="Z21" i="39"/>
  <c r="S21" i="39"/>
  <c r="AF21" i="39" s="1"/>
  <c r="R21" i="39"/>
  <c r="Q21" i="39"/>
  <c r="AD21" i="39" s="1"/>
  <c r="P21" i="39"/>
  <c r="O21" i="39"/>
  <c r="AB21" i="39" s="1"/>
  <c r="N21" i="39"/>
  <c r="AA21" i="39" s="1"/>
  <c r="M21" i="39"/>
  <c r="AF20" i="39"/>
  <c r="AE20" i="39"/>
  <c r="AC20" i="39"/>
  <c r="AA20" i="39"/>
  <c r="S20" i="39"/>
  <c r="R20" i="39"/>
  <c r="Q20" i="39"/>
  <c r="AD20" i="39" s="1"/>
  <c r="P20" i="39"/>
  <c r="O20" i="39"/>
  <c r="AB20" i="39" s="1"/>
  <c r="N20" i="39"/>
  <c r="M20" i="39"/>
  <c r="Z20" i="39" s="1"/>
  <c r="AD19" i="39"/>
  <c r="AC19" i="39"/>
  <c r="AA19" i="39"/>
  <c r="S19" i="39"/>
  <c r="AF19" i="39" s="1"/>
  <c r="R19" i="39"/>
  <c r="AE19" i="39" s="1"/>
  <c r="Q19" i="39"/>
  <c r="P19" i="39"/>
  <c r="O19" i="39"/>
  <c r="AB19" i="39" s="1"/>
  <c r="N19" i="39"/>
  <c r="M19" i="39"/>
  <c r="Z19" i="39" s="1"/>
  <c r="V18" i="39"/>
  <c r="AD18" i="39" s="1"/>
  <c r="U18" i="39"/>
  <c r="AC18" i="39" s="1"/>
  <c r="S18" i="39"/>
  <c r="X18" i="39" s="1"/>
  <c r="AF18" i="39" s="1"/>
  <c r="R18" i="39"/>
  <c r="W18" i="39" s="1"/>
  <c r="AE18" i="39" s="1"/>
  <c r="Q18" i="39"/>
  <c r="P18" i="39"/>
  <c r="W17" i="39"/>
  <c r="AE17" i="39" s="1"/>
  <c r="S17" i="39"/>
  <c r="X17" i="39" s="1"/>
  <c r="AF17" i="39" s="1"/>
  <c r="R17" i="39"/>
  <c r="Q17" i="39"/>
  <c r="V17" i="39" s="1"/>
  <c r="AD17" i="39" s="1"/>
  <c r="P17" i="39"/>
  <c r="U17" i="39" s="1"/>
  <c r="AC17" i="39" s="1"/>
  <c r="AE15" i="39"/>
  <c r="AB15" i="39"/>
  <c r="AA15" i="39"/>
  <c r="S15" i="39"/>
  <c r="AF15" i="39" s="1"/>
  <c r="R15" i="39"/>
  <c r="Q15" i="39"/>
  <c r="AD15" i="39" s="1"/>
  <c r="P15" i="39"/>
  <c r="AC15" i="39" s="1"/>
  <c r="O15" i="39"/>
  <c r="N15" i="39"/>
  <c r="M15" i="39"/>
  <c r="Z15" i="39" s="1"/>
  <c r="AE14" i="39"/>
  <c r="AC14" i="39"/>
  <c r="Z14" i="39"/>
  <c r="S14" i="39"/>
  <c r="AF14" i="39" s="1"/>
  <c r="R14" i="39"/>
  <c r="Q14" i="39"/>
  <c r="AD14" i="39" s="1"/>
  <c r="P14" i="39"/>
  <c r="O14" i="39"/>
  <c r="AB14" i="39" s="1"/>
  <c r="N14" i="39"/>
  <c r="AA14" i="39" s="1"/>
  <c r="M14" i="39"/>
  <c r="AF13" i="39"/>
  <c r="AE13" i="39"/>
  <c r="AC13" i="39"/>
  <c r="AA13" i="39"/>
  <c r="S13" i="39"/>
  <c r="R13" i="39"/>
  <c r="Q13" i="39"/>
  <c r="AD13" i="39" s="1"/>
  <c r="P13" i="39"/>
  <c r="O13" i="39"/>
  <c r="AB13" i="39" s="1"/>
  <c r="N13" i="39"/>
  <c r="M13" i="39"/>
  <c r="Z13" i="39" s="1"/>
  <c r="AD12" i="39"/>
  <c r="AC12" i="39"/>
  <c r="AA12" i="39"/>
  <c r="S12" i="39"/>
  <c r="AF12" i="39" s="1"/>
  <c r="R12" i="39"/>
  <c r="AE12" i="39" s="1"/>
  <c r="Q12" i="39"/>
  <c r="P12" i="39"/>
  <c r="O12" i="39"/>
  <c r="AB12" i="39" s="1"/>
  <c r="N12" i="39"/>
  <c r="M12" i="39"/>
  <c r="Z12" i="39" s="1"/>
  <c r="AE11" i="39"/>
  <c r="AB11" i="39"/>
  <c r="AA11" i="39"/>
  <c r="S11" i="39"/>
  <c r="AF11" i="39" s="1"/>
  <c r="R11" i="39"/>
  <c r="Q11" i="39"/>
  <c r="AD11" i="39" s="1"/>
  <c r="P11" i="39"/>
  <c r="AC11" i="39" s="1"/>
  <c r="O11" i="39"/>
  <c r="N11" i="39"/>
  <c r="M11" i="39"/>
  <c r="Z11" i="39" s="1"/>
  <c r="S10" i="39"/>
  <c r="X10" i="39" s="1"/>
  <c r="AF10" i="39" s="1"/>
  <c r="R10" i="39"/>
  <c r="W10" i="39" s="1"/>
  <c r="AE10" i="39" s="1"/>
  <c r="Q10" i="39"/>
  <c r="V10" i="39" s="1"/>
  <c r="AD10" i="39" s="1"/>
  <c r="P10" i="39"/>
  <c r="U10" i="39" s="1"/>
  <c r="AC10" i="39" s="1"/>
  <c r="X9" i="39"/>
  <c r="AF9" i="39" s="1"/>
  <c r="W9" i="39"/>
  <c r="AE9" i="39" s="1"/>
  <c r="V9" i="39"/>
  <c r="AD9" i="39" s="1"/>
  <c r="U9" i="39"/>
  <c r="AC9" i="39" s="1"/>
  <c r="S9" i="39"/>
  <c r="R9" i="39"/>
  <c r="Q9" i="39"/>
  <c r="P9" i="39"/>
  <c r="AD19" i="35" l="1"/>
  <c r="AC19" i="35"/>
  <c r="AA19" i="35"/>
  <c r="S19" i="35"/>
  <c r="AF19" i="35" s="1"/>
  <c r="R19" i="35"/>
  <c r="AE19" i="35" s="1"/>
  <c r="Q19" i="35"/>
  <c r="P19" i="35"/>
  <c r="O19" i="35"/>
  <c r="AB19" i="35" s="1"/>
  <c r="N19" i="35"/>
  <c r="M19" i="35"/>
  <c r="Z19" i="35" s="1"/>
  <c r="AE18" i="35"/>
  <c r="AA18" i="35"/>
  <c r="S18" i="35"/>
  <c r="AF18" i="35" s="1"/>
  <c r="R18" i="35"/>
  <c r="Q18" i="35"/>
  <c r="AD18" i="35" s="1"/>
  <c r="P18" i="35"/>
  <c r="AC18" i="35" s="1"/>
  <c r="O18" i="35"/>
  <c r="AB18" i="35" s="1"/>
  <c r="N18" i="35"/>
  <c r="M18" i="35"/>
  <c r="Z18" i="35" s="1"/>
  <c r="AE17" i="35"/>
  <c r="AC17" i="35"/>
  <c r="S17" i="35"/>
  <c r="AF17" i="35" s="1"/>
  <c r="R17" i="35"/>
  <c r="Q17" i="35"/>
  <c r="AD17" i="35" s="1"/>
  <c r="P17" i="35"/>
  <c r="O17" i="35"/>
  <c r="AB17" i="35" s="1"/>
  <c r="N17" i="35"/>
  <c r="AA17" i="35" s="1"/>
  <c r="M17" i="35"/>
  <c r="Z17" i="35" s="1"/>
  <c r="AE16" i="35"/>
  <c r="AC16" i="35"/>
  <c r="AA16" i="35"/>
  <c r="S16" i="35"/>
  <c r="AF16" i="35" s="1"/>
  <c r="R16" i="35"/>
  <c r="Q16" i="35"/>
  <c r="AD16" i="35" s="1"/>
  <c r="P16" i="35"/>
  <c r="O16" i="35"/>
  <c r="AB16" i="35" s="1"/>
  <c r="N16" i="35"/>
  <c r="M16" i="35"/>
  <c r="Z16" i="35" s="1"/>
  <c r="AE15" i="35"/>
  <c r="AC15" i="35"/>
  <c r="AA15" i="35"/>
  <c r="S15" i="35"/>
  <c r="AF15" i="35" s="1"/>
  <c r="R15" i="35"/>
  <c r="Q15" i="35"/>
  <c r="AD15" i="35" s="1"/>
  <c r="P15" i="35"/>
  <c r="O15" i="35"/>
  <c r="AB15" i="35" s="1"/>
  <c r="N15" i="35"/>
  <c r="M15" i="35"/>
  <c r="Z15" i="35" s="1"/>
  <c r="AE14" i="35"/>
  <c r="AC14" i="35"/>
  <c r="AA14" i="35"/>
  <c r="S14" i="35"/>
  <c r="AF14" i="35" s="1"/>
  <c r="R14" i="35"/>
  <c r="Q14" i="35"/>
  <c r="AD14" i="35" s="1"/>
  <c r="P14" i="35"/>
  <c r="O14" i="35"/>
  <c r="AB14" i="35" s="1"/>
  <c r="N14" i="35"/>
  <c r="M14" i="35"/>
  <c r="Z14" i="35" s="1"/>
  <c r="AE13" i="35"/>
  <c r="AC13" i="35"/>
  <c r="S13" i="35"/>
  <c r="AF13" i="35" s="1"/>
  <c r="R13" i="35"/>
  <c r="Q13" i="35"/>
  <c r="AD13" i="35" s="1"/>
  <c r="P13" i="35"/>
  <c r="O13" i="35"/>
  <c r="AB13" i="35" s="1"/>
  <c r="N13" i="35"/>
  <c r="AA13" i="35" s="1"/>
  <c r="M13" i="35"/>
  <c r="Z13" i="35" s="1"/>
  <c r="AE12" i="35"/>
  <c r="AC12" i="35"/>
  <c r="AA12" i="35"/>
  <c r="S12" i="35"/>
  <c r="AF12" i="35" s="1"/>
  <c r="R12" i="35"/>
  <c r="Q12" i="35"/>
  <c r="AD12" i="35" s="1"/>
  <c r="P12" i="35"/>
  <c r="O12" i="35"/>
  <c r="AB12" i="35" s="1"/>
  <c r="N12" i="35"/>
  <c r="M12" i="35"/>
  <c r="Z12" i="35" s="1"/>
  <c r="AE11" i="35"/>
  <c r="AC11" i="35"/>
  <c r="AA11" i="35"/>
  <c r="S11" i="35"/>
  <c r="AF11" i="35" s="1"/>
  <c r="R11" i="35"/>
  <c r="Q11" i="35"/>
  <c r="AD11" i="35" s="1"/>
  <c r="P11" i="35"/>
  <c r="O11" i="35"/>
  <c r="AB11" i="35" s="1"/>
  <c r="N11" i="35"/>
  <c r="M11" i="35"/>
  <c r="Z11" i="35" s="1"/>
  <c r="U10" i="35"/>
  <c r="AC10" i="35" s="1"/>
  <c r="S10" i="35"/>
  <c r="X10" i="35" s="1"/>
  <c r="AF10" i="35" s="1"/>
  <c r="R10" i="35"/>
  <c r="W10" i="35" s="1"/>
  <c r="AE10" i="35" s="1"/>
  <c r="Q10" i="35"/>
  <c r="V10" i="35" s="1"/>
  <c r="AD10" i="35" s="1"/>
  <c r="P10" i="35"/>
  <c r="X9" i="35"/>
  <c r="AF9" i="35" s="1"/>
  <c r="W9" i="35"/>
  <c r="AE9" i="35" s="1"/>
  <c r="V9" i="35"/>
  <c r="AD9" i="35" s="1"/>
  <c r="S9" i="35"/>
  <c r="R9" i="35"/>
  <c r="Q9" i="35"/>
  <c r="P9" i="35"/>
  <c r="U9" i="35" s="1"/>
  <c r="AC9" i="35" s="1"/>
  <c r="Z31" i="31" l="1"/>
  <c r="S31" i="31"/>
  <c r="AF31" i="31" s="1"/>
  <c r="R31" i="31"/>
  <c r="AE31" i="31" s="1"/>
  <c r="Q31" i="31"/>
  <c r="AD31" i="31" s="1"/>
  <c r="P31" i="31"/>
  <c r="AC31" i="31" s="1"/>
  <c r="O31" i="31"/>
  <c r="AB31" i="31" s="1"/>
  <c r="N31" i="31"/>
  <c r="AA31" i="31" s="1"/>
  <c r="M31" i="31"/>
  <c r="AF30" i="31"/>
  <c r="AE30" i="31"/>
  <c r="AC30" i="31"/>
  <c r="Z30" i="31"/>
  <c r="S30" i="31"/>
  <c r="R30" i="31"/>
  <c r="Q30" i="31"/>
  <c r="AD30" i="31" s="1"/>
  <c r="P30" i="31"/>
  <c r="O30" i="31"/>
  <c r="AB30" i="31" s="1"/>
  <c r="N30" i="31"/>
  <c r="AA30" i="31" s="1"/>
  <c r="M30" i="31"/>
  <c r="AF29" i="31"/>
  <c r="AD29" i="31"/>
  <c r="AC29" i="31"/>
  <c r="AA29" i="31"/>
  <c r="S29" i="31"/>
  <c r="R29" i="31"/>
  <c r="AE29" i="31" s="1"/>
  <c r="Q29" i="31"/>
  <c r="P29" i="31"/>
  <c r="O29" i="31"/>
  <c r="AB29" i="31" s="1"/>
  <c r="N29" i="31"/>
  <c r="M29" i="31"/>
  <c r="Z29" i="31" s="1"/>
  <c r="AB28" i="31"/>
  <c r="AA28" i="31"/>
  <c r="S28" i="31"/>
  <c r="AF28" i="31" s="1"/>
  <c r="R28" i="31"/>
  <c r="AE28" i="31" s="1"/>
  <c r="Q28" i="31"/>
  <c r="AD28" i="31" s="1"/>
  <c r="P28" i="31"/>
  <c r="AC28" i="31" s="1"/>
  <c r="O28" i="31"/>
  <c r="N28" i="31"/>
  <c r="M28" i="31"/>
  <c r="Z28" i="31" s="1"/>
  <c r="AE27" i="31"/>
  <c r="AC27" i="31"/>
  <c r="Z27" i="31"/>
  <c r="S27" i="31"/>
  <c r="AF27" i="31" s="1"/>
  <c r="R27" i="31"/>
  <c r="Q27" i="31"/>
  <c r="AD27" i="31" s="1"/>
  <c r="P27" i="31"/>
  <c r="O27" i="31"/>
  <c r="AB27" i="31" s="1"/>
  <c r="N27" i="31"/>
  <c r="AA27" i="31" s="1"/>
  <c r="M27" i="31"/>
  <c r="AF26" i="31"/>
  <c r="AE26" i="31"/>
  <c r="AC26" i="31"/>
  <c r="AA26" i="31"/>
  <c r="S26" i="31"/>
  <c r="R26" i="31"/>
  <c r="Q26" i="31"/>
  <c r="AD26" i="31" s="1"/>
  <c r="P26" i="31"/>
  <c r="O26" i="31"/>
  <c r="AB26" i="31" s="1"/>
  <c r="N26" i="31"/>
  <c r="M26" i="31"/>
  <c r="Z26" i="31" s="1"/>
  <c r="AD25" i="31"/>
  <c r="AC25" i="31"/>
  <c r="AA25" i="31"/>
  <c r="S25" i="31"/>
  <c r="AF25" i="31" s="1"/>
  <c r="R25" i="31"/>
  <c r="AE25" i="31" s="1"/>
  <c r="Q25" i="31"/>
  <c r="P25" i="31"/>
  <c r="O25" i="31"/>
  <c r="AB25" i="31" s="1"/>
  <c r="N25" i="31"/>
  <c r="M25" i="31"/>
  <c r="Z25" i="31" s="1"/>
  <c r="AE24" i="31"/>
  <c r="AB24" i="31"/>
  <c r="AA24" i="31"/>
  <c r="S24" i="31"/>
  <c r="AF24" i="31" s="1"/>
  <c r="R24" i="31"/>
  <c r="Q24" i="31"/>
  <c r="AD24" i="31" s="1"/>
  <c r="P24" i="31"/>
  <c r="AC24" i="31" s="1"/>
  <c r="O24" i="31"/>
  <c r="N24" i="31"/>
  <c r="M24" i="31"/>
  <c r="Z24" i="31" s="1"/>
  <c r="AE23" i="31"/>
  <c r="AC23" i="31"/>
  <c r="Z23" i="31"/>
  <c r="S23" i="31"/>
  <c r="AF23" i="31" s="1"/>
  <c r="R23" i="31"/>
  <c r="Q23" i="31"/>
  <c r="AD23" i="31" s="1"/>
  <c r="P23" i="31"/>
  <c r="O23" i="31"/>
  <c r="AB23" i="31" s="1"/>
  <c r="N23" i="31"/>
  <c r="AA23" i="31" s="1"/>
  <c r="M23" i="31"/>
  <c r="V22" i="31"/>
  <c r="AD22" i="31" s="1"/>
  <c r="S22" i="31"/>
  <c r="X22" i="31" s="1"/>
  <c r="AF22" i="31" s="1"/>
  <c r="R22" i="31"/>
  <c r="W22" i="31" s="1"/>
  <c r="AE22" i="31" s="1"/>
  <c r="Q22" i="31"/>
  <c r="P22" i="31"/>
  <c r="U22" i="31" s="1"/>
  <c r="AC22" i="31" s="1"/>
  <c r="X21" i="31"/>
  <c r="AF21" i="31" s="1"/>
  <c r="W21" i="31"/>
  <c r="AE21" i="31" s="1"/>
  <c r="U21" i="31"/>
  <c r="AC21" i="31" s="1"/>
  <c r="S21" i="31"/>
  <c r="R21" i="31"/>
  <c r="Q21" i="31"/>
  <c r="V21" i="31" s="1"/>
  <c r="AD21" i="31" s="1"/>
  <c r="P21" i="31"/>
  <c r="AF19" i="31"/>
  <c r="AE19" i="31"/>
  <c r="AC19" i="31"/>
  <c r="AA19" i="31"/>
  <c r="S19" i="31"/>
  <c r="R19" i="31"/>
  <c r="Q19" i="31"/>
  <c r="AD19" i="31" s="1"/>
  <c r="P19" i="31"/>
  <c r="O19" i="31"/>
  <c r="AB19" i="31" s="1"/>
  <c r="N19" i="31"/>
  <c r="M19" i="31"/>
  <c r="Z19" i="31" s="1"/>
  <c r="AD18" i="31"/>
  <c r="AC18" i="31"/>
  <c r="AA18" i="31"/>
  <c r="S18" i="31"/>
  <c r="AF18" i="31" s="1"/>
  <c r="R18" i="31"/>
  <c r="AE18" i="31" s="1"/>
  <c r="Q18" i="31"/>
  <c r="P18" i="31"/>
  <c r="O18" i="31"/>
  <c r="AB18" i="31" s="1"/>
  <c r="N18" i="31"/>
  <c r="M18" i="31"/>
  <c r="Z18" i="31" s="1"/>
  <c r="AE17" i="31"/>
  <c r="AB17" i="31"/>
  <c r="AA17" i="31"/>
  <c r="S17" i="31"/>
  <c r="AF17" i="31" s="1"/>
  <c r="R17" i="31"/>
  <c r="Q17" i="31"/>
  <c r="AD17" i="31" s="1"/>
  <c r="P17" i="31"/>
  <c r="AC17" i="31" s="1"/>
  <c r="O17" i="31"/>
  <c r="N17" i="31"/>
  <c r="M17" i="31"/>
  <c r="Z17" i="31" s="1"/>
  <c r="AE16" i="31"/>
  <c r="AC16" i="31"/>
  <c r="Z16" i="31"/>
  <c r="S16" i="31"/>
  <c r="AF16" i="31" s="1"/>
  <c r="R16" i="31"/>
  <c r="Q16" i="31"/>
  <c r="AD16" i="31" s="1"/>
  <c r="P16" i="31"/>
  <c r="O16" i="31"/>
  <c r="AB16" i="31" s="1"/>
  <c r="N16" i="31"/>
  <c r="AA16" i="31" s="1"/>
  <c r="M16" i="31"/>
  <c r="AF15" i="31"/>
  <c r="AE15" i="31"/>
  <c r="AC15" i="31"/>
  <c r="AA15" i="31"/>
  <c r="S15" i="31"/>
  <c r="R15" i="31"/>
  <c r="Q15" i="31"/>
  <c r="AD15" i="31" s="1"/>
  <c r="P15" i="31"/>
  <c r="O15" i="31"/>
  <c r="AB15" i="31" s="1"/>
  <c r="N15" i="31"/>
  <c r="M15" i="31"/>
  <c r="Z15" i="31" s="1"/>
  <c r="AD14" i="31"/>
  <c r="AC14" i="31"/>
  <c r="AA14" i="31"/>
  <c r="S14" i="31"/>
  <c r="AF14" i="31" s="1"/>
  <c r="R14" i="31"/>
  <c r="AE14" i="31" s="1"/>
  <c r="Q14" i="31"/>
  <c r="P14" i="31"/>
  <c r="O14" i="31"/>
  <c r="AB14" i="31" s="1"/>
  <c r="N14" i="31"/>
  <c r="M14" i="31"/>
  <c r="Z14" i="31" s="1"/>
  <c r="AE13" i="31"/>
  <c r="AB13" i="31"/>
  <c r="AA13" i="31"/>
  <c r="S13" i="31"/>
  <c r="AF13" i="31" s="1"/>
  <c r="R13" i="31"/>
  <c r="Q13" i="31"/>
  <c r="AD13" i="31" s="1"/>
  <c r="P13" i="31"/>
  <c r="AC13" i="31" s="1"/>
  <c r="O13" i="31"/>
  <c r="N13" i="31"/>
  <c r="M13" i="31"/>
  <c r="Z13" i="31" s="1"/>
  <c r="AE12" i="31"/>
  <c r="AC12" i="31"/>
  <c r="Z12" i="31"/>
  <c r="S12" i="31"/>
  <c r="AF12" i="31" s="1"/>
  <c r="R12" i="31"/>
  <c r="Q12" i="31"/>
  <c r="AD12" i="31" s="1"/>
  <c r="P12" i="31"/>
  <c r="O12" i="31"/>
  <c r="AB12" i="31" s="1"/>
  <c r="N12" i="31"/>
  <c r="AA12" i="31" s="1"/>
  <c r="M12" i="31"/>
  <c r="AF11" i="31"/>
  <c r="AE11" i="31"/>
  <c r="AC11" i="31"/>
  <c r="AA11" i="31"/>
  <c r="S11" i="31"/>
  <c r="R11" i="31"/>
  <c r="Q11" i="31"/>
  <c r="AD11" i="31" s="1"/>
  <c r="P11" i="31"/>
  <c r="O11" i="31"/>
  <c r="AB11" i="31" s="1"/>
  <c r="N11" i="31"/>
  <c r="M11" i="31"/>
  <c r="Z11" i="31" s="1"/>
  <c r="W10" i="31"/>
  <c r="AE10" i="31" s="1"/>
  <c r="S10" i="31"/>
  <c r="X10" i="31" s="1"/>
  <c r="AF10" i="31" s="1"/>
  <c r="R10" i="31"/>
  <c r="Q10" i="31"/>
  <c r="V10" i="31" s="1"/>
  <c r="AD10" i="31" s="1"/>
  <c r="P10" i="31"/>
  <c r="U10" i="31" s="1"/>
  <c r="AC10" i="31" s="1"/>
  <c r="X9" i="31"/>
  <c r="AF9" i="31" s="1"/>
  <c r="V9" i="31"/>
  <c r="AD9" i="31" s="1"/>
  <c r="U9" i="31"/>
  <c r="AC9" i="31" s="1"/>
  <c r="S9" i="31"/>
  <c r="R9" i="31"/>
  <c r="W9" i="31" s="1"/>
  <c r="AE9" i="31" s="1"/>
  <c r="Q9" i="31"/>
  <c r="P9" i="31"/>
  <c r="AB48" i="27" l="1"/>
  <c r="Z48" i="27"/>
  <c r="S48" i="27"/>
  <c r="AF48" i="27" s="1"/>
  <c r="R48" i="27"/>
  <c r="AE48" i="27" s="1"/>
  <c r="Q48" i="27"/>
  <c r="AD48" i="27" s="1"/>
  <c r="P48" i="27"/>
  <c r="AC48" i="27" s="1"/>
  <c r="O48" i="27"/>
  <c r="N48" i="27"/>
  <c r="AA48" i="27" s="1"/>
  <c r="M48" i="27"/>
  <c r="AF47" i="27"/>
  <c r="AE47" i="27"/>
  <c r="AA47" i="27"/>
  <c r="Z47" i="27"/>
  <c r="S47" i="27"/>
  <c r="R47" i="27"/>
  <c r="Q47" i="27"/>
  <c r="AD47" i="27" s="1"/>
  <c r="P47" i="27"/>
  <c r="AC47" i="27" s="1"/>
  <c r="O47" i="27"/>
  <c r="AB47" i="27" s="1"/>
  <c r="N47" i="27"/>
  <c r="M47" i="27"/>
  <c r="AF46" i="27"/>
  <c r="AD46" i="27"/>
  <c r="AC46" i="27"/>
  <c r="S46" i="27"/>
  <c r="R46" i="27"/>
  <c r="AE46" i="27" s="1"/>
  <c r="Q46" i="27"/>
  <c r="P46" i="27"/>
  <c r="O46" i="27"/>
  <c r="AB46" i="27" s="1"/>
  <c r="N46" i="27"/>
  <c r="AA46" i="27" s="1"/>
  <c r="M46" i="27"/>
  <c r="Z46" i="27" s="1"/>
  <c r="X45" i="27"/>
  <c r="AF45" i="27" s="1"/>
  <c r="W45" i="27"/>
  <c r="AE45" i="27" s="1"/>
  <c r="S45" i="27"/>
  <c r="R45" i="27"/>
  <c r="Q45" i="27"/>
  <c r="V45" i="27" s="1"/>
  <c r="AD45" i="27" s="1"/>
  <c r="P45" i="27"/>
  <c r="U45" i="27" s="1"/>
  <c r="AC45" i="27" s="1"/>
  <c r="V44" i="27"/>
  <c r="AD44" i="27" s="1"/>
  <c r="U44" i="27"/>
  <c r="AC44" i="27" s="1"/>
  <c r="S44" i="27"/>
  <c r="X44" i="27" s="1"/>
  <c r="AF44" i="27" s="1"/>
  <c r="R44" i="27"/>
  <c r="W44" i="27" s="1"/>
  <c r="AE44" i="27" s="1"/>
  <c r="Q44" i="27"/>
  <c r="P44" i="27"/>
  <c r="AE39" i="27"/>
  <c r="AD39" i="27"/>
  <c r="AB39" i="27"/>
  <c r="AA39" i="27"/>
  <c r="S39" i="27"/>
  <c r="AF39" i="27" s="1"/>
  <c r="R39" i="27"/>
  <c r="Q39" i="27"/>
  <c r="P39" i="27"/>
  <c r="AC39" i="27" s="1"/>
  <c r="O39" i="27"/>
  <c r="N39" i="27"/>
  <c r="M39" i="27"/>
  <c r="Z39" i="27" s="1"/>
  <c r="AE38" i="27"/>
  <c r="AC38" i="27"/>
  <c r="AB38" i="27"/>
  <c r="Z38" i="27"/>
  <c r="S38" i="27"/>
  <c r="AF38" i="27" s="1"/>
  <c r="R38" i="27"/>
  <c r="Q38" i="27"/>
  <c r="AD38" i="27" s="1"/>
  <c r="P38" i="27"/>
  <c r="O38" i="27"/>
  <c r="N38" i="27"/>
  <c r="AA38" i="27" s="1"/>
  <c r="M38" i="27"/>
  <c r="AF37" i="27"/>
  <c r="AE37" i="27"/>
  <c r="AC37" i="27"/>
  <c r="AA37" i="27"/>
  <c r="Z37" i="27"/>
  <c r="S37" i="27"/>
  <c r="R37" i="27"/>
  <c r="Q37" i="27"/>
  <c r="AD37" i="27" s="1"/>
  <c r="P37" i="27"/>
  <c r="O37" i="27"/>
  <c r="AB37" i="27" s="1"/>
  <c r="N37" i="27"/>
  <c r="M37" i="27"/>
  <c r="AF36" i="27"/>
  <c r="AD36" i="27"/>
  <c r="AC36" i="27"/>
  <c r="AA36" i="27"/>
  <c r="S36" i="27"/>
  <c r="R36" i="27"/>
  <c r="AE36" i="27" s="1"/>
  <c r="Q36" i="27"/>
  <c r="P36" i="27"/>
  <c r="O36" i="27"/>
  <c r="AB36" i="27" s="1"/>
  <c r="N36" i="27"/>
  <c r="M36" i="27"/>
  <c r="Z36" i="27" s="1"/>
  <c r="AE35" i="27"/>
  <c r="AD35" i="27"/>
  <c r="AB35" i="27"/>
  <c r="AA35" i="27"/>
  <c r="S35" i="27"/>
  <c r="AF35" i="27" s="1"/>
  <c r="R35" i="27"/>
  <c r="Q35" i="27"/>
  <c r="P35" i="27"/>
  <c r="AC35" i="27" s="1"/>
  <c r="O35" i="27"/>
  <c r="N35" i="27"/>
  <c r="M35" i="27"/>
  <c r="Z35" i="27" s="1"/>
  <c r="AE34" i="27"/>
  <c r="AC34" i="27"/>
  <c r="AB34" i="27"/>
  <c r="Z34" i="27"/>
  <c r="S34" i="27"/>
  <c r="AF34" i="27" s="1"/>
  <c r="R34" i="27"/>
  <c r="Q34" i="27"/>
  <c r="AD34" i="27" s="1"/>
  <c r="P34" i="27"/>
  <c r="O34" i="27"/>
  <c r="N34" i="27"/>
  <c r="AA34" i="27" s="1"/>
  <c r="M34" i="27"/>
  <c r="AF33" i="27"/>
  <c r="AE33" i="27"/>
  <c r="AC33" i="27"/>
  <c r="AA33" i="27"/>
  <c r="Z33" i="27"/>
  <c r="S33" i="27"/>
  <c r="R33" i="27"/>
  <c r="Q33" i="27"/>
  <c r="AD33" i="27" s="1"/>
  <c r="P33" i="27"/>
  <c r="O33" i="27"/>
  <c r="AB33" i="27" s="1"/>
  <c r="N33" i="27"/>
  <c r="M33" i="27"/>
  <c r="AF32" i="27"/>
  <c r="AD32" i="27"/>
  <c r="AC32" i="27"/>
  <c r="AA32" i="27"/>
  <c r="S32" i="27"/>
  <c r="R32" i="27"/>
  <c r="AE32" i="27" s="1"/>
  <c r="Q32" i="27"/>
  <c r="P32" i="27"/>
  <c r="O32" i="27"/>
  <c r="AB32" i="27" s="1"/>
  <c r="N32" i="27"/>
  <c r="M32" i="27"/>
  <c r="Z32" i="27" s="1"/>
  <c r="AE31" i="27"/>
  <c r="AD31" i="27"/>
  <c r="AB31" i="27"/>
  <c r="AA31" i="27"/>
  <c r="S31" i="27"/>
  <c r="AF31" i="27" s="1"/>
  <c r="R31" i="27"/>
  <c r="Q31" i="27"/>
  <c r="P31" i="27"/>
  <c r="AC31" i="27" s="1"/>
  <c r="O31" i="27"/>
  <c r="N31" i="27"/>
  <c r="M31" i="27"/>
  <c r="Z31" i="27" s="1"/>
  <c r="AE30" i="27"/>
  <c r="AC30" i="27"/>
  <c r="AB30" i="27"/>
  <c r="Z30" i="27"/>
  <c r="S30" i="27"/>
  <c r="AF30" i="27" s="1"/>
  <c r="R30" i="27"/>
  <c r="Q30" i="27"/>
  <c r="AD30" i="27" s="1"/>
  <c r="P30" i="27"/>
  <c r="O30" i="27"/>
  <c r="N30" i="27"/>
  <c r="AA30" i="27" s="1"/>
  <c r="M30" i="27"/>
  <c r="AF29" i="27"/>
  <c r="AE29" i="27"/>
  <c r="AC29" i="27"/>
  <c r="AA29" i="27"/>
  <c r="S29" i="27"/>
  <c r="R29" i="27"/>
  <c r="Q29" i="27"/>
  <c r="AD29" i="27" s="1"/>
  <c r="P29" i="27"/>
  <c r="O29" i="27"/>
  <c r="AB29" i="27" s="1"/>
  <c r="N29" i="27"/>
  <c r="M29" i="27"/>
  <c r="Z29" i="27" s="1"/>
  <c r="AD28" i="27"/>
  <c r="AC28" i="27"/>
  <c r="AA28" i="27"/>
  <c r="S28" i="27"/>
  <c r="AF28" i="27" s="1"/>
  <c r="R28" i="27"/>
  <c r="AE28" i="27" s="1"/>
  <c r="Q28" i="27"/>
  <c r="P28" i="27"/>
  <c r="O28" i="27"/>
  <c r="AB28" i="27" s="1"/>
  <c r="N28" i="27"/>
  <c r="M28" i="27"/>
  <c r="Z28" i="27" s="1"/>
  <c r="AE27" i="27"/>
  <c r="AB27" i="27"/>
  <c r="AA27" i="27"/>
  <c r="S27" i="27"/>
  <c r="AF27" i="27" s="1"/>
  <c r="R27" i="27"/>
  <c r="Q27" i="27"/>
  <c r="AD27" i="27" s="1"/>
  <c r="P27" i="27"/>
  <c r="AC27" i="27" s="1"/>
  <c r="O27" i="27"/>
  <c r="N27" i="27"/>
  <c r="M27" i="27"/>
  <c r="Z27" i="27" s="1"/>
  <c r="X26" i="27"/>
  <c r="AF26" i="27" s="1"/>
  <c r="W26" i="27"/>
  <c r="AE26" i="27" s="1"/>
  <c r="V26" i="27"/>
  <c r="AD26" i="27" s="1"/>
  <c r="U26" i="27"/>
  <c r="AC26" i="27" s="1"/>
  <c r="S26" i="27"/>
  <c r="R26" i="27"/>
  <c r="Q26" i="27"/>
  <c r="P26" i="27"/>
  <c r="S25" i="27"/>
  <c r="X25" i="27" s="1"/>
  <c r="AF25" i="27" s="1"/>
  <c r="R25" i="27"/>
  <c r="W25" i="27" s="1"/>
  <c r="AE25" i="27" s="1"/>
  <c r="Q25" i="27"/>
  <c r="V25" i="27" s="1"/>
  <c r="AD25" i="27" s="1"/>
  <c r="P25" i="27"/>
  <c r="U25" i="27" s="1"/>
  <c r="AC25" i="27" s="1"/>
  <c r="AE23" i="27"/>
  <c r="AC23" i="27"/>
  <c r="Z23" i="27"/>
  <c r="S23" i="27"/>
  <c r="AF23" i="27" s="1"/>
  <c r="R23" i="27"/>
  <c r="Q23" i="27"/>
  <c r="AD23" i="27" s="1"/>
  <c r="P23" i="27"/>
  <c r="O23" i="27"/>
  <c r="AB23" i="27" s="1"/>
  <c r="N23" i="27"/>
  <c r="AA23" i="27" s="1"/>
  <c r="M23" i="27"/>
  <c r="AF22" i="27"/>
  <c r="AE22" i="27"/>
  <c r="AC22" i="27"/>
  <c r="AA22" i="27"/>
  <c r="S22" i="27"/>
  <c r="R22" i="27"/>
  <c r="Q22" i="27"/>
  <c r="AD22" i="27" s="1"/>
  <c r="P22" i="27"/>
  <c r="O22" i="27"/>
  <c r="AB22" i="27" s="1"/>
  <c r="N22" i="27"/>
  <c r="M22" i="27"/>
  <c r="Z22" i="27" s="1"/>
  <c r="AD21" i="27"/>
  <c r="AC21" i="27"/>
  <c r="AA21" i="27"/>
  <c r="S21" i="27"/>
  <c r="AF21" i="27" s="1"/>
  <c r="R21" i="27"/>
  <c r="AE21" i="27" s="1"/>
  <c r="Q21" i="27"/>
  <c r="P21" i="27"/>
  <c r="O21" i="27"/>
  <c r="AB21" i="27" s="1"/>
  <c r="N21" i="27"/>
  <c r="M21" i="27"/>
  <c r="Z21" i="27" s="1"/>
  <c r="AE20" i="27"/>
  <c r="AB20" i="27"/>
  <c r="AA20" i="27"/>
  <c r="S20" i="27"/>
  <c r="AF20" i="27" s="1"/>
  <c r="R20" i="27"/>
  <c r="Q20" i="27"/>
  <c r="AD20" i="27" s="1"/>
  <c r="P20" i="27"/>
  <c r="AC20" i="27" s="1"/>
  <c r="O20" i="27"/>
  <c r="N20" i="27"/>
  <c r="M20" i="27"/>
  <c r="Z20" i="27" s="1"/>
  <c r="AE19" i="27"/>
  <c r="AC19" i="27"/>
  <c r="Z19" i="27"/>
  <c r="S19" i="27"/>
  <c r="AF19" i="27" s="1"/>
  <c r="R19" i="27"/>
  <c r="Q19" i="27"/>
  <c r="AD19" i="27" s="1"/>
  <c r="P19" i="27"/>
  <c r="O19" i="27"/>
  <c r="AB19" i="27" s="1"/>
  <c r="N19" i="27"/>
  <c r="AA19" i="27" s="1"/>
  <c r="M19" i="27"/>
  <c r="AF18" i="27"/>
  <c r="AE18" i="27"/>
  <c r="AC18" i="27"/>
  <c r="AA18" i="27"/>
  <c r="S18" i="27"/>
  <c r="R18" i="27"/>
  <c r="Q18" i="27"/>
  <c r="AD18" i="27" s="1"/>
  <c r="P18" i="27"/>
  <c r="O18" i="27"/>
  <c r="AB18" i="27" s="1"/>
  <c r="N18" i="27"/>
  <c r="M18" i="27"/>
  <c r="Z18" i="27" s="1"/>
  <c r="AE17" i="27"/>
  <c r="AD17" i="27"/>
  <c r="AC17" i="27"/>
  <c r="AA17" i="27"/>
  <c r="S17" i="27"/>
  <c r="AF17" i="27" s="1"/>
  <c r="R17" i="27"/>
  <c r="Q17" i="27"/>
  <c r="P17" i="27"/>
  <c r="O17" i="27"/>
  <c r="AB17" i="27" s="1"/>
  <c r="N17" i="27"/>
  <c r="M17" i="27"/>
  <c r="Z17" i="27" s="1"/>
  <c r="AE16" i="27"/>
  <c r="AC16" i="27"/>
  <c r="AB16" i="27"/>
  <c r="AA16" i="27"/>
  <c r="S16" i="27"/>
  <c r="AF16" i="27" s="1"/>
  <c r="R16" i="27"/>
  <c r="Q16" i="27"/>
  <c r="AD16" i="27" s="1"/>
  <c r="P16" i="27"/>
  <c r="O16" i="27"/>
  <c r="N16" i="27"/>
  <c r="M16" i="27"/>
  <c r="Z16" i="27" s="1"/>
  <c r="AE15" i="27"/>
  <c r="AC15" i="27"/>
  <c r="AA15" i="27"/>
  <c r="Z15" i="27"/>
  <c r="S15" i="27"/>
  <c r="AF15" i="27" s="1"/>
  <c r="R15" i="27"/>
  <c r="Q15" i="27"/>
  <c r="AD15" i="27" s="1"/>
  <c r="P15" i="27"/>
  <c r="O15" i="27"/>
  <c r="AB15" i="27" s="1"/>
  <c r="N15" i="27"/>
  <c r="M15" i="27"/>
  <c r="AF14" i="27"/>
  <c r="AE14" i="27"/>
  <c r="AC14" i="27"/>
  <c r="AA14" i="27"/>
  <c r="S14" i="27"/>
  <c r="R14" i="27"/>
  <c r="Q14" i="27"/>
  <c r="AD14" i="27" s="1"/>
  <c r="P14" i="27"/>
  <c r="O14" i="27"/>
  <c r="AB14" i="27" s="1"/>
  <c r="N14" i="27"/>
  <c r="M14" i="27"/>
  <c r="Z14" i="27" s="1"/>
  <c r="AE13" i="27"/>
  <c r="AD13" i="27"/>
  <c r="AC13" i="27"/>
  <c r="AA13" i="27"/>
  <c r="S13" i="27"/>
  <c r="AF13" i="27" s="1"/>
  <c r="R13" i="27"/>
  <c r="Q13" i="27"/>
  <c r="P13" i="27"/>
  <c r="O13" i="27"/>
  <c r="AB13" i="27" s="1"/>
  <c r="N13" i="27"/>
  <c r="M13" i="27"/>
  <c r="Z13" i="27" s="1"/>
  <c r="AE12" i="27"/>
  <c r="AC12" i="27"/>
  <c r="AB12" i="27"/>
  <c r="AA12" i="27"/>
  <c r="S12" i="27"/>
  <c r="AF12" i="27" s="1"/>
  <c r="R12" i="27"/>
  <c r="Q12" i="27"/>
  <c r="AD12" i="27" s="1"/>
  <c r="P12" i="27"/>
  <c r="O12" i="27"/>
  <c r="N12" i="27"/>
  <c r="M12" i="27"/>
  <c r="Z12" i="27" s="1"/>
  <c r="AE11" i="27"/>
  <c r="AC11" i="27"/>
  <c r="AA11" i="27"/>
  <c r="Z11" i="27"/>
  <c r="S11" i="27"/>
  <c r="AF11" i="27" s="1"/>
  <c r="R11" i="27"/>
  <c r="Q11" i="27"/>
  <c r="AD11" i="27" s="1"/>
  <c r="P11" i="27"/>
  <c r="O11" i="27"/>
  <c r="AB11" i="27" s="1"/>
  <c r="N11" i="27"/>
  <c r="M11" i="27"/>
  <c r="V10" i="27"/>
  <c r="AD10" i="27" s="1"/>
  <c r="U10" i="27"/>
  <c r="AC10" i="27" s="1"/>
  <c r="S10" i="27"/>
  <c r="X10" i="27" s="1"/>
  <c r="AF10" i="27" s="1"/>
  <c r="R10" i="27"/>
  <c r="W10" i="27" s="1"/>
  <c r="AE10" i="27" s="1"/>
  <c r="Q10" i="27"/>
  <c r="P10" i="27"/>
  <c r="X9" i="27"/>
  <c r="AF9" i="27" s="1"/>
  <c r="W9" i="27"/>
  <c r="AE9" i="27" s="1"/>
  <c r="S9" i="27"/>
  <c r="R9" i="27"/>
  <c r="Q9" i="27"/>
  <c r="V9" i="27" s="1"/>
  <c r="AD9" i="27" s="1"/>
  <c r="P9" i="27"/>
  <c r="U9" i="27" s="1"/>
  <c r="AC9" i="27" s="1"/>
  <c r="AD51" i="23" l="1"/>
  <c r="T51" i="23"/>
  <c r="AE51" i="23" s="1"/>
  <c r="S51" i="23"/>
  <c r="R51" i="23"/>
  <c r="AC51" i="23" s="1"/>
  <c r="Q51" i="23"/>
  <c r="AB51" i="23" s="1"/>
  <c r="P51" i="23"/>
  <c r="AA51" i="23" s="1"/>
  <c r="O51" i="23"/>
  <c r="Z51" i="23" s="1"/>
  <c r="N51" i="23"/>
  <c r="Y51" i="23" s="1"/>
  <c r="AD50" i="23"/>
  <c r="AB50" i="23"/>
  <c r="T50" i="23"/>
  <c r="AE50" i="23" s="1"/>
  <c r="S50" i="23"/>
  <c r="R50" i="23"/>
  <c r="AC50" i="23" s="1"/>
  <c r="Q50" i="23"/>
  <c r="P50" i="23"/>
  <c r="AA50" i="23" s="1"/>
  <c r="O50" i="23"/>
  <c r="Z50" i="23" s="1"/>
  <c r="N50" i="23"/>
  <c r="Y50" i="23" s="1"/>
  <c r="AD49" i="23"/>
  <c r="AB49" i="23"/>
  <c r="Z49" i="23"/>
  <c r="T49" i="23"/>
  <c r="AE49" i="23" s="1"/>
  <c r="S49" i="23"/>
  <c r="R49" i="23"/>
  <c r="AC49" i="23" s="1"/>
  <c r="Q49" i="23"/>
  <c r="P49" i="23"/>
  <c r="AA49" i="23" s="1"/>
  <c r="O49" i="23"/>
  <c r="N49" i="23"/>
  <c r="Y49" i="23" s="1"/>
  <c r="AB48" i="23"/>
  <c r="Z48" i="23"/>
  <c r="T48" i="23"/>
  <c r="AE48" i="23" s="1"/>
  <c r="S48" i="23"/>
  <c r="AD48" i="23" s="1"/>
  <c r="R48" i="23"/>
  <c r="AC48" i="23" s="1"/>
  <c r="Q48" i="23"/>
  <c r="P48" i="23"/>
  <c r="AA48" i="23" s="1"/>
  <c r="O48" i="23"/>
  <c r="N48" i="23"/>
  <c r="Y48" i="23" s="1"/>
  <c r="AD47" i="23"/>
  <c r="Z47" i="23"/>
  <c r="T47" i="23"/>
  <c r="AE47" i="23" s="1"/>
  <c r="S47" i="23"/>
  <c r="R47" i="23"/>
  <c r="AC47" i="23" s="1"/>
  <c r="Q47" i="23"/>
  <c r="AB47" i="23" s="1"/>
  <c r="P47" i="23"/>
  <c r="AA47" i="23" s="1"/>
  <c r="O47" i="23"/>
  <c r="N47" i="23"/>
  <c r="Y47" i="23" s="1"/>
  <c r="AD46" i="23"/>
  <c r="AB46" i="23"/>
  <c r="T46" i="23"/>
  <c r="AE46" i="23" s="1"/>
  <c r="S46" i="23"/>
  <c r="R46" i="23"/>
  <c r="AC46" i="23" s="1"/>
  <c r="Q46" i="23"/>
  <c r="P46" i="23"/>
  <c r="AA46" i="23" s="1"/>
  <c r="O46" i="23"/>
  <c r="Z46" i="23" s="1"/>
  <c r="N46" i="23"/>
  <c r="Y46" i="23" s="1"/>
  <c r="AD45" i="23"/>
  <c r="AB45" i="23"/>
  <c r="Z45" i="23"/>
  <c r="T45" i="23"/>
  <c r="AE45" i="23" s="1"/>
  <c r="S45" i="23"/>
  <c r="R45" i="23"/>
  <c r="AC45" i="23" s="1"/>
  <c r="Q45" i="23"/>
  <c r="P45" i="23"/>
  <c r="AA45" i="23" s="1"/>
  <c r="O45" i="23"/>
  <c r="N45" i="23"/>
  <c r="Y45" i="23" s="1"/>
  <c r="S43" i="23"/>
  <c r="W43" i="23" s="1"/>
  <c r="AD43" i="23" s="1"/>
  <c r="Q43" i="23"/>
  <c r="V43" i="23" s="1"/>
  <c r="AB43" i="23" s="1"/>
  <c r="W42" i="23"/>
  <c r="AD42" i="23" s="1"/>
  <c r="S42" i="23"/>
  <c r="Q42" i="23"/>
  <c r="V42" i="23" s="1"/>
  <c r="AB42" i="23" s="1"/>
  <c r="AD40" i="23"/>
  <c r="AB40" i="23"/>
  <c r="T40" i="23"/>
  <c r="AE40" i="23" s="1"/>
  <c r="S40" i="23"/>
  <c r="R40" i="23"/>
  <c r="AC40" i="23" s="1"/>
  <c r="Q40" i="23"/>
  <c r="P40" i="23"/>
  <c r="AA40" i="23" s="1"/>
  <c r="O40" i="23"/>
  <c r="Z40" i="23" s="1"/>
  <c r="N40" i="23"/>
  <c r="Y40" i="23" s="1"/>
  <c r="AD39" i="23"/>
  <c r="AB39" i="23"/>
  <c r="Z39" i="23"/>
  <c r="T39" i="23"/>
  <c r="AE39" i="23" s="1"/>
  <c r="S39" i="23"/>
  <c r="R39" i="23"/>
  <c r="AC39" i="23" s="1"/>
  <c r="Q39" i="23"/>
  <c r="P39" i="23"/>
  <c r="AA39" i="23" s="1"/>
  <c r="O39" i="23"/>
  <c r="N39" i="23"/>
  <c r="Y39" i="23" s="1"/>
  <c r="AB38" i="23"/>
  <c r="Z38" i="23"/>
  <c r="T38" i="23"/>
  <c r="AE38" i="23" s="1"/>
  <c r="S38" i="23"/>
  <c r="AD38" i="23" s="1"/>
  <c r="R38" i="23"/>
  <c r="AC38" i="23" s="1"/>
  <c r="Q38" i="23"/>
  <c r="P38" i="23"/>
  <c r="AA38" i="23" s="1"/>
  <c r="O38" i="23"/>
  <c r="N38" i="23"/>
  <c r="Y38" i="23" s="1"/>
  <c r="AD37" i="23"/>
  <c r="Z37" i="23"/>
  <c r="T37" i="23"/>
  <c r="AE37" i="23" s="1"/>
  <c r="S37" i="23"/>
  <c r="R37" i="23"/>
  <c r="AC37" i="23" s="1"/>
  <c r="Q37" i="23"/>
  <c r="AB37" i="23" s="1"/>
  <c r="P37" i="23"/>
  <c r="AA37" i="23" s="1"/>
  <c r="O37" i="23"/>
  <c r="N37" i="23"/>
  <c r="Y37" i="23" s="1"/>
  <c r="AD36" i="23"/>
  <c r="AB36" i="23"/>
  <c r="T36" i="23"/>
  <c r="AE36" i="23" s="1"/>
  <c r="S36" i="23"/>
  <c r="R36" i="23"/>
  <c r="AC36" i="23" s="1"/>
  <c r="Q36" i="23"/>
  <c r="P36" i="23"/>
  <c r="AA36" i="23" s="1"/>
  <c r="O36" i="23"/>
  <c r="Z36" i="23" s="1"/>
  <c r="N36" i="23"/>
  <c r="Y36" i="23" s="1"/>
  <c r="AD35" i="23"/>
  <c r="AB35" i="23"/>
  <c r="Z35" i="23"/>
  <c r="T35" i="23"/>
  <c r="AE35" i="23" s="1"/>
  <c r="S35" i="23"/>
  <c r="R35" i="23"/>
  <c r="AC35" i="23" s="1"/>
  <c r="Q35" i="23"/>
  <c r="P35" i="23"/>
  <c r="AA35" i="23" s="1"/>
  <c r="O35" i="23"/>
  <c r="N35" i="23"/>
  <c r="Y35" i="23" s="1"/>
  <c r="AB34" i="23"/>
  <c r="Z34" i="23"/>
  <c r="T34" i="23"/>
  <c r="AE34" i="23" s="1"/>
  <c r="S34" i="23"/>
  <c r="AD34" i="23" s="1"/>
  <c r="R34" i="23"/>
  <c r="AC34" i="23" s="1"/>
  <c r="Q34" i="23"/>
  <c r="P34" i="23"/>
  <c r="AA34" i="23" s="1"/>
  <c r="O34" i="23"/>
  <c r="N34" i="23"/>
  <c r="Y34" i="23" s="1"/>
  <c r="W32" i="23"/>
  <c r="AD32" i="23" s="1"/>
  <c r="S32" i="23"/>
  <c r="Q32" i="23"/>
  <c r="V32" i="23" s="1"/>
  <c r="AB32" i="23" s="1"/>
  <c r="AB31" i="23"/>
  <c r="V31" i="23"/>
  <c r="S31" i="23"/>
  <c r="W31" i="23" s="1"/>
  <c r="AD31" i="23" s="1"/>
  <c r="Q31" i="23"/>
  <c r="AD29" i="23"/>
  <c r="AB29" i="23"/>
  <c r="Z29" i="23"/>
  <c r="T29" i="23"/>
  <c r="AE29" i="23" s="1"/>
  <c r="S29" i="23"/>
  <c r="R29" i="23"/>
  <c r="AC29" i="23" s="1"/>
  <c r="Q29" i="23"/>
  <c r="P29" i="23"/>
  <c r="AA29" i="23" s="1"/>
  <c r="O29" i="23"/>
  <c r="N29" i="23"/>
  <c r="Y29" i="23" s="1"/>
  <c r="AB28" i="23"/>
  <c r="Z28" i="23"/>
  <c r="T28" i="23"/>
  <c r="AE28" i="23" s="1"/>
  <c r="S28" i="23"/>
  <c r="AD28" i="23" s="1"/>
  <c r="R28" i="23"/>
  <c r="AC28" i="23" s="1"/>
  <c r="Q28" i="23"/>
  <c r="P28" i="23"/>
  <c r="AA28" i="23" s="1"/>
  <c r="O28" i="23"/>
  <c r="N28" i="23"/>
  <c r="Y28" i="23" s="1"/>
  <c r="AD27" i="23"/>
  <c r="Z27" i="23"/>
  <c r="T27" i="23"/>
  <c r="AE27" i="23" s="1"/>
  <c r="S27" i="23"/>
  <c r="R27" i="23"/>
  <c r="AC27" i="23" s="1"/>
  <c r="Q27" i="23"/>
  <c r="AB27" i="23" s="1"/>
  <c r="P27" i="23"/>
  <c r="AA27" i="23" s="1"/>
  <c r="O27" i="23"/>
  <c r="N27" i="23"/>
  <c r="Y27" i="23" s="1"/>
  <c r="AD26" i="23"/>
  <c r="AB26" i="23"/>
  <c r="T26" i="23"/>
  <c r="AE26" i="23" s="1"/>
  <c r="S26" i="23"/>
  <c r="R26" i="23"/>
  <c r="AC26" i="23" s="1"/>
  <c r="Q26" i="23"/>
  <c r="P26" i="23"/>
  <c r="AA26" i="23" s="1"/>
  <c r="O26" i="23"/>
  <c r="Z26" i="23" s="1"/>
  <c r="N26" i="23"/>
  <c r="Y26" i="23" s="1"/>
  <c r="AD25" i="23"/>
  <c r="AB25" i="23"/>
  <c r="Z25" i="23"/>
  <c r="T25" i="23"/>
  <c r="AE25" i="23" s="1"/>
  <c r="S25" i="23"/>
  <c r="R25" i="23"/>
  <c r="AC25" i="23" s="1"/>
  <c r="Q25" i="23"/>
  <c r="P25" i="23"/>
  <c r="AA25" i="23" s="1"/>
  <c r="O25" i="23"/>
  <c r="N25" i="23"/>
  <c r="Y25" i="23" s="1"/>
  <c r="AB24" i="23"/>
  <c r="Z24" i="23"/>
  <c r="T24" i="23"/>
  <c r="AE24" i="23" s="1"/>
  <c r="S24" i="23"/>
  <c r="AD24" i="23" s="1"/>
  <c r="R24" i="23"/>
  <c r="AC24" i="23" s="1"/>
  <c r="Q24" i="23"/>
  <c r="P24" i="23"/>
  <c r="AA24" i="23" s="1"/>
  <c r="O24" i="23"/>
  <c r="N24" i="23"/>
  <c r="Y24" i="23" s="1"/>
  <c r="AD23" i="23"/>
  <c r="Z23" i="23"/>
  <c r="T23" i="23"/>
  <c r="AE23" i="23" s="1"/>
  <c r="S23" i="23"/>
  <c r="R23" i="23"/>
  <c r="AC23" i="23" s="1"/>
  <c r="Q23" i="23"/>
  <c r="AB23" i="23" s="1"/>
  <c r="P23" i="23"/>
  <c r="AA23" i="23" s="1"/>
  <c r="O23" i="23"/>
  <c r="N23" i="23"/>
  <c r="Y23" i="23" s="1"/>
  <c r="AB21" i="23"/>
  <c r="V21" i="23"/>
  <c r="S21" i="23"/>
  <c r="W21" i="23" s="1"/>
  <c r="AD21" i="23" s="1"/>
  <c r="Q21" i="23"/>
  <c r="W20" i="23"/>
  <c r="AD20" i="23" s="1"/>
  <c r="V20" i="23"/>
  <c r="AB20" i="23" s="1"/>
  <c r="S20" i="23"/>
  <c r="Q20" i="23"/>
  <c r="AB18" i="23"/>
  <c r="Z18" i="23"/>
  <c r="T18" i="23"/>
  <c r="AE18" i="23" s="1"/>
  <c r="S18" i="23"/>
  <c r="AD18" i="23" s="1"/>
  <c r="R18" i="23"/>
  <c r="AC18" i="23" s="1"/>
  <c r="Q18" i="23"/>
  <c r="P18" i="23"/>
  <c r="AA18" i="23" s="1"/>
  <c r="O18" i="23"/>
  <c r="N18" i="23"/>
  <c r="Y18" i="23" s="1"/>
  <c r="AD17" i="23"/>
  <c r="Z17" i="23"/>
  <c r="T17" i="23"/>
  <c r="AE17" i="23" s="1"/>
  <c r="S17" i="23"/>
  <c r="R17" i="23"/>
  <c r="AC17" i="23" s="1"/>
  <c r="Q17" i="23"/>
  <c r="AB17" i="23" s="1"/>
  <c r="P17" i="23"/>
  <c r="AA17" i="23" s="1"/>
  <c r="O17" i="23"/>
  <c r="N17" i="23"/>
  <c r="Y17" i="23" s="1"/>
  <c r="AD16" i="23"/>
  <c r="AB16" i="23"/>
  <c r="T16" i="23"/>
  <c r="AE16" i="23" s="1"/>
  <c r="S16" i="23"/>
  <c r="R16" i="23"/>
  <c r="AC16" i="23" s="1"/>
  <c r="Q16" i="23"/>
  <c r="P16" i="23"/>
  <c r="AA16" i="23" s="1"/>
  <c r="O16" i="23"/>
  <c r="Z16" i="23" s="1"/>
  <c r="N16" i="23"/>
  <c r="Y16" i="23" s="1"/>
  <c r="AD15" i="23"/>
  <c r="AB15" i="23"/>
  <c r="Z15" i="23"/>
  <c r="T15" i="23"/>
  <c r="AE15" i="23" s="1"/>
  <c r="S15" i="23"/>
  <c r="R15" i="23"/>
  <c r="AC15" i="23" s="1"/>
  <c r="Q15" i="23"/>
  <c r="P15" i="23"/>
  <c r="AA15" i="23" s="1"/>
  <c r="O15" i="23"/>
  <c r="N15" i="23"/>
  <c r="Y15" i="23" s="1"/>
  <c r="AB14" i="23"/>
  <c r="Z14" i="23"/>
  <c r="T14" i="23"/>
  <c r="AE14" i="23" s="1"/>
  <c r="S14" i="23"/>
  <c r="AD14" i="23" s="1"/>
  <c r="R14" i="23"/>
  <c r="AC14" i="23" s="1"/>
  <c r="Q14" i="23"/>
  <c r="P14" i="23"/>
  <c r="AA14" i="23" s="1"/>
  <c r="O14" i="23"/>
  <c r="N14" i="23"/>
  <c r="Y14" i="23" s="1"/>
  <c r="AD13" i="23"/>
  <c r="Z13" i="23"/>
  <c r="T13" i="23"/>
  <c r="AE13" i="23" s="1"/>
  <c r="S13" i="23"/>
  <c r="R13" i="23"/>
  <c r="AC13" i="23" s="1"/>
  <c r="Q13" i="23"/>
  <c r="AB13" i="23" s="1"/>
  <c r="P13" i="23"/>
  <c r="AA13" i="23" s="1"/>
  <c r="O13" i="23"/>
  <c r="N13" i="23"/>
  <c r="Y13" i="23" s="1"/>
  <c r="AD12" i="23"/>
  <c r="AB12" i="23"/>
  <c r="T12" i="23"/>
  <c r="AE12" i="23" s="1"/>
  <c r="S12" i="23"/>
  <c r="R12" i="23"/>
  <c r="AC12" i="23" s="1"/>
  <c r="Q12" i="23"/>
  <c r="P12" i="23"/>
  <c r="AA12" i="23" s="1"/>
  <c r="O12" i="23"/>
  <c r="Z12" i="23" s="1"/>
  <c r="N12" i="23"/>
  <c r="Y12" i="23" s="1"/>
  <c r="W10" i="23"/>
  <c r="AD10" i="23" s="1"/>
  <c r="V10" i="23"/>
  <c r="AB10" i="23" s="1"/>
  <c r="S10" i="23"/>
  <c r="Q10" i="23"/>
  <c r="S9" i="23"/>
  <c r="W9" i="23" s="1"/>
  <c r="AD9" i="23" s="1"/>
  <c r="Q9" i="23"/>
  <c r="V9" i="23" s="1"/>
  <c r="AB9" i="23" s="1"/>
  <c r="AZ43" i="19" l="1"/>
  <c r="AY43" i="19"/>
  <c r="AM43" i="19"/>
  <c r="BD43" i="19" s="1"/>
  <c r="AL43" i="19"/>
  <c r="BC43" i="19" s="1"/>
  <c r="AK43" i="19"/>
  <c r="BB43" i="19" s="1"/>
  <c r="AI43" i="19"/>
  <c r="AE43" i="19"/>
  <c r="AV43" i="19" s="1"/>
  <c r="W43" i="19"/>
  <c r="AO43" i="19" s="1"/>
  <c r="BF43" i="19" s="1"/>
  <c r="V43" i="19"/>
  <c r="AN43" i="19" s="1"/>
  <c r="BE43" i="19" s="1"/>
  <c r="U43" i="19"/>
  <c r="T43" i="19"/>
  <c r="S43" i="19"/>
  <c r="R43" i="19"/>
  <c r="AJ43" i="19" s="1"/>
  <c r="BA43" i="19" s="1"/>
  <c r="Q43" i="19"/>
  <c r="P43" i="19"/>
  <c r="AH43" i="19" s="1"/>
  <c r="O43" i="19"/>
  <c r="AG43" i="19" s="1"/>
  <c r="AX43" i="19" s="1"/>
  <c r="N43" i="19"/>
  <c r="AF43" i="19" s="1"/>
  <c r="AW43" i="19" s="1"/>
  <c r="M43" i="19"/>
  <c r="AN42" i="19"/>
  <c r="BE42" i="19" s="1"/>
  <c r="AM42" i="19"/>
  <c r="BD42" i="19" s="1"/>
  <c r="AL42" i="19"/>
  <c r="BC42" i="19" s="1"/>
  <c r="AF42" i="19"/>
  <c r="AW42" i="19" s="1"/>
  <c r="AE42" i="19"/>
  <c r="AV42" i="19" s="1"/>
  <c r="W42" i="19"/>
  <c r="AO42" i="19" s="1"/>
  <c r="BF42" i="19" s="1"/>
  <c r="V42" i="19"/>
  <c r="U42" i="19"/>
  <c r="T42" i="19"/>
  <c r="Q42" i="19"/>
  <c r="AI42" i="19" s="1"/>
  <c r="AZ42" i="19" s="1"/>
  <c r="P42" i="19"/>
  <c r="AH42" i="19" s="1"/>
  <c r="AY42" i="19" s="1"/>
  <c r="O42" i="19"/>
  <c r="AG42" i="19" s="1"/>
  <c r="AX42" i="19" s="1"/>
  <c r="N42" i="19"/>
  <c r="M42" i="19"/>
  <c r="G42" i="19"/>
  <c r="S42" i="19" s="1"/>
  <c r="AK42" i="19" s="1"/>
  <c r="BB42" i="19" s="1"/>
  <c r="F42" i="19"/>
  <c r="R42" i="19" s="1"/>
  <c r="AJ42" i="19" s="1"/>
  <c r="BA42" i="19" s="1"/>
  <c r="E42" i="19"/>
  <c r="D42" i="19"/>
  <c r="BF41" i="19"/>
  <c r="AX41" i="19"/>
  <c r="AO41" i="19"/>
  <c r="AJ41" i="19"/>
  <c r="BA41" i="19" s="1"/>
  <c r="AG41" i="19"/>
  <c r="W41" i="19"/>
  <c r="V41" i="19"/>
  <c r="AN41" i="19" s="1"/>
  <c r="BE41" i="19" s="1"/>
  <c r="U41" i="19"/>
  <c r="AM41" i="19" s="1"/>
  <c r="BD41" i="19" s="1"/>
  <c r="T41" i="19"/>
  <c r="AL41" i="19" s="1"/>
  <c r="BC41" i="19" s="1"/>
  <c r="R41" i="19"/>
  <c r="O41" i="19"/>
  <c r="N41" i="19"/>
  <c r="AF41" i="19" s="1"/>
  <c r="AW41" i="19" s="1"/>
  <c r="M41" i="19"/>
  <c r="AE41" i="19" s="1"/>
  <c r="AV41" i="19" s="1"/>
  <c r="G41" i="19"/>
  <c r="S41" i="19" s="1"/>
  <c r="AK41" i="19" s="1"/>
  <c r="BB41" i="19" s="1"/>
  <c r="F41" i="19"/>
  <c r="E41" i="19"/>
  <c r="Q41" i="19" s="1"/>
  <c r="AI41" i="19" s="1"/>
  <c r="AZ41" i="19" s="1"/>
  <c r="D41" i="19"/>
  <c r="P41" i="19" s="1"/>
  <c r="AH41" i="19" s="1"/>
  <c r="AY41" i="19" s="1"/>
  <c r="BC40" i="19"/>
  <c r="AO40" i="19"/>
  <c r="BF40" i="19" s="1"/>
  <c r="AN40" i="19"/>
  <c r="BE40" i="19" s="1"/>
  <c r="AL40" i="19"/>
  <c r="AG40" i="19"/>
  <c r="AX40" i="19" s="1"/>
  <c r="AF40" i="19"/>
  <c r="AW40" i="19" s="1"/>
  <c r="W40" i="19"/>
  <c r="V40" i="19"/>
  <c r="U40" i="19"/>
  <c r="AM40" i="19" s="1"/>
  <c r="BD40" i="19" s="1"/>
  <c r="T40" i="19"/>
  <c r="R40" i="19"/>
  <c r="AJ40" i="19" s="1"/>
  <c r="BA40" i="19" s="1"/>
  <c r="Q40" i="19"/>
  <c r="AI40" i="19" s="1"/>
  <c r="AZ40" i="19" s="1"/>
  <c r="O40" i="19"/>
  <c r="N40" i="19"/>
  <c r="M40" i="19"/>
  <c r="AE40" i="19" s="1"/>
  <c r="AV40" i="19" s="1"/>
  <c r="F40" i="19"/>
  <c r="E40" i="19"/>
  <c r="G40" i="19" s="1"/>
  <c r="S40" i="19" s="1"/>
  <c r="AK40" i="19" s="1"/>
  <c r="BB40" i="19" s="1"/>
  <c r="D40" i="19"/>
  <c r="P40" i="19" s="1"/>
  <c r="AH40" i="19" s="1"/>
  <c r="AY40" i="19" s="1"/>
  <c r="AM39" i="19"/>
  <c r="BD39" i="19" s="1"/>
  <c r="AL39" i="19"/>
  <c r="BC39" i="19" s="1"/>
  <c r="AK39" i="19"/>
  <c r="BB39" i="19" s="1"/>
  <c r="AE39" i="19"/>
  <c r="AV39" i="19" s="1"/>
  <c r="W39" i="19"/>
  <c r="AO39" i="19" s="1"/>
  <c r="BF39" i="19" s="1"/>
  <c r="V39" i="19"/>
  <c r="AN39" i="19" s="1"/>
  <c r="BE39" i="19" s="1"/>
  <c r="U39" i="19"/>
  <c r="T39" i="19"/>
  <c r="S39" i="19"/>
  <c r="P39" i="19"/>
  <c r="AH39" i="19" s="1"/>
  <c r="AY39" i="19" s="1"/>
  <c r="O39" i="19"/>
  <c r="AG39" i="19" s="1"/>
  <c r="AX39" i="19" s="1"/>
  <c r="N39" i="19"/>
  <c r="AF39" i="19" s="1"/>
  <c r="AW39" i="19" s="1"/>
  <c r="M39" i="19"/>
  <c r="F39" i="19"/>
  <c r="R39" i="19" s="1"/>
  <c r="AJ39" i="19" s="1"/>
  <c r="BA39" i="19" s="1"/>
  <c r="E39" i="19"/>
  <c r="Q39" i="19" s="1"/>
  <c r="AI39" i="19" s="1"/>
  <c r="AZ39" i="19" s="1"/>
  <c r="D39" i="19"/>
  <c r="BD38" i="19"/>
  <c r="AV38" i="19"/>
  <c r="AO38" i="19"/>
  <c r="BF38" i="19" s="1"/>
  <c r="AM38" i="19"/>
  <c r="AG38" i="19"/>
  <c r="AX38" i="19" s="1"/>
  <c r="AE38" i="19"/>
  <c r="W38" i="19"/>
  <c r="V38" i="19"/>
  <c r="AN38" i="19" s="1"/>
  <c r="BE38" i="19" s="1"/>
  <c r="U38" i="19"/>
  <c r="T38" i="19"/>
  <c r="AL38" i="19" s="1"/>
  <c r="BC38" i="19" s="1"/>
  <c r="S38" i="19"/>
  <c r="AK38" i="19" s="1"/>
  <c r="BB38" i="19" s="1"/>
  <c r="R38" i="19"/>
  <c r="AJ38" i="19" s="1"/>
  <c r="BA38" i="19" s="1"/>
  <c r="O38" i="19"/>
  <c r="N38" i="19"/>
  <c r="AF38" i="19" s="1"/>
  <c r="AW38" i="19" s="1"/>
  <c r="M38" i="19"/>
  <c r="F38" i="19"/>
  <c r="E38" i="19"/>
  <c r="Q38" i="19" s="1"/>
  <c r="AI38" i="19" s="1"/>
  <c r="AZ38" i="19" s="1"/>
  <c r="D38" i="19"/>
  <c r="P38" i="19" s="1"/>
  <c r="AH38" i="19" s="1"/>
  <c r="AY38" i="19" s="1"/>
  <c r="AM37" i="19"/>
  <c r="BD37" i="19" s="1"/>
  <c r="AL37" i="19"/>
  <c r="BC37" i="19" s="1"/>
  <c r="AK37" i="19"/>
  <c r="BB37" i="19" s="1"/>
  <c r="AE37" i="19"/>
  <c r="AV37" i="19" s="1"/>
  <c r="W37" i="19"/>
  <c r="AO37" i="19" s="1"/>
  <c r="BF37" i="19" s="1"/>
  <c r="V37" i="19"/>
  <c r="AN37" i="19" s="1"/>
  <c r="BE37" i="19" s="1"/>
  <c r="U37" i="19"/>
  <c r="T37" i="19"/>
  <c r="S37" i="19"/>
  <c r="P37" i="19"/>
  <c r="AH37" i="19" s="1"/>
  <c r="AY37" i="19" s="1"/>
  <c r="O37" i="19"/>
  <c r="AG37" i="19" s="1"/>
  <c r="AX37" i="19" s="1"/>
  <c r="N37" i="19"/>
  <c r="AF37" i="19" s="1"/>
  <c r="AW37" i="19" s="1"/>
  <c r="M37" i="19"/>
  <c r="F37" i="19"/>
  <c r="R37" i="19" s="1"/>
  <c r="AJ37" i="19" s="1"/>
  <c r="BA37" i="19" s="1"/>
  <c r="E37" i="19"/>
  <c r="Q37" i="19" s="1"/>
  <c r="AI37" i="19" s="1"/>
  <c r="AZ37" i="19" s="1"/>
  <c r="D37" i="19"/>
  <c r="BD36" i="19"/>
  <c r="AV36" i="19"/>
  <c r="AO36" i="19"/>
  <c r="BF36" i="19" s="1"/>
  <c r="AM36" i="19"/>
  <c r="AI36" i="19"/>
  <c r="AZ36" i="19" s="1"/>
  <c r="AH36" i="19"/>
  <c r="AY36" i="19" s="1"/>
  <c r="AG36" i="19"/>
  <c r="AX36" i="19" s="1"/>
  <c r="AE36" i="19"/>
  <c r="W36" i="19"/>
  <c r="V36" i="19"/>
  <c r="AN36" i="19" s="1"/>
  <c r="BE36" i="19" s="1"/>
  <c r="U36" i="19"/>
  <c r="T36" i="19"/>
  <c r="AL36" i="19" s="1"/>
  <c r="BC36" i="19" s="1"/>
  <c r="S36" i="19"/>
  <c r="AK36" i="19" s="1"/>
  <c r="BB36" i="19" s="1"/>
  <c r="R36" i="19"/>
  <c r="AJ36" i="19" s="1"/>
  <c r="BA36" i="19" s="1"/>
  <c r="Q36" i="19"/>
  <c r="P36" i="19"/>
  <c r="O36" i="19"/>
  <c r="N36" i="19"/>
  <c r="AF36" i="19" s="1"/>
  <c r="AW36" i="19" s="1"/>
  <c r="M36" i="19"/>
  <c r="AL34" i="19"/>
  <c r="BC34" i="19" s="1"/>
  <c r="T34" i="19"/>
  <c r="P34" i="19"/>
  <c r="AH34" i="19" s="1"/>
  <c r="AY34" i="19" s="1"/>
  <c r="AH33" i="19"/>
  <c r="AY33" i="19" s="1"/>
  <c r="T33" i="19"/>
  <c r="AL33" i="19" s="1"/>
  <c r="BC33" i="19" s="1"/>
  <c r="P33" i="19"/>
  <c r="BA31" i="19"/>
  <c r="AN31" i="19"/>
  <c r="BE31" i="19" s="1"/>
  <c r="AM31" i="19"/>
  <c r="BD31" i="19" s="1"/>
  <c r="AL31" i="19"/>
  <c r="BC31" i="19" s="1"/>
  <c r="AJ31" i="19"/>
  <c r="AF31" i="19"/>
  <c r="AW31" i="19" s="1"/>
  <c r="AE31" i="19"/>
  <c r="AV31" i="19" s="1"/>
  <c r="W31" i="19"/>
  <c r="AO31" i="19" s="1"/>
  <c r="BF31" i="19" s="1"/>
  <c r="V31" i="19"/>
  <c r="U31" i="19"/>
  <c r="T31" i="19"/>
  <c r="S31" i="19"/>
  <c r="AK31" i="19" s="1"/>
  <c r="BB31" i="19" s="1"/>
  <c r="R31" i="19"/>
  <c r="Q31" i="19"/>
  <c r="AI31" i="19" s="1"/>
  <c r="AZ31" i="19" s="1"/>
  <c r="P31" i="19"/>
  <c r="AH31" i="19" s="1"/>
  <c r="AY31" i="19" s="1"/>
  <c r="O31" i="19"/>
  <c r="AG31" i="19" s="1"/>
  <c r="AX31" i="19" s="1"/>
  <c r="N31" i="19"/>
  <c r="M31" i="19"/>
  <c r="AN30" i="19"/>
  <c r="BE30" i="19" s="1"/>
  <c r="AG30" i="19"/>
  <c r="AX30" i="19" s="1"/>
  <c r="AF30" i="19"/>
  <c r="AW30" i="19" s="1"/>
  <c r="AE30" i="19"/>
  <c r="AV30" i="19" s="1"/>
  <c r="V30" i="19"/>
  <c r="R30" i="19"/>
  <c r="AJ30" i="19" s="1"/>
  <c r="BA30" i="19" s="1"/>
  <c r="Q30" i="19"/>
  <c r="AI30" i="19" s="1"/>
  <c r="AZ30" i="19" s="1"/>
  <c r="P30" i="19"/>
  <c r="AH30" i="19" s="1"/>
  <c r="AY30" i="19" s="1"/>
  <c r="O30" i="19"/>
  <c r="N30" i="19"/>
  <c r="M30" i="19"/>
  <c r="J30" i="19"/>
  <c r="I30" i="19"/>
  <c r="U30" i="19" s="1"/>
  <c r="AM30" i="19" s="1"/>
  <c r="BD30" i="19" s="1"/>
  <c r="H30" i="19"/>
  <c r="T30" i="19" s="1"/>
  <c r="AL30" i="19" s="1"/>
  <c r="BC30" i="19" s="1"/>
  <c r="G30" i="19"/>
  <c r="S30" i="19" s="1"/>
  <c r="AK30" i="19" s="1"/>
  <c r="BB30" i="19" s="1"/>
  <c r="F30" i="19"/>
  <c r="E30" i="19"/>
  <c r="D30" i="19"/>
  <c r="AG29" i="19"/>
  <c r="AX29" i="19" s="1"/>
  <c r="AF29" i="19"/>
  <c r="AW29" i="19" s="1"/>
  <c r="R29" i="19"/>
  <c r="AJ29" i="19" s="1"/>
  <c r="BA29" i="19" s="1"/>
  <c r="Q29" i="19"/>
  <c r="AI29" i="19" s="1"/>
  <c r="AZ29" i="19" s="1"/>
  <c r="O29" i="19"/>
  <c r="N29" i="19"/>
  <c r="M29" i="19"/>
  <c r="AE29" i="19" s="1"/>
  <c r="AV29" i="19" s="1"/>
  <c r="J29" i="19"/>
  <c r="V29" i="19" s="1"/>
  <c r="AN29" i="19" s="1"/>
  <c r="BE29" i="19" s="1"/>
  <c r="I29" i="19"/>
  <c r="U29" i="19" s="1"/>
  <c r="AM29" i="19" s="1"/>
  <c r="BD29" i="19" s="1"/>
  <c r="H29" i="19"/>
  <c r="T29" i="19" s="1"/>
  <c r="AL29" i="19" s="1"/>
  <c r="BC29" i="19" s="1"/>
  <c r="F29" i="19"/>
  <c r="E29" i="19"/>
  <c r="G29" i="19" s="1"/>
  <c r="S29" i="19" s="1"/>
  <c r="AK29" i="19" s="1"/>
  <c r="BB29" i="19" s="1"/>
  <c r="D29" i="19"/>
  <c r="P29" i="19" s="1"/>
  <c r="AH29" i="19" s="1"/>
  <c r="AY29" i="19" s="1"/>
  <c r="AV28" i="19"/>
  <c r="AH28" i="19"/>
  <c r="AY28" i="19" s="1"/>
  <c r="AG28" i="19"/>
  <c r="AX28" i="19" s="1"/>
  <c r="AE28" i="19"/>
  <c r="T28" i="19"/>
  <c r="AL28" i="19" s="1"/>
  <c r="BC28" i="19" s="1"/>
  <c r="S28" i="19"/>
  <c r="AK28" i="19" s="1"/>
  <c r="BB28" i="19" s="1"/>
  <c r="R28" i="19"/>
  <c r="AJ28" i="19" s="1"/>
  <c r="BA28" i="19" s="1"/>
  <c r="P28" i="19"/>
  <c r="O28" i="19"/>
  <c r="N28" i="19"/>
  <c r="AF28" i="19" s="1"/>
  <c r="AW28" i="19" s="1"/>
  <c r="M28" i="19"/>
  <c r="J28" i="19"/>
  <c r="V28" i="19" s="1"/>
  <c r="AN28" i="19" s="1"/>
  <c r="BE28" i="19" s="1"/>
  <c r="I28" i="19"/>
  <c r="H28" i="19"/>
  <c r="G28" i="19"/>
  <c r="F28" i="19"/>
  <c r="E28" i="19"/>
  <c r="Q28" i="19" s="1"/>
  <c r="AI28" i="19" s="1"/>
  <c r="AZ28" i="19" s="1"/>
  <c r="D28" i="19"/>
  <c r="BD27" i="19"/>
  <c r="AW27" i="19"/>
  <c r="AV27" i="19"/>
  <c r="AI27" i="19"/>
  <c r="AZ27" i="19" s="1"/>
  <c r="AF27" i="19"/>
  <c r="W27" i="19"/>
  <c r="AO27" i="19" s="1"/>
  <c r="BF27" i="19" s="1"/>
  <c r="T27" i="19"/>
  <c r="AL27" i="19" s="1"/>
  <c r="BC27" i="19" s="1"/>
  <c r="S27" i="19"/>
  <c r="AK27" i="19" s="1"/>
  <c r="BB27" i="19" s="1"/>
  <c r="Q27" i="19"/>
  <c r="O27" i="19"/>
  <c r="AG27" i="19" s="1"/>
  <c r="AX27" i="19" s="1"/>
  <c r="N27" i="19"/>
  <c r="M27" i="19"/>
  <c r="AE27" i="19" s="1"/>
  <c r="J27" i="19"/>
  <c r="V27" i="19" s="1"/>
  <c r="AN27" i="19" s="1"/>
  <c r="BE27" i="19" s="1"/>
  <c r="I27" i="19"/>
  <c r="U27" i="19" s="1"/>
  <c r="AM27" i="19" s="1"/>
  <c r="H27" i="19"/>
  <c r="F27" i="19"/>
  <c r="R27" i="19" s="1"/>
  <c r="AJ27" i="19" s="1"/>
  <c r="BA27" i="19" s="1"/>
  <c r="E27" i="19"/>
  <c r="D27" i="19"/>
  <c r="P27" i="19" s="1"/>
  <c r="AH27" i="19" s="1"/>
  <c r="AY27" i="19" s="1"/>
  <c r="AV26" i="19"/>
  <c r="AO26" i="19"/>
  <c r="BF26" i="19" s="1"/>
  <c r="AH26" i="19"/>
  <c r="AY26" i="19" s="1"/>
  <c r="AG26" i="19"/>
  <c r="AX26" i="19" s="1"/>
  <c r="AE26" i="19"/>
  <c r="W26" i="19"/>
  <c r="S26" i="19"/>
  <c r="AK26" i="19" s="1"/>
  <c r="BB26" i="19" s="1"/>
  <c r="R26" i="19"/>
  <c r="AJ26" i="19" s="1"/>
  <c r="BA26" i="19" s="1"/>
  <c r="P26" i="19"/>
  <c r="O26" i="19"/>
  <c r="N26" i="19"/>
  <c r="AF26" i="19" s="1"/>
  <c r="AW26" i="19" s="1"/>
  <c r="M26" i="19"/>
  <c r="J26" i="19"/>
  <c r="V26" i="19" s="1"/>
  <c r="AN26" i="19" s="1"/>
  <c r="BE26" i="19" s="1"/>
  <c r="I26" i="19"/>
  <c r="U26" i="19" s="1"/>
  <c r="AM26" i="19" s="1"/>
  <c r="BD26" i="19" s="1"/>
  <c r="H26" i="19"/>
  <c r="T26" i="19" s="1"/>
  <c r="AL26" i="19" s="1"/>
  <c r="BC26" i="19" s="1"/>
  <c r="F26" i="19"/>
  <c r="E26" i="19"/>
  <c r="Q26" i="19" s="1"/>
  <c r="AI26" i="19" s="1"/>
  <c r="AZ26" i="19" s="1"/>
  <c r="D26" i="19"/>
  <c r="BB25" i="19"/>
  <c r="AO25" i="19"/>
  <c r="BF25" i="19" s="1"/>
  <c r="AN25" i="19"/>
  <c r="BE25" i="19" s="1"/>
  <c r="AG25" i="19"/>
  <c r="AX25" i="19" s="1"/>
  <c r="AF25" i="19"/>
  <c r="AW25" i="19" s="1"/>
  <c r="W25" i="19"/>
  <c r="V25" i="19"/>
  <c r="S25" i="19"/>
  <c r="AK25" i="19" s="1"/>
  <c r="Q25" i="19"/>
  <c r="AI25" i="19" s="1"/>
  <c r="AZ25" i="19" s="1"/>
  <c r="O25" i="19"/>
  <c r="N25" i="19"/>
  <c r="M25" i="19"/>
  <c r="AE25" i="19" s="1"/>
  <c r="AV25" i="19" s="1"/>
  <c r="J25" i="19"/>
  <c r="I25" i="19"/>
  <c r="U25" i="19" s="1"/>
  <c r="AM25" i="19" s="1"/>
  <c r="BD25" i="19" s="1"/>
  <c r="H25" i="19"/>
  <c r="T25" i="19" s="1"/>
  <c r="AL25" i="19" s="1"/>
  <c r="BC25" i="19" s="1"/>
  <c r="F25" i="19"/>
  <c r="R25" i="19" s="1"/>
  <c r="AJ25" i="19" s="1"/>
  <c r="BA25" i="19" s="1"/>
  <c r="E25" i="19"/>
  <c r="D25" i="19"/>
  <c r="P25" i="19" s="1"/>
  <c r="AH25" i="19" s="1"/>
  <c r="AY25" i="19" s="1"/>
  <c r="BB24" i="19"/>
  <c r="BA24" i="19"/>
  <c r="AO24" i="19"/>
  <c r="BF24" i="19" s="1"/>
  <c r="AN24" i="19"/>
  <c r="BE24" i="19" s="1"/>
  <c r="AM24" i="19"/>
  <c r="BD24" i="19" s="1"/>
  <c r="AK24" i="19"/>
  <c r="AG24" i="19"/>
  <c r="AX24" i="19" s="1"/>
  <c r="AF24" i="19"/>
  <c r="AW24" i="19" s="1"/>
  <c r="AE24" i="19"/>
  <c r="AV24" i="19" s="1"/>
  <c r="W24" i="19"/>
  <c r="V24" i="19"/>
  <c r="U24" i="19"/>
  <c r="T24" i="19"/>
  <c r="AL24" i="19" s="1"/>
  <c r="BC24" i="19" s="1"/>
  <c r="S24" i="19"/>
  <c r="R24" i="19"/>
  <c r="AJ24" i="19" s="1"/>
  <c r="Q24" i="19"/>
  <c r="AI24" i="19" s="1"/>
  <c r="AZ24" i="19" s="1"/>
  <c r="P24" i="19"/>
  <c r="AH24" i="19" s="1"/>
  <c r="AY24" i="19" s="1"/>
  <c r="O24" i="19"/>
  <c r="N24" i="19"/>
  <c r="M24" i="19"/>
  <c r="AH22" i="19"/>
  <c r="AY22" i="19" s="1"/>
  <c r="T22" i="19"/>
  <c r="AL22" i="19" s="1"/>
  <c r="BC22" i="19" s="1"/>
  <c r="P22" i="19"/>
  <c r="T21" i="19"/>
  <c r="AL21" i="19" s="1"/>
  <c r="BC21" i="19" s="1"/>
  <c r="P21" i="19"/>
  <c r="AH21" i="19" s="1"/>
  <c r="AY21" i="19" s="1"/>
  <c r="BF19" i="19"/>
  <c r="AY19" i="19"/>
  <c r="AX19" i="19"/>
  <c r="AL19" i="19"/>
  <c r="BC19" i="19" s="1"/>
  <c r="AK19" i="19"/>
  <c r="BB19" i="19" s="1"/>
  <c r="AJ19" i="19"/>
  <c r="BA19" i="19" s="1"/>
  <c r="AH19" i="19"/>
  <c r="W19" i="19"/>
  <c r="AO19" i="19" s="1"/>
  <c r="V19" i="19"/>
  <c r="AN19" i="19" s="1"/>
  <c r="BE19" i="19" s="1"/>
  <c r="U19" i="19"/>
  <c r="AM19" i="19" s="1"/>
  <c r="BD19" i="19" s="1"/>
  <c r="T19" i="19"/>
  <c r="S19" i="19"/>
  <c r="R19" i="19"/>
  <c r="Q19" i="19"/>
  <c r="AI19" i="19" s="1"/>
  <c r="AZ19" i="19" s="1"/>
  <c r="P19" i="19"/>
  <c r="O19" i="19"/>
  <c r="AG19" i="19" s="1"/>
  <c r="N19" i="19"/>
  <c r="AF19" i="19" s="1"/>
  <c r="AW19" i="19" s="1"/>
  <c r="M19" i="19"/>
  <c r="AE19" i="19" s="1"/>
  <c r="AV19" i="19" s="1"/>
  <c r="AL18" i="19"/>
  <c r="BC18" i="19" s="1"/>
  <c r="AG18" i="19"/>
  <c r="AX18" i="19" s="1"/>
  <c r="AE18" i="19"/>
  <c r="AV18" i="19" s="1"/>
  <c r="V18" i="19"/>
  <c r="AN18" i="19" s="1"/>
  <c r="BE18" i="19" s="1"/>
  <c r="T18" i="19"/>
  <c r="P18" i="19"/>
  <c r="AH18" i="19" s="1"/>
  <c r="AY18" i="19" s="1"/>
  <c r="O18" i="19"/>
  <c r="N18" i="19"/>
  <c r="AF18" i="19" s="1"/>
  <c r="AW18" i="19" s="1"/>
  <c r="M18" i="19"/>
  <c r="J18" i="19"/>
  <c r="I18" i="19"/>
  <c r="H18" i="19"/>
  <c r="F18" i="19"/>
  <c r="R18" i="19" s="1"/>
  <c r="AJ18" i="19" s="1"/>
  <c r="BA18" i="19" s="1"/>
  <c r="E18" i="19"/>
  <c r="Q18" i="19" s="1"/>
  <c r="AI18" i="19" s="1"/>
  <c r="AZ18" i="19" s="1"/>
  <c r="D18" i="19"/>
  <c r="AV17" i="19"/>
  <c r="AN17" i="19"/>
  <c r="BE17" i="19" s="1"/>
  <c r="AM17" i="19"/>
  <c r="BD17" i="19" s="1"/>
  <c r="AL17" i="19"/>
  <c r="BC17" i="19" s="1"/>
  <c r="AF17" i="19"/>
  <c r="AW17" i="19" s="1"/>
  <c r="AE17" i="19"/>
  <c r="W17" i="19"/>
  <c r="AO17" i="19" s="1"/>
  <c r="BF17" i="19" s="1"/>
  <c r="U17" i="19"/>
  <c r="Q17" i="19"/>
  <c r="AI17" i="19" s="1"/>
  <c r="AZ17" i="19" s="1"/>
  <c r="P17" i="19"/>
  <c r="AH17" i="19" s="1"/>
  <c r="AY17" i="19" s="1"/>
  <c r="O17" i="19"/>
  <c r="AG17" i="19" s="1"/>
  <c r="AX17" i="19" s="1"/>
  <c r="N17" i="19"/>
  <c r="M17" i="19"/>
  <c r="K17" i="19"/>
  <c r="J17" i="19"/>
  <c r="V17" i="19" s="1"/>
  <c r="I17" i="19"/>
  <c r="H17" i="19"/>
  <c r="T17" i="19" s="1"/>
  <c r="G17" i="19"/>
  <c r="S17" i="19" s="1"/>
  <c r="AK17" i="19" s="1"/>
  <c r="BB17" i="19" s="1"/>
  <c r="F17" i="19"/>
  <c r="R17" i="19" s="1"/>
  <c r="AJ17" i="19" s="1"/>
  <c r="BA17" i="19" s="1"/>
  <c r="E17" i="19"/>
  <c r="D17" i="19"/>
  <c r="BA16" i="19"/>
  <c r="AG16" i="19"/>
  <c r="AX16" i="19" s="1"/>
  <c r="AF16" i="19"/>
  <c r="AW16" i="19" s="1"/>
  <c r="V16" i="19"/>
  <c r="AN16" i="19" s="1"/>
  <c r="BE16" i="19" s="1"/>
  <c r="R16" i="19"/>
  <c r="AJ16" i="19" s="1"/>
  <c r="Q16" i="19"/>
  <c r="AI16" i="19" s="1"/>
  <c r="AZ16" i="19" s="1"/>
  <c r="O16" i="19"/>
  <c r="N16" i="19"/>
  <c r="M16" i="19"/>
  <c r="AE16" i="19" s="1"/>
  <c r="AV16" i="19" s="1"/>
  <c r="J16" i="19"/>
  <c r="I16" i="19"/>
  <c r="U16" i="19" s="1"/>
  <c r="AM16" i="19" s="1"/>
  <c r="BD16" i="19" s="1"/>
  <c r="H16" i="19"/>
  <c r="T16" i="19" s="1"/>
  <c r="AL16" i="19" s="1"/>
  <c r="BC16" i="19" s="1"/>
  <c r="G16" i="19"/>
  <c r="S16" i="19" s="1"/>
  <c r="AK16" i="19" s="1"/>
  <c r="BB16" i="19" s="1"/>
  <c r="F16" i="19"/>
  <c r="E16" i="19"/>
  <c r="D16" i="19"/>
  <c r="P16" i="19" s="1"/>
  <c r="AH16" i="19" s="1"/>
  <c r="AY16" i="19" s="1"/>
  <c r="AV15" i="19"/>
  <c r="AH15" i="19"/>
  <c r="AY15" i="19" s="1"/>
  <c r="W15" i="19"/>
  <c r="AO15" i="19" s="1"/>
  <c r="BF15" i="19" s="1"/>
  <c r="V15" i="19"/>
  <c r="AN15" i="19" s="1"/>
  <c r="BE15" i="19" s="1"/>
  <c r="S15" i="19"/>
  <c r="AK15" i="19" s="1"/>
  <c r="BB15" i="19" s="1"/>
  <c r="Q15" i="19"/>
  <c r="AI15" i="19" s="1"/>
  <c r="AZ15" i="19" s="1"/>
  <c r="O15" i="19"/>
  <c r="AG15" i="19" s="1"/>
  <c r="AX15" i="19" s="1"/>
  <c r="N15" i="19"/>
  <c r="AF15" i="19" s="1"/>
  <c r="AW15" i="19" s="1"/>
  <c r="M15" i="19"/>
  <c r="AE15" i="19" s="1"/>
  <c r="J15" i="19"/>
  <c r="I15" i="19"/>
  <c r="U15" i="19" s="1"/>
  <c r="AM15" i="19" s="1"/>
  <c r="BD15" i="19" s="1"/>
  <c r="H15" i="19"/>
  <c r="T15" i="19" s="1"/>
  <c r="AL15" i="19" s="1"/>
  <c r="BC15" i="19" s="1"/>
  <c r="F15" i="19"/>
  <c r="R15" i="19" s="1"/>
  <c r="AJ15" i="19" s="1"/>
  <c r="BA15" i="19" s="1"/>
  <c r="E15" i="19"/>
  <c r="D15" i="19"/>
  <c r="P15" i="19" s="1"/>
  <c r="AO14" i="19"/>
  <c r="BF14" i="19" s="1"/>
  <c r="AM14" i="19"/>
  <c r="BD14" i="19" s="1"/>
  <c r="AK14" i="19"/>
  <c r="BB14" i="19" s="1"/>
  <c r="AG14" i="19"/>
  <c r="AX14" i="19" s="1"/>
  <c r="AE14" i="19"/>
  <c r="AV14" i="19" s="1"/>
  <c r="W14" i="19"/>
  <c r="U14" i="19"/>
  <c r="S14" i="19"/>
  <c r="R14" i="19"/>
  <c r="AJ14" i="19" s="1"/>
  <c r="BA14" i="19" s="1"/>
  <c r="P14" i="19"/>
  <c r="AH14" i="19" s="1"/>
  <c r="AY14" i="19" s="1"/>
  <c r="O14" i="19"/>
  <c r="N14" i="19"/>
  <c r="AF14" i="19" s="1"/>
  <c r="AW14" i="19" s="1"/>
  <c r="M14" i="19"/>
  <c r="J14" i="19"/>
  <c r="V14" i="19" s="1"/>
  <c r="AN14" i="19" s="1"/>
  <c r="BE14" i="19" s="1"/>
  <c r="I14" i="19"/>
  <c r="H14" i="19"/>
  <c r="T14" i="19" s="1"/>
  <c r="AL14" i="19" s="1"/>
  <c r="BC14" i="19" s="1"/>
  <c r="F14" i="19"/>
  <c r="E14" i="19"/>
  <c r="Q14" i="19" s="1"/>
  <c r="AI14" i="19" s="1"/>
  <c r="AZ14" i="19" s="1"/>
  <c r="D14" i="19"/>
  <c r="BD13" i="19"/>
  <c r="BB13" i="19"/>
  <c r="BA13" i="19"/>
  <c r="AM13" i="19"/>
  <c r="AL13" i="19"/>
  <c r="BC13" i="19" s="1"/>
  <c r="AK13" i="19"/>
  <c r="AJ13" i="19"/>
  <c r="AE13" i="19"/>
  <c r="AV13" i="19" s="1"/>
  <c r="W13" i="19"/>
  <c r="AO13" i="19" s="1"/>
  <c r="BF13" i="19" s="1"/>
  <c r="V13" i="19"/>
  <c r="AN13" i="19" s="1"/>
  <c r="BE13" i="19" s="1"/>
  <c r="U13" i="19"/>
  <c r="T13" i="19"/>
  <c r="S13" i="19"/>
  <c r="R13" i="19"/>
  <c r="P13" i="19"/>
  <c r="AH13" i="19" s="1"/>
  <c r="AY13" i="19" s="1"/>
  <c r="O13" i="19"/>
  <c r="AG13" i="19" s="1"/>
  <c r="AX13" i="19" s="1"/>
  <c r="N13" i="19"/>
  <c r="AF13" i="19" s="1"/>
  <c r="AW13" i="19" s="1"/>
  <c r="M13" i="19"/>
  <c r="J13" i="19"/>
  <c r="I13" i="19"/>
  <c r="H13" i="19"/>
  <c r="F13" i="19"/>
  <c r="E13" i="19"/>
  <c r="Q13" i="19" s="1"/>
  <c r="AI13" i="19" s="1"/>
  <c r="AZ13" i="19" s="1"/>
  <c r="D13" i="19"/>
  <c r="AL12" i="19"/>
  <c r="BC12" i="19" s="1"/>
  <c r="AJ12" i="19"/>
  <c r="BA12" i="19" s="1"/>
  <c r="AH12" i="19"/>
  <c r="AY12" i="19" s="1"/>
  <c r="W12" i="19"/>
  <c r="AO12" i="19" s="1"/>
  <c r="BF12" i="19" s="1"/>
  <c r="V12" i="19"/>
  <c r="AN12" i="19" s="1"/>
  <c r="BE12" i="19" s="1"/>
  <c r="U12" i="19"/>
  <c r="AM12" i="19" s="1"/>
  <c r="BD12" i="19" s="1"/>
  <c r="T12" i="19"/>
  <c r="S12" i="19"/>
  <c r="AK12" i="19" s="1"/>
  <c r="BB12" i="19" s="1"/>
  <c r="R12" i="19"/>
  <c r="Q12" i="19"/>
  <c r="AI12" i="19" s="1"/>
  <c r="AZ12" i="19" s="1"/>
  <c r="P12" i="19"/>
  <c r="O12" i="19"/>
  <c r="AG12" i="19" s="1"/>
  <c r="AX12" i="19" s="1"/>
  <c r="N12" i="19"/>
  <c r="AF12" i="19" s="1"/>
  <c r="AW12" i="19" s="1"/>
  <c r="M12" i="19"/>
  <c r="AE12" i="19" s="1"/>
  <c r="AV12" i="19" s="1"/>
  <c r="T10" i="19"/>
  <c r="AL10" i="19" s="1"/>
  <c r="BC10" i="19" s="1"/>
  <c r="P10" i="19"/>
  <c r="AH10" i="19" s="1"/>
  <c r="AY10" i="19" s="1"/>
  <c r="BC9" i="19"/>
  <c r="AY9" i="19"/>
  <c r="AL9" i="19"/>
  <c r="AH9" i="19"/>
  <c r="T9" i="19"/>
  <c r="P9" i="19"/>
  <c r="U28" i="19" l="1"/>
  <c r="AM28" i="19" s="1"/>
  <c r="BD28" i="19" s="1"/>
  <c r="K28" i="19"/>
  <c r="W28" i="19" s="1"/>
  <c r="AO28" i="19" s="1"/>
  <c r="BF28" i="19" s="1"/>
  <c r="G18" i="19"/>
  <c r="S18" i="19" s="1"/>
  <c r="AK18" i="19" s="1"/>
  <c r="BB18" i="19" s="1"/>
  <c r="K16" i="19"/>
  <c r="W16" i="19" s="1"/>
  <c r="AO16" i="19" s="1"/>
  <c r="BF16" i="19" s="1"/>
  <c r="U18" i="19"/>
  <c r="AM18" i="19" s="1"/>
  <c r="BD18" i="19" s="1"/>
  <c r="K18" i="19"/>
  <c r="W18" i="19" s="1"/>
  <c r="AO18" i="19" s="1"/>
  <c r="BF18" i="19" s="1"/>
  <c r="K29" i="19"/>
  <c r="W29" i="19" s="1"/>
  <c r="AO29" i="19" s="1"/>
  <c r="BF29" i="19" s="1"/>
  <c r="K30" i="19"/>
  <c r="W30" i="19" s="1"/>
  <c r="AO30" i="19" s="1"/>
  <c r="BF30" i="19" s="1"/>
  <c r="BB37" i="15" l="1"/>
  <c r="AN37" i="15"/>
  <c r="BE37" i="15" s="1"/>
  <c r="AM37" i="15"/>
  <c r="BD37" i="15" s="1"/>
  <c r="AL37" i="15"/>
  <c r="BC37" i="15" s="1"/>
  <c r="AK37" i="15"/>
  <c r="AF37" i="15"/>
  <c r="AW37" i="15" s="1"/>
  <c r="AE37" i="15"/>
  <c r="AV37" i="15" s="1"/>
  <c r="W37" i="15"/>
  <c r="AO37" i="15" s="1"/>
  <c r="BF37" i="15" s="1"/>
  <c r="V37" i="15"/>
  <c r="U37" i="15"/>
  <c r="T37" i="15"/>
  <c r="S37" i="15"/>
  <c r="R37" i="15"/>
  <c r="AJ37" i="15" s="1"/>
  <c r="BA37" i="15" s="1"/>
  <c r="Q37" i="15"/>
  <c r="AI37" i="15" s="1"/>
  <c r="AZ37" i="15" s="1"/>
  <c r="P37" i="15"/>
  <c r="AH37" i="15" s="1"/>
  <c r="AY37" i="15" s="1"/>
  <c r="O37" i="15"/>
  <c r="AG37" i="15" s="1"/>
  <c r="AX37" i="15" s="1"/>
  <c r="N37" i="15"/>
  <c r="M37" i="15"/>
  <c r="F37" i="15"/>
  <c r="E37" i="15"/>
  <c r="D37" i="15"/>
  <c r="BF36" i="15"/>
  <c r="AX36" i="15"/>
  <c r="AO36" i="15"/>
  <c r="AG36" i="15"/>
  <c r="W36" i="15"/>
  <c r="V36" i="15"/>
  <c r="AN36" i="15" s="1"/>
  <c r="BE36" i="15" s="1"/>
  <c r="U36" i="15"/>
  <c r="AM36" i="15" s="1"/>
  <c r="BD36" i="15" s="1"/>
  <c r="T36" i="15"/>
  <c r="AL36" i="15" s="1"/>
  <c r="BC36" i="15" s="1"/>
  <c r="S36" i="15"/>
  <c r="AK36" i="15" s="1"/>
  <c r="BB36" i="15" s="1"/>
  <c r="O36" i="15"/>
  <c r="N36" i="15"/>
  <c r="AF36" i="15" s="1"/>
  <c r="AW36" i="15" s="1"/>
  <c r="M36" i="15"/>
  <c r="AE36" i="15" s="1"/>
  <c r="AV36" i="15" s="1"/>
  <c r="F36" i="15"/>
  <c r="R36" i="15" s="1"/>
  <c r="AJ36" i="15" s="1"/>
  <c r="BA36" i="15" s="1"/>
  <c r="E36" i="15"/>
  <c r="Q36" i="15" s="1"/>
  <c r="AI36" i="15" s="1"/>
  <c r="AZ36" i="15" s="1"/>
  <c r="D36" i="15"/>
  <c r="P36" i="15" s="1"/>
  <c r="AH36" i="15" s="1"/>
  <c r="AY36" i="15" s="1"/>
  <c r="BB35" i="15"/>
  <c r="AN35" i="15"/>
  <c r="BE35" i="15" s="1"/>
  <c r="AM35" i="15"/>
  <c r="BD35" i="15" s="1"/>
  <c r="AL35" i="15"/>
  <c r="BC35" i="15" s="1"/>
  <c r="AK35" i="15"/>
  <c r="AF35" i="15"/>
  <c r="AW35" i="15" s="1"/>
  <c r="AE35" i="15"/>
  <c r="AV35" i="15" s="1"/>
  <c r="W35" i="15"/>
  <c r="AO35" i="15" s="1"/>
  <c r="BF35" i="15" s="1"/>
  <c r="V35" i="15"/>
  <c r="U35" i="15"/>
  <c r="T35" i="15"/>
  <c r="S35" i="15"/>
  <c r="R35" i="15"/>
  <c r="AJ35" i="15" s="1"/>
  <c r="BA35" i="15" s="1"/>
  <c r="Q35" i="15"/>
  <c r="AI35" i="15" s="1"/>
  <c r="AZ35" i="15" s="1"/>
  <c r="P35" i="15"/>
  <c r="AH35" i="15" s="1"/>
  <c r="AY35" i="15" s="1"/>
  <c r="O35" i="15"/>
  <c r="AG35" i="15" s="1"/>
  <c r="AX35" i="15" s="1"/>
  <c r="N35" i="15"/>
  <c r="M35" i="15"/>
  <c r="BC34" i="15"/>
  <c r="AO34" i="15"/>
  <c r="BF34" i="15" s="1"/>
  <c r="AN34" i="15"/>
  <c r="BE34" i="15" s="1"/>
  <c r="AM34" i="15"/>
  <c r="BD34" i="15" s="1"/>
  <c r="AL34" i="15"/>
  <c r="AG34" i="15"/>
  <c r="AX34" i="15" s="1"/>
  <c r="AF34" i="15"/>
  <c r="AW34" i="15" s="1"/>
  <c r="AE34" i="15"/>
  <c r="AV34" i="15" s="1"/>
  <c r="W34" i="15"/>
  <c r="V34" i="15"/>
  <c r="U34" i="15"/>
  <c r="T34" i="15"/>
  <c r="S34" i="15"/>
  <c r="AK34" i="15" s="1"/>
  <c r="BB34" i="15" s="1"/>
  <c r="R34" i="15"/>
  <c r="AJ34" i="15" s="1"/>
  <c r="BA34" i="15" s="1"/>
  <c r="Q34" i="15"/>
  <c r="AI34" i="15" s="1"/>
  <c r="AZ34" i="15" s="1"/>
  <c r="O34" i="15"/>
  <c r="N34" i="15"/>
  <c r="M34" i="15"/>
  <c r="F34" i="15"/>
  <c r="E34" i="15"/>
  <c r="D34" i="15"/>
  <c r="P34" i="15" s="1"/>
  <c r="AH34" i="15" s="1"/>
  <c r="AY34" i="15" s="1"/>
  <c r="AY33" i="15"/>
  <c r="AK33" i="15"/>
  <c r="BB33" i="15" s="1"/>
  <c r="AJ33" i="15"/>
  <c r="BA33" i="15" s="1"/>
  <c r="AI33" i="15"/>
  <c r="AZ33" i="15" s="1"/>
  <c r="AH33" i="15"/>
  <c r="W33" i="15"/>
  <c r="AO33" i="15" s="1"/>
  <c r="BF33" i="15" s="1"/>
  <c r="V33" i="15"/>
  <c r="AN33" i="15" s="1"/>
  <c r="BE33" i="15" s="1"/>
  <c r="U33" i="15"/>
  <c r="AM33" i="15" s="1"/>
  <c r="BD33" i="15" s="1"/>
  <c r="T33" i="15"/>
  <c r="AL33" i="15" s="1"/>
  <c r="BC33" i="15" s="1"/>
  <c r="S33" i="15"/>
  <c r="R33" i="15"/>
  <c r="Q33" i="15"/>
  <c r="P33" i="15"/>
  <c r="O33" i="15"/>
  <c r="AG33" i="15" s="1"/>
  <c r="AX33" i="15" s="1"/>
  <c r="N33" i="15"/>
  <c r="AF33" i="15" s="1"/>
  <c r="AW33" i="15" s="1"/>
  <c r="M33" i="15"/>
  <c r="AE33" i="15" s="1"/>
  <c r="AV33" i="15" s="1"/>
  <c r="AZ32" i="15"/>
  <c r="AL32" i="15"/>
  <c r="BC32" i="15" s="1"/>
  <c r="AK32" i="15"/>
  <c r="BB32" i="15" s="1"/>
  <c r="AJ32" i="15"/>
  <c r="BA32" i="15" s="1"/>
  <c r="AI32" i="15"/>
  <c r="W32" i="15"/>
  <c r="AO32" i="15" s="1"/>
  <c r="BF32" i="15" s="1"/>
  <c r="V32" i="15"/>
  <c r="AN32" i="15" s="1"/>
  <c r="BE32" i="15" s="1"/>
  <c r="U32" i="15"/>
  <c r="AM32" i="15" s="1"/>
  <c r="BD32" i="15" s="1"/>
  <c r="T32" i="15"/>
  <c r="S32" i="15"/>
  <c r="R32" i="15"/>
  <c r="Q32" i="15"/>
  <c r="P32" i="15"/>
  <c r="AH32" i="15" s="1"/>
  <c r="AY32" i="15" s="1"/>
  <c r="O32" i="15"/>
  <c r="AG32" i="15" s="1"/>
  <c r="AX32" i="15" s="1"/>
  <c r="N32" i="15"/>
  <c r="AF32" i="15" s="1"/>
  <c r="AW32" i="15" s="1"/>
  <c r="M32" i="15"/>
  <c r="AE32" i="15" s="1"/>
  <c r="AV32" i="15" s="1"/>
  <c r="T30" i="15"/>
  <c r="AL30" i="15" s="1"/>
  <c r="BC30" i="15" s="1"/>
  <c r="P30" i="15"/>
  <c r="AH30" i="15" s="1"/>
  <c r="AY30" i="15" s="1"/>
  <c r="BC29" i="15"/>
  <c r="AL29" i="15"/>
  <c r="T29" i="15"/>
  <c r="P29" i="15"/>
  <c r="AH29" i="15" s="1"/>
  <c r="AY29" i="15" s="1"/>
  <c r="AW27" i="15"/>
  <c r="AO27" i="15"/>
  <c r="BF27" i="15" s="1"/>
  <c r="AI27" i="15"/>
  <c r="AZ27" i="15" s="1"/>
  <c r="AG27" i="15"/>
  <c r="AX27" i="15" s="1"/>
  <c r="AF27" i="15"/>
  <c r="W27" i="15"/>
  <c r="T27" i="15"/>
  <c r="AL27" i="15" s="1"/>
  <c r="BC27" i="15" s="1"/>
  <c r="S27" i="15"/>
  <c r="AK27" i="15" s="1"/>
  <c r="BB27" i="15" s="1"/>
  <c r="R27" i="15"/>
  <c r="AJ27" i="15" s="1"/>
  <c r="BA27" i="15" s="1"/>
  <c r="Q27" i="15"/>
  <c r="O27" i="15"/>
  <c r="N27" i="15"/>
  <c r="M27" i="15"/>
  <c r="AE27" i="15" s="1"/>
  <c r="AV27" i="15" s="1"/>
  <c r="J27" i="15"/>
  <c r="V27" i="15" s="1"/>
  <c r="AN27" i="15" s="1"/>
  <c r="BE27" i="15" s="1"/>
  <c r="I27" i="15"/>
  <c r="U27" i="15" s="1"/>
  <c r="AM27" i="15" s="1"/>
  <c r="BD27" i="15" s="1"/>
  <c r="H27" i="15"/>
  <c r="F27" i="15"/>
  <c r="E27" i="15"/>
  <c r="D27" i="15"/>
  <c r="P27" i="15" s="1"/>
  <c r="AH27" i="15" s="1"/>
  <c r="AY27" i="15" s="1"/>
  <c r="AO26" i="15"/>
  <c r="BF26" i="15" s="1"/>
  <c r="AH26" i="15"/>
  <c r="AY26" i="15" s="1"/>
  <c r="AG26" i="15"/>
  <c r="AX26" i="15" s="1"/>
  <c r="AF26" i="15"/>
  <c r="AW26" i="15" s="1"/>
  <c r="W26" i="15"/>
  <c r="S26" i="15"/>
  <c r="AK26" i="15" s="1"/>
  <c r="BB26" i="15" s="1"/>
  <c r="R26" i="15"/>
  <c r="AJ26" i="15" s="1"/>
  <c r="BA26" i="15" s="1"/>
  <c r="Q26" i="15"/>
  <c r="AI26" i="15" s="1"/>
  <c r="AZ26" i="15" s="1"/>
  <c r="P26" i="15"/>
  <c r="O26" i="15"/>
  <c r="N26" i="15"/>
  <c r="M26" i="15"/>
  <c r="AE26" i="15" s="1"/>
  <c r="AV26" i="15" s="1"/>
  <c r="J26" i="15"/>
  <c r="V26" i="15" s="1"/>
  <c r="AN26" i="15" s="1"/>
  <c r="BE26" i="15" s="1"/>
  <c r="I26" i="15"/>
  <c r="U26" i="15" s="1"/>
  <c r="AM26" i="15" s="1"/>
  <c r="BD26" i="15" s="1"/>
  <c r="H26" i="15"/>
  <c r="T26" i="15" s="1"/>
  <c r="AL26" i="15" s="1"/>
  <c r="BC26" i="15" s="1"/>
  <c r="F26" i="15"/>
  <c r="E26" i="15"/>
  <c r="D26" i="15"/>
  <c r="AO25" i="15"/>
  <c r="BF25" i="15" s="1"/>
  <c r="AN25" i="15"/>
  <c r="BE25" i="15" s="1"/>
  <c r="AM25" i="15"/>
  <c r="BD25" i="15" s="1"/>
  <c r="AG25" i="15"/>
  <c r="AX25" i="15" s="1"/>
  <c r="AF25" i="15"/>
  <c r="AW25" i="15" s="1"/>
  <c r="AE25" i="15"/>
  <c r="AV25" i="15" s="1"/>
  <c r="W25" i="15"/>
  <c r="V25" i="15"/>
  <c r="U25" i="15"/>
  <c r="T25" i="15"/>
  <c r="AL25" i="15" s="1"/>
  <c r="BC25" i="15" s="1"/>
  <c r="S25" i="15"/>
  <c r="AK25" i="15" s="1"/>
  <c r="BB25" i="15" s="1"/>
  <c r="R25" i="15"/>
  <c r="AJ25" i="15" s="1"/>
  <c r="BA25" i="15" s="1"/>
  <c r="Q25" i="15"/>
  <c r="AI25" i="15" s="1"/>
  <c r="AZ25" i="15" s="1"/>
  <c r="P25" i="15"/>
  <c r="AH25" i="15" s="1"/>
  <c r="AY25" i="15" s="1"/>
  <c r="O25" i="15"/>
  <c r="N25" i="15"/>
  <c r="M25" i="15"/>
  <c r="AO24" i="15"/>
  <c r="BF24" i="15" s="1"/>
  <c r="AH24" i="15"/>
  <c r="AY24" i="15" s="1"/>
  <c r="AG24" i="15"/>
  <c r="AX24" i="15" s="1"/>
  <c r="AF24" i="15"/>
  <c r="AW24" i="15" s="1"/>
  <c r="W24" i="15"/>
  <c r="S24" i="15"/>
  <c r="AK24" i="15" s="1"/>
  <c r="BB24" i="15" s="1"/>
  <c r="R24" i="15"/>
  <c r="AJ24" i="15" s="1"/>
  <c r="BA24" i="15" s="1"/>
  <c r="Q24" i="15"/>
  <c r="AI24" i="15" s="1"/>
  <c r="AZ24" i="15" s="1"/>
  <c r="P24" i="15"/>
  <c r="O24" i="15"/>
  <c r="N24" i="15"/>
  <c r="M24" i="15"/>
  <c r="AE24" i="15" s="1"/>
  <c r="AV24" i="15" s="1"/>
  <c r="J24" i="15"/>
  <c r="V24" i="15" s="1"/>
  <c r="AN24" i="15" s="1"/>
  <c r="BE24" i="15" s="1"/>
  <c r="I24" i="15"/>
  <c r="U24" i="15" s="1"/>
  <c r="AM24" i="15" s="1"/>
  <c r="BD24" i="15" s="1"/>
  <c r="H24" i="15"/>
  <c r="T24" i="15" s="1"/>
  <c r="AL24" i="15" s="1"/>
  <c r="BC24" i="15" s="1"/>
  <c r="F24" i="15"/>
  <c r="E24" i="15"/>
  <c r="D24" i="15"/>
  <c r="AO23" i="15"/>
  <c r="BF23" i="15" s="1"/>
  <c r="AN23" i="15"/>
  <c r="BE23" i="15" s="1"/>
  <c r="AM23" i="15"/>
  <c r="BD23" i="15" s="1"/>
  <c r="AG23" i="15"/>
  <c r="AX23" i="15" s="1"/>
  <c r="AF23" i="15"/>
  <c r="AW23" i="15" s="1"/>
  <c r="AE23" i="15"/>
  <c r="AV23" i="15" s="1"/>
  <c r="W23" i="15"/>
  <c r="V23" i="15"/>
  <c r="U23" i="15"/>
  <c r="T23" i="15"/>
  <c r="AL23" i="15" s="1"/>
  <c r="BC23" i="15" s="1"/>
  <c r="S23" i="15"/>
  <c r="AK23" i="15" s="1"/>
  <c r="BB23" i="15" s="1"/>
  <c r="R23" i="15"/>
  <c r="AJ23" i="15" s="1"/>
  <c r="BA23" i="15" s="1"/>
  <c r="Q23" i="15"/>
  <c r="AI23" i="15" s="1"/>
  <c r="AZ23" i="15" s="1"/>
  <c r="P23" i="15"/>
  <c r="AH23" i="15" s="1"/>
  <c r="AY23" i="15" s="1"/>
  <c r="O23" i="15"/>
  <c r="N23" i="15"/>
  <c r="M23" i="15"/>
  <c r="AO22" i="15"/>
  <c r="BF22" i="15" s="1"/>
  <c r="AN22" i="15"/>
  <c r="BE22" i="15" s="1"/>
  <c r="AH22" i="15"/>
  <c r="AY22" i="15" s="1"/>
  <c r="AG22" i="15"/>
  <c r="AX22" i="15" s="1"/>
  <c r="AF22" i="15"/>
  <c r="AW22" i="15" s="1"/>
  <c r="W22" i="15"/>
  <c r="V22" i="15"/>
  <c r="U22" i="15"/>
  <c r="AM22" i="15" s="1"/>
  <c r="BD22" i="15" s="1"/>
  <c r="T22" i="15"/>
  <c r="AL22" i="15" s="1"/>
  <c r="BC22" i="15" s="1"/>
  <c r="S22" i="15"/>
  <c r="AK22" i="15" s="1"/>
  <c r="BB22" i="15" s="1"/>
  <c r="R22" i="15"/>
  <c r="AJ22" i="15" s="1"/>
  <c r="BA22" i="15" s="1"/>
  <c r="Q22" i="15"/>
  <c r="AI22" i="15" s="1"/>
  <c r="AZ22" i="15" s="1"/>
  <c r="P22" i="15"/>
  <c r="O22" i="15"/>
  <c r="N22" i="15"/>
  <c r="M22" i="15"/>
  <c r="AE22" i="15" s="1"/>
  <c r="AV22" i="15" s="1"/>
  <c r="AY20" i="15"/>
  <c r="AL20" i="15"/>
  <c r="BC20" i="15" s="1"/>
  <c r="AH20" i="15"/>
  <c r="T20" i="15"/>
  <c r="P20" i="15"/>
  <c r="AH19" i="15"/>
  <c r="AY19" i="15" s="1"/>
  <c r="T19" i="15"/>
  <c r="AL19" i="15" s="1"/>
  <c r="BC19" i="15" s="1"/>
  <c r="P19" i="15"/>
  <c r="AM17" i="15"/>
  <c r="BD17" i="15" s="1"/>
  <c r="AK17" i="15"/>
  <c r="BB17" i="15" s="1"/>
  <c r="AE17" i="15"/>
  <c r="AV17" i="15" s="1"/>
  <c r="W17" i="15"/>
  <c r="AO17" i="15" s="1"/>
  <c r="BF17" i="15" s="1"/>
  <c r="V17" i="15"/>
  <c r="AN17" i="15" s="1"/>
  <c r="BE17" i="15" s="1"/>
  <c r="U17" i="15"/>
  <c r="S17" i="15"/>
  <c r="R17" i="15"/>
  <c r="AJ17" i="15" s="1"/>
  <c r="BA17" i="15" s="1"/>
  <c r="O17" i="15"/>
  <c r="AG17" i="15" s="1"/>
  <c r="AX17" i="15" s="1"/>
  <c r="N17" i="15"/>
  <c r="AF17" i="15" s="1"/>
  <c r="AW17" i="15" s="1"/>
  <c r="M17" i="15"/>
  <c r="J17" i="15"/>
  <c r="I17" i="15"/>
  <c r="H17" i="15"/>
  <c r="T17" i="15" s="1"/>
  <c r="AL17" i="15" s="1"/>
  <c r="BC17" i="15" s="1"/>
  <c r="F17" i="15"/>
  <c r="E17" i="15"/>
  <c r="Q17" i="15" s="1"/>
  <c r="AI17" i="15" s="1"/>
  <c r="AZ17" i="15" s="1"/>
  <c r="D17" i="15"/>
  <c r="P17" i="15" s="1"/>
  <c r="AH17" i="15" s="1"/>
  <c r="AY17" i="15" s="1"/>
  <c r="AL16" i="15"/>
  <c r="BC16" i="15" s="1"/>
  <c r="AK16" i="15"/>
  <c r="BB16" i="15" s="1"/>
  <c r="W16" i="15"/>
  <c r="AO16" i="15" s="1"/>
  <c r="BF16" i="15" s="1"/>
  <c r="V16" i="15"/>
  <c r="AN16" i="15" s="1"/>
  <c r="BE16" i="15" s="1"/>
  <c r="U16" i="15"/>
  <c r="AM16" i="15" s="1"/>
  <c r="BD16" i="15" s="1"/>
  <c r="T16" i="15"/>
  <c r="S16" i="15"/>
  <c r="Q16" i="15"/>
  <c r="AI16" i="15" s="1"/>
  <c r="AZ16" i="15" s="1"/>
  <c r="O16" i="15"/>
  <c r="AG16" i="15" s="1"/>
  <c r="AX16" i="15" s="1"/>
  <c r="N16" i="15"/>
  <c r="AF16" i="15" s="1"/>
  <c r="AW16" i="15" s="1"/>
  <c r="M16" i="15"/>
  <c r="AE16" i="15" s="1"/>
  <c r="AV16" i="15" s="1"/>
  <c r="J16" i="15"/>
  <c r="I16" i="15"/>
  <c r="H16" i="15"/>
  <c r="F16" i="15"/>
  <c r="R16" i="15" s="1"/>
  <c r="AJ16" i="15" s="1"/>
  <c r="BA16" i="15" s="1"/>
  <c r="E16" i="15"/>
  <c r="D16" i="15"/>
  <c r="P16" i="15" s="1"/>
  <c r="AH16" i="15" s="1"/>
  <c r="AY16" i="15" s="1"/>
  <c r="AK15" i="15"/>
  <c r="BB15" i="15" s="1"/>
  <c r="AJ15" i="15"/>
  <c r="BA15" i="15" s="1"/>
  <c r="AI15" i="15"/>
  <c r="AZ15" i="15" s="1"/>
  <c r="W15" i="15"/>
  <c r="AO15" i="15" s="1"/>
  <c r="BF15" i="15" s="1"/>
  <c r="V15" i="15"/>
  <c r="AN15" i="15" s="1"/>
  <c r="BE15" i="15" s="1"/>
  <c r="U15" i="15"/>
  <c r="AM15" i="15" s="1"/>
  <c r="BD15" i="15" s="1"/>
  <c r="T15" i="15"/>
  <c r="AL15" i="15" s="1"/>
  <c r="BC15" i="15" s="1"/>
  <c r="S15" i="15"/>
  <c r="R15" i="15"/>
  <c r="Q15" i="15"/>
  <c r="P15" i="15"/>
  <c r="AH15" i="15" s="1"/>
  <c r="AY15" i="15" s="1"/>
  <c r="O15" i="15"/>
  <c r="AG15" i="15" s="1"/>
  <c r="AX15" i="15" s="1"/>
  <c r="N15" i="15"/>
  <c r="AF15" i="15" s="1"/>
  <c r="AW15" i="15" s="1"/>
  <c r="M15" i="15"/>
  <c r="AE15" i="15" s="1"/>
  <c r="AV15" i="15" s="1"/>
  <c r="AL14" i="15"/>
  <c r="BC14" i="15" s="1"/>
  <c r="AK14" i="15"/>
  <c r="BB14" i="15" s="1"/>
  <c r="W14" i="15"/>
  <c r="AO14" i="15" s="1"/>
  <c r="BF14" i="15" s="1"/>
  <c r="V14" i="15"/>
  <c r="AN14" i="15" s="1"/>
  <c r="BE14" i="15" s="1"/>
  <c r="U14" i="15"/>
  <c r="AM14" i="15" s="1"/>
  <c r="BD14" i="15" s="1"/>
  <c r="T14" i="15"/>
  <c r="S14" i="15"/>
  <c r="Q14" i="15"/>
  <c r="AI14" i="15" s="1"/>
  <c r="AZ14" i="15" s="1"/>
  <c r="O14" i="15"/>
  <c r="AG14" i="15" s="1"/>
  <c r="AX14" i="15" s="1"/>
  <c r="N14" i="15"/>
  <c r="AF14" i="15" s="1"/>
  <c r="AW14" i="15" s="1"/>
  <c r="M14" i="15"/>
  <c r="AE14" i="15" s="1"/>
  <c r="AV14" i="15" s="1"/>
  <c r="J14" i="15"/>
  <c r="I14" i="15"/>
  <c r="H14" i="15"/>
  <c r="F14" i="15"/>
  <c r="R14" i="15" s="1"/>
  <c r="AJ14" i="15" s="1"/>
  <c r="BA14" i="15" s="1"/>
  <c r="E14" i="15"/>
  <c r="D14" i="15"/>
  <c r="P14" i="15" s="1"/>
  <c r="AH14" i="15" s="1"/>
  <c r="AY14" i="15" s="1"/>
  <c r="AK13" i="15"/>
  <c r="BB13" i="15" s="1"/>
  <c r="AJ13" i="15"/>
  <c r="BA13" i="15" s="1"/>
  <c r="AI13" i="15"/>
  <c r="AZ13" i="15" s="1"/>
  <c r="W13" i="15"/>
  <c r="AO13" i="15" s="1"/>
  <c r="BF13" i="15" s="1"/>
  <c r="V13" i="15"/>
  <c r="AN13" i="15" s="1"/>
  <c r="BE13" i="15" s="1"/>
  <c r="U13" i="15"/>
  <c r="AM13" i="15" s="1"/>
  <c r="BD13" i="15" s="1"/>
  <c r="T13" i="15"/>
  <c r="AL13" i="15" s="1"/>
  <c r="BC13" i="15" s="1"/>
  <c r="S13" i="15"/>
  <c r="R13" i="15"/>
  <c r="Q13" i="15"/>
  <c r="P13" i="15"/>
  <c r="AH13" i="15" s="1"/>
  <c r="AY13" i="15" s="1"/>
  <c r="O13" i="15"/>
  <c r="AG13" i="15" s="1"/>
  <c r="AX13" i="15" s="1"/>
  <c r="N13" i="15"/>
  <c r="AF13" i="15" s="1"/>
  <c r="AW13" i="15" s="1"/>
  <c r="M13" i="15"/>
  <c r="AE13" i="15" s="1"/>
  <c r="AV13" i="15" s="1"/>
  <c r="AL12" i="15"/>
  <c r="BC12" i="15" s="1"/>
  <c r="AK12" i="15"/>
  <c r="BB12" i="15" s="1"/>
  <c r="AJ12" i="15"/>
  <c r="BA12" i="15" s="1"/>
  <c r="W12" i="15"/>
  <c r="AO12" i="15" s="1"/>
  <c r="BF12" i="15" s="1"/>
  <c r="V12" i="15"/>
  <c r="AN12" i="15" s="1"/>
  <c r="BE12" i="15" s="1"/>
  <c r="U12" i="15"/>
  <c r="AM12" i="15" s="1"/>
  <c r="BD12" i="15" s="1"/>
  <c r="T12" i="15"/>
  <c r="S12" i="15"/>
  <c r="R12" i="15"/>
  <c r="Q12" i="15"/>
  <c r="AI12" i="15" s="1"/>
  <c r="AZ12" i="15" s="1"/>
  <c r="P12" i="15"/>
  <c r="AH12" i="15" s="1"/>
  <c r="AY12" i="15" s="1"/>
  <c r="O12" i="15"/>
  <c r="AG12" i="15" s="1"/>
  <c r="AX12" i="15" s="1"/>
  <c r="N12" i="15"/>
  <c r="AF12" i="15" s="1"/>
  <c r="AW12" i="15" s="1"/>
  <c r="M12" i="15"/>
  <c r="AE12" i="15" s="1"/>
  <c r="AV12" i="15" s="1"/>
  <c r="T10" i="15"/>
  <c r="AL10" i="15" s="1"/>
  <c r="BC10" i="15" s="1"/>
  <c r="P10" i="15"/>
  <c r="AH10" i="15" s="1"/>
  <c r="AY10" i="15" s="1"/>
  <c r="BC9" i="15"/>
  <c r="AL9" i="15"/>
  <c r="T9" i="15"/>
  <c r="P9" i="15"/>
  <c r="AH9" i="15" s="1"/>
  <c r="AY9" i="15" s="1"/>
  <c r="AM28" i="11" l="1"/>
  <c r="BD28" i="11" s="1"/>
  <c r="AL28" i="11"/>
  <c r="BC28" i="11" s="1"/>
  <c r="AE28" i="11"/>
  <c r="AV28" i="11" s="1"/>
  <c r="W28" i="11"/>
  <c r="AO28" i="11" s="1"/>
  <c r="BF28" i="11" s="1"/>
  <c r="V28" i="11"/>
  <c r="AN28" i="11" s="1"/>
  <c r="BE28" i="11" s="1"/>
  <c r="U28" i="11"/>
  <c r="T28" i="11"/>
  <c r="Q28" i="11"/>
  <c r="AI28" i="11" s="1"/>
  <c r="AZ28" i="11" s="1"/>
  <c r="P28" i="11"/>
  <c r="AH28" i="11" s="1"/>
  <c r="AY28" i="11" s="1"/>
  <c r="O28" i="11"/>
  <c r="AG28" i="11" s="1"/>
  <c r="AX28" i="11" s="1"/>
  <c r="N28" i="11"/>
  <c r="AF28" i="11" s="1"/>
  <c r="AW28" i="11" s="1"/>
  <c r="M28" i="11"/>
  <c r="F28" i="11"/>
  <c r="R28" i="11" s="1"/>
  <c r="AJ28" i="11" s="1"/>
  <c r="BA28" i="11" s="1"/>
  <c r="E28" i="11"/>
  <c r="G28" i="11" s="1"/>
  <c r="S28" i="11" s="1"/>
  <c r="AK28" i="11" s="1"/>
  <c r="BB28" i="11" s="1"/>
  <c r="D28" i="11"/>
  <c r="W27" i="11"/>
  <c r="AO27" i="11" s="1"/>
  <c r="BF27" i="11" s="1"/>
  <c r="V27" i="11"/>
  <c r="AN27" i="11" s="1"/>
  <c r="BE27" i="11" s="1"/>
  <c r="U27" i="11"/>
  <c r="AM27" i="11" s="1"/>
  <c r="BD27" i="11" s="1"/>
  <c r="T27" i="11"/>
  <c r="AL27" i="11" s="1"/>
  <c r="BC27" i="11" s="1"/>
  <c r="S27" i="11"/>
  <c r="AK27" i="11" s="1"/>
  <c r="BB27" i="11" s="1"/>
  <c r="O27" i="11"/>
  <c r="AG27" i="11" s="1"/>
  <c r="AX27" i="11" s="1"/>
  <c r="N27" i="11"/>
  <c r="AF27" i="11" s="1"/>
  <c r="AW27" i="11" s="1"/>
  <c r="M27" i="11"/>
  <c r="AE27" i="11" s="1"/>
  <c r="AV27" i="11" s="1"/>
  <c r="F27" i="11"/>
  <c r="R27" i="11" s="1"/>
  <c r="AJ27" i="11" s="1"/>
  <c r="BA27" i="11" s="1"/>
  <c r="E27" i="11"/>
  <c r="Q27" i="11" s="1"/>
  <c r="AI27" i="11" s="1"/>
  <c r="AZ27" i="11" s="1"/>
  <c r="D27" i="11"/>
  <c r="P27" i="11" s="1"/>
  <c r="AH27" i="11" s="1"/>
  <c r="AY27" i="11" s="1"/>
  <c r="AN26" i="11"/>
  <c r="BE26" i="11" s="1"/>
  <c r="AM26" i="11"/>
  <c r="BD26" i="11" s="1"/>
  <c r="AL26" i="11"/>
  <c r="BC26" i="11" s="1"/>
  <c r="AF26" i="11"/>
  <c r="AW26" i="11" s="1"/>
  <c r="AE26" i="11"/>
  <c r="AV26" i="11" s="1"/>
  <c r="W26" i="11"/>
  <c r="AO26" i="11" s="1"/>
  <c r="BF26" i="11" s="1"/>
  <c r="V26" i="11"/>
  <c r="U26" i="11"/>
  <c r="T26" i="11"/>
  <c r="S26" i="11"/>
  <c r="AK26" i="11" s="1"/>
  <c r="BB26" i="11" s="1"/>
  <c r="R26" i="11"/>
  <c r="AJ26" i="11" s="1"/>
  <c r="BA26" i="11" s="1"/>
  <c r="Q26" i="11"/>
  <c r="AI26" i="11" s="1"/>
  <c r="AZ26" i="11" s="1"/>
  <c r="P26" i="11"/>
  <c r="AH26" i="11" s="1"/>
  <c r="AY26" i="11" s="1"/>
  <c r="O26" i="11"/>
  <c r="AG26" i="11" s="1"/>
  <c r="AX26" i="11" s="1"/>
  <c r="N26" i="11"/>
  <c r="M26" i="11"/>
  <c r="AH24" i="11"/>
  <c r="AY24" i="11" s="1"/>
  <c r="T24" i="11"/>
  <c r="AL24" i="11" s="1"/>
  <c r="BC24" i="11" s="1"/>
  <c r="P24" i="11"/>
  <c r="T23" i="11"/>
  <c r="AL23" i="11" s="1"/>
  <c r="BC23" i="11" s="1"/>
  <c r="P23" i="11"/>
  <c r="AH23" i="11" s="1"/>
  <c r="AY23" i="11" s="1"/>
  <c r="V21" i="11"/>
  <c r="AN21" i="11" s="1"/>
  <c r="BE21" i="11" s="1"/>
  <c r="U21" i="11"/>
  <c r="AM21" i="11" s="1"/>
  <c r="BD21" i="11" s="1"/>
  <c r="T21" i="11"/>
  <c r="AL21" i="11" s="1"/>
  <c r="BC21" i="11" s="1"/>
  <c r="O21" i="11"/>
  <c r="AG21" i="11" s="1"/>
  <c r="AX21" i="11" s="1"/>
  <c r="N21" i="11"/>
  <c r="AF21" i="11" s="1"/>
  <c r="AW21" i="11" s="1"/>
  <c r="M21" i="11"/>
  <c r="AE21" i="11" s="1"/>
  <c r="AV21" i="11" s="1"/>
  <c r="K21" i="11"/>
  <c r="W21" i="11" s="1"/>
  <c r="AO21" i="11" s="1"/>
  <c r="BF21" i="11" s="1"/>
  <c r="J21" i="11"/>
  <c r="I21" i="11"/>
  <c r="H21" i="11"/>
  <c r="F21" i="11"/>
  <c r="R21" i="11" s="1"/>
  <c r="AJ21" i="11" s="1"/>
  <c r="BA21" i="11" s="1"/>
  <c r="E21" i="11"/>
  <c r="Q21" i="11" s="1"/>
  <c r="AI21" i="11" s="1"/>
  <c r="AZ21" i="11" s="1"/>
  <c r="D21" i="11"/>
  <c r="P21" i="11" s="1"/>
  <c r="AH21" i="11" s="1"/>
  <c r="AY21" i="11" s="1"/>
  <c r="AK20" i="11"/>
  <c r="BB20" i="11" s="1"/>
  <c r="W20" i="11"/>
  <c r="AO20" i="11" s="1"/>
  <c r="BF20" i="11" s="1"/>
  <c r="V20" i="11"/>
  <c r="AN20" i="11" s="1"/>
  <c r="BE20" i="11" s="1"/>
  <c r="U20" i="11"/>
  <c r="AM20" i="11" s="1"/>
  <c r="BD20" i="11" s="1"/>
  <c r="S20" i="11"/>
  <c r="O20" i="11"/>
  <c r="AG20" i="11" s="1"/>
  <c r="AX20" i="11" s="1"/>
  <c r="N20" i="11"/>
  <c r="AF20" i="11" s="1"/>
  <c r="AW20" i="11" s="1"/>
  <c r="M20" i="11"/>
  <c r="AE20" i="11" s="1"/>
  <c r="AV20" i="11" s="1"/>
  <c r="J20" i="11"/>
  <c r="I20" i="11"/>
  <c r="H20" i="11"/>
  <c r="T20" i="11" s="1"/>
  <c r="AL20" i="11" s="1"/>
  <c r="BC20" i="11" s="1"/>
  <c r="F20" i="11"/>
  <c r="R20" i="11" s="1"/>
  <c r="AJ20" i="11" s="1"/>
  <c r="BA20" i="11" s="1"/>
  <c r="E20" i="11"/>
  <c r="Q20" i="11" s="1"/>
  <c r="AI20" i="11" s="1"/>
  <c r="AZ20" i="11" s="1"/>
  <c r="D20" i="11"/>
  <c r="P20" i="11" s="1"/>
  <c r="AH20" i="11" s="1"/>
  <c r="AY20" i="11" s="1"/>
  <c r="AK19" i="11"/>
  <c r="BB19" i="11" s="1"/>
  <c r="AJ19" i="11"/>
  <c r="BA19" i="11" s="1"/>
  <c r="AI19" i="11"/>
  <c r="AZ19" i="11" s="1"/>
  <c r="W19" i="11"/>
  <c r="AO19" i="11" s="1"/>
  <c r="BF19" i="11" s="1"/>
  <c r="V19" i="11"/>
  <c r="AN19" i="11" s="1"/>
  <c r="BE19" i="11" s="1"/>
  <c r="U19" i="11"/>
  <c r="AM19" i="11" s="1"/>
  <c r="BD19" i="11" s="1"/>
  <c r="T19" i="11"/>
  <c r="AL19" i="11" s="1"/>
  <c r="BC19" i="11" s="1"/>
  <c r="S19" i="11"/>
  <c r="R19" i="11"/>
  <c r="Q19" i="11"/>
  <c r="P19" i="11"/>
  <c r="AH19" i="11" s="1"/>
  <c r="AY19" i="11" s="1"/>
  <c r="O19" i="11"/>
  <c r="AG19" i="11" s="1"/>
  <c r="AX19" i="11" s="1"/>
  <c r="N19" i="11"/>
  <c r="AF19" i="11" s="1"/>
  <c r="AW19" i="11" s="1"/>
  <c r="M19" i="11"/>
  <c r="AE19" i="11" s="1"/>
  <c r="AV19" i="11" s="1"/>
  <c r="T17" i="11"/>
  <c r="AL17" i="11" s="1"/>
  <c r="BC17" i="11" s="1"/>
  <c r="P17" i="11"/>
  <c r="AH17" i="11" s="1"/>
  <c r="AY17" i="11" s="1"/>
  <c r="BC16" i="11"/>
  <c r="AL16" i="11"/>
  <c r="T16" i="11"/>
  <c r="P16" i="11"/>
  <c r="AH16" i="11" s="1"/>
  <c r="AY16" i="11" s="1"/>
  <c r="AG14" i="11"/>
  <c r="AX14" i="11" s="1"/>
  <c r="AF14" i="11"/>
  <c r="AW14" i="11" s="1"/>
  <c r="R14" i="11"/>
  <c r="AJ14" i="11" s="1"/>
  <c r="BA14" i="11" s="1"/>
  <c r="Q14" i="11"/>
  <c r="AI14" i="11" s="1"/>
  <c r="AZ14" i="11" s="1"/>
  <c r="O14" i="11"/>
  <c r="N14" i="11"/>
  <c r="M14" i="11"/>
  <c r="AE14" i="11" s="1"/>
  <c r="AV14" i="11" s="1"/>
  <c r="J14" i="11"/>
  <c r="V14" i="11" s="1"/>
  <c r="AN14" i="11" s="1"/>
  <c r="BE14" i="11" s="1"/>
  <c r="I14" i="11"/>
  <c r="U14" i="11" s="1"/>
  <c r="AM14" i="11" s="1"/>
  <c r="BD14" i="11" s="1"/>
  <c r="H14" i="11"/>
  <c r="T14" i="11" s="1"/>
  <c r="AL14" i="11" s="1"/>
  <c r="BC14" i="11" s="1"/>
  <c r="F14" i="11"/>
  <c r="E14" i="11"/>
  <c r="G14" i="11" s="1"/>
  <c r="S14" i="11" s="1"/>
  <c r="AK14" i="11" s="1"/>
  <c r="BB14" i="11" s="1"/>
  <c r="D14" i="11"/>
  <c r="P14" i="11" s="1"/>
  <c r="AH14" i="11" s="1"/>
  <c r="AY14" i="11" s="1"/>
  <c r="AO13" i="11"/>
  <c r="BF13" i="11" s="1"/>
  <c r="AG13" i="11"/>
  <c r="AX13" i="11" s="1"/>
  <c r="W13" i="11"/>
  <c r="S13" i="11"/>
  <c r="AK13" i="11" s="1"/>
  <c r="BB13" i="11" s="1"/>
  <c r="R13" i="11"/>
  <c r="AJ13" i="11" s="1"/>
  <c r="BA13" i="11" s="1"/>
  <c r="O13" i="11"/>
  <c r="N13" i="11"/>
  <c r="AF13" i="11" s="1"/>
  <c r="AW13" i="11" s="1"/>
  <c r="M13" i="11"/>
  <c r="AE13" i="11" s="1"/>
  <c r="AV13" i="11" s="1"/>
  <c r="J13" i="11"/>
  <c r="V13" i="11" s="1"/>
  <c r="AN13" i="11" s="1"/>
  <c r="BE13" i="11" s="1"/>
  <c r="I13" i="11"/>
  <c r="U13" i="11" s="1"/>
  <c r="AM13" i="11" s="1"/>
  <c r="BD13" i="11" s="1"/>
  <c r="H13" i="11"/>
  <c r="T13" i="11" s="1"/>
  <c r="AL13" i="11" s="1"/>
  <c r="BC13" i="11" s="1"/>
  <c r="F13" i="11"/>
  <c r="E13" i="11"/>
  <c r="Q13" i="11" s="1"/>
  <c r="AI13" i="11" s="1"/>
  <c r="AZ13" i="11" s="1"/>
  <c r="D13" i="11"/>
  <c r="P13" i="11" s="1"/>
  <c r="AH13" i="11" s="1"/>
  <c r="AY13" i="11" s="1"/>
  <c r="AO12" i="11"/>
  <c r="BF12" i="11" s="1"/>
  <c r="AN12" i="11"/>
  <c r="BE12" i="11" s="1"/>
  <c r="AH12" i="11"/>
  <c r="AY12" i="11" s="1"/>
  <c r="AG12" i="11"/>
  <c r="AX12" i="11" s="1"/>
  <c r="AF12" i="11"/>
  <c r="AW12" i="11" s="1"/>
  <c r="W12" i="11"/>
  <c r="V12" i="11"/>
  <c r="U12" i="11"/>
  <c r="AM12" i="11" s="1"/>
  <c r="BD12" i="11" s="1"/>
  <c r="T12" i="11"/>
  <c r="AL12" i="11" s="1"/>
  <c r="BC12" i="11" s="1"/>
  <c r="S12" i="11"/>
  <c r="AK12" i="11" s="1"/>
  <c r="BB12" i="11" s="1"/>
  <c r="R12" i="11"/>
  <c r="AJ12" i="11" s="1"/>
  <c r="BA12" i="11" s="1"/>
  <c r="Q12" i="11"/>
  <c r="AI12" i="11" s="1"/>
  <c r="AZ12" i="11" s="1"/>
  <c r="P12" i="11"/>
  <c r="O12" i="11"/>
  <c r="N12" i="11"/>
  <c r="M12" i="11"/>
  <c r="AE12" i="11" s="1"/>
  <c r="AV12" i="11" s="1"/>
  <c r="AL10" i="11"/>
  <c r="BC10" i="11" s="1"/>
  <c r="AH10" i="11"/>
  <c r="AY10" i="11" s="1"/>
  <c r="T10" i="11"/>
  <c r="P10" i="11"/>
  <c r="T9" i="11"/>
  <c r="AL9" i="11" s="1"/>
  <c r="BC9" i="11" s="1"/>
  <c r="P9" i="11"/>
  <c r="AH9" i="11" s="1"/>
  <c r="AY9" i="11" s="1"/>
  <c r="K14" i="11" l="1"/>
  <c r="W14" i="11" s="1"/>
  <c r="AO14" i="11" s="1"/>
  <c r="BF14" i="11" s="1"/>
  <c r="G21" i="11"/>
  <c r="S21" i="11" s="1"/>
  <c r="AK21" i="11" s="1"/>
  <c r="BB21" i="11" s="1"/>
  <c r="AK25" i="7" l="1"/>
  <c r="BB25" i="7" s="1"/>
  <c r="AE25" i="7"/>
  <c r="AV25" i="7" s="1"/>
  <c r="W25" i="7"/>
  <c r="AO25" i="7" s="1"/>
  <c r="BF25" i="7" s="1"/>
  <c r="V25" i="7"/>
  <c r="AN25" i="7" s="1"/>
  <c r="BE25" i="7" s="1"/>
  <c r="S25" i="7"/>
  <c r="O25" i="7"/>
  <c r="AG25" i="7" s="1"/>
  <c r="AX25" i="7" s="1"/>
  <c r="N25" i="7"/>
  <c r="AF25" i="7" s="1"/>
  <c r="AW25" i="7" s="1"/>
  <c r="M25" i="7"/>
  <c r="J25" i="7"/>
  <c r="I25" i="7"/>
  <c r="U25" i="7" s="1"/>
  <c r="AM25" i="7" s="1"/>
  <c r="BD25" i="7" s="1"/>
  <c r="H25" i="7"/>
  <c r="T25" i="7" s="1"/>
  <c r="AL25" i="7" s="1"/>
  <c r="BC25" i="7" s="1"/>
  <c r="F25" i="7"/>
  <c r="R25" i="7" s="1"/>
  <c r="AJ25" i="7" s="1"/>
  <c r="BA25" i="7" s="1"/>
  <c r="E25" i="7"/>
  <c r="Q25" i="7" s="1"/>
  <c r="AI25" i="7" s="1"/>
  <c r="AZ25" i="7" s="1"/>
  <c r="D25" i="7"/>
  <c r="P25" i="7" s="1"/>
  <c r="AH25" i="7" s="1"/>
  <c r="AY25" i="7" s="1"/>
  <c r="AZ24" i="7"/>
  <c r="AL24" i="7"/>
  <c r="BC24" i="7" s="1"/>
  <c r="AK24" i="7"/>
  <c r="BB24" i="7" s="1"/>
  <c r="AJ24" i="7"/>
  <c r="BA24" i="7" s="1"/>
  <c r="AI24" i="7"/>
  <c r="W24" i="7"/>
  <c r="AO24" i="7" s="1"/>
  <c r="BF24" i="7" s="1"/>
  <c r="V24" i="7"/>
  <c r="AN24" i="7" s="1"/>
  <c r="BE24" i="7" s="1"/>
  <c r="U24" i="7"/>
  <c r="AM24" i="7" s="1"/>
  <c r="BD24" i="7" s="1"/>
  <c r="T24" i="7"/>
  <c r="S24" i="7"/>
  <c r="R24" i="7"/>
  <c r="Q24" i="7"/>
  <c r="P24" i="7"/>
  <c r="AH24" i="7" s="1"/>
  <c r="AY24" i="7" s="1"/>
  <c r="O24" i="7"/>
  <c r="AG24" i="7" s="1"/>
  <c r="AX24" i="7" s="1"/>
  <c r="N24" i="7"/>
  <c r="AF24" i="7" s="1"/>
  <c r="AW24" i="7" s="1"/>
  <c r="M24" i="7"/>
  <c r="AE24" i="7" s="1"/>
  <c r="AV24" i="7" s="1"/>
  <c r="T22" i="7"/>
  <c r="AL22" i="7" s="1"/>
  <c r="BC22" i="7" s="1"/>
  <c r="P22" i="7"/>
  <c r="AH22" i="7" s="1"/>
  <c r="AY22" i="7" s="1"/>
  <c r="BC21" i="7"/>
  <c r="AL21" i="7"/>
  <c r="T21" i="7"/>
  <c r="P21" i="7"/>
  <c r="AH21" i="7" s="1"/>
  <c r="AY21" i="7" s="1"/>
  <c r="AW19" i="7"/>
  <c r="AO19" i="7"/>
  <c r="BF19" i="7" s="1"/>
  <c r="AI19" i="7"/>
  <c r="AZ19" i="7" s="1"/>
  <c r="AG19" i="7"/>
  <c r="AX19" i="7" s="1"/>
  <c r="AF19" i="7"/>
  <c r="W19" i="7"/>
  <c r="S19" i="7"/>
  <c r="AK19" i="7" s="1"/>
  <c r="BB19" i="7" s="1"/>
  <c r="R19" i="7"/>
  <c r="AJ19" i="7" s="1"/>
  <c r="BA19" i="7" s="1"/>
  <c r="Q19" i="7"/>
  <c r="O19" i="7"/>
  <c r="N19" i="7"/>
  <c r="M19" i="7"/>
  <c r="AE19" i="7" s="1"/>
  <c r="AV19" i="7" s="1"/>
  <c r="J19" i="7"/>
  <c r="V19" i="7" s="1"/>
  <c r="AN19" i="7" s="1"/>
  <c r="BE19" i="7" s="1"/>
  <c r="I19" i="7"/>
  <c r="U19" i="7" s="1"/>
  <c r="AM19" i="7" s="1"/>
  <c r="BD19" i="7" s="1"/>
  <c r="H19" i="7"/>
  <c r="T19" i="7" s="1"/>
  <c r="AL19" i="7" s="1"/>
  <c r="BC19" i="7" s="1"/>
  <c r="F19" i="7"/>
  <c r="E19" i="7"/>
  <c r="D19" i="7"/>
  <c r="P19" i="7" s="1"/>
  <c r="AH19" i="7" s="1"/>
  <c r="AY19" i="7" s="1"/>
  <c r="BD18" i="7"/>
  <c r="AV18" i="7"/>
  <c r="AO18" i="7"/>
  <c r="BF18" i="7" s="1"/>
  <c r="AN18" i="7"/>
  <c r="BE18" i="7" s="1"/>
  <c r="AM18" i="7"/>
  <c r="AH18" i="7"/>
  <c r="AY18" i="7" s="1"/>
  <c r="AG18" i="7"/>
  <c r="AX18" i="7" s="1"/>
  <c r="AF18" i="7"/>
  <c r="AW18" i="7" s="1"/>
  <c r="AE18" i="7"/>
  <c r="W18" i="7"/>
  <c r="V18" i="7"/>
  <c r="U18" i="7"/>
  <c r="T18" i="7"/>
  <c r="AL18" i="7" s="1"/>
  <c r="BC18" i="7" s="1"/>
  <c r="S18" i="7"/>
  <c r="AK18" i="7" s="1"/>
  <c r="BB18" i="7" s="1"/>
  <c r="R18" i="7"/>
  <c r="AJ18" i="7" s="1"/>
  <c r="BA18" i="7" s="1"/>
  <c r="Q18" i="7"/>
  <c r="AI18" i="7" s="1"/>
  <c r="AZ18" i="7" s="1"/>
  <c r="P18" i="7"/>
  <c r="O18" i="7"/>
  <c r="N18" i="7"/>
  <c r="M18" i="7"/>
  <c r="AL16" i="7"/>
  <c r="BC16" i="7" s="1"/>
  <c r="AH16" i="7"/>
  <c r="AY16" i="7" s="1"/>
  <c r="T16" i="7"/>
  <c r="P16" i="7"/>
  <c r="T15" i="7"/>
  <c r="AL15" i="7" s="1"/>
  <c r="BC15" i="7" s="1"/>
  <c r="P15" i="7"/>
  <c r="AH15" i="7" s="1"/>
  <c r="AY15" i="7" s="1"/>
  <c r="AM13" i="7"/>
  <c r="BD13" i="7" s="1"/>
  <c r="AK13" i="7"/>
  <c r="BB13" i="7" s="1"/>
  <c r="AE13" i="7"/>
  <c r="AV13" i="7" s="1"/>
  <c r="W13" i="7"/>
  <c r="AO13" i="7" s="1"/>
  <c r="BF13" i="7" s="1"/>
  <c r="V13" i="7"/>
  <c r="AN13" i="7" s="1"/>
  <c r="BE13" i="7" s="1"/>
  <c r="U13" i="7"/>
  <c r="S13" i="7"/>
  <c r="O13" i="7"/>
  <c r="AG13" i="7" s="1"/>
  <c r="AX13" i="7" s="1"/>
  <c r="N13" i="7"/>
  <c r="AF13" i="7" s="1"/>
  <c r="AW13" i="7" s="1"/>
  <c r="M13" i="7"/>
  <c r="J13" i="7"/>
  <c r="I13" i="7"/>
  <c r="H13" i="7"/>
  <c r="T13" i="7" s="1"/>
  <c r="AL13" i="7" s="1"/>
  <c r="BC13" i="7" s="1"/>
  <c r="F13" i="7"/>
  <c r="R13" i="7" s="1"/>
  <c r="AJ13" i="7" s="1"/>
  <c r="BA13" i="7" s="1"/>
  <c r="E13" i="7"/>
  <c r="Q13" i="7" s="1"/>
  <c r="AI13" i="7" s="1"/>
  <c r="AZ13" i="7" s="1"/>
  <c r="D13" i="7"/>
  <c r="P13" i="7" s="1"/>
  <c r="AH13" i="7" s="1"/>
  <c r="AY13" i="7" s="1"/>
  <c r="AZ12" i="7"/>
  <c r="AL12" i="7"/>
  <c r="BC12" i="7" s="1"/>
  <c r="AK12" i="7"/>
  <c r="BB12" i="7" s="1"/>
  <c r="AJ12" i="7"/>
  <c r="BA12" i="7" s="1"/>
  <c r="AI12" i="7"/>
  <c r="W12" i="7"/>
  <c r="AO12" i="7" s="1"/>
  <c r="BF12" i="7" s="1"/>
  <c r="V12" i="7"/>
  <c r="AN12" i="7" s="1"/>
  <c r="BE12" i="7" s="1"/>
  <c r="U12" i="7"/>
  <c r="AM12" i="7" s="1"/>
  <c r="BD12" i="7" s="1"/>
  <c r="T12" i="7"/>
  <c r="S12" i="7"/>
  <c r="R12" i="7"/>
  <c r="Q12" i="7"/>
  <c r="P12" i="7"/>
  <c r="AH12" i="7" s="1"/>
  <c r="AY12" i="7" s="1"/>
  <c r="O12" i="7"/>
  <c r="AG12" i="7" s="1"/>
  <c r="AX12" i="7" s="1"/>
  <c r="N12" i="7"/>
  <c r="AF12" i="7" s="1"/>
  <c r="AW12" i="7" s="1"/>
  <c r="M12" i="7"/>
  <c r="AE12" i="7" s="1"/>
  <c r="AV12" i="7" s="1"/>
  <c r="T10" i="7"/>
  <c r="AL10" i="7" s="1"/>
  <c r="BC10" i="7" s="1"/>
  <c r="P10" i="7"/>
  <c r="AH10" i="7" s="1"/>
  <c r="AY10" i="7" s="1"/>
  <c r="BC9" i="7"/>
  <c r="AL9" i="7"/>
  <c r="T9" i="7"/>
  <c r="P9" i="7"/>
  <c r="AH9" i="7" s="1"/>
  <c r="AY9" i="7" s="1"/>
</calcChain>
</file>

<file path=xl/sharedStrings.xml><?xml version="1.0" encoding="utf-8"?>
<sst xmlns="http://schemas.openxmlformats.org/spreadsheetml/2006/main" count="20022" uniqueCount="2124">
  <si>
    <t>Villa Type</t>
  </si>
  <si>
    <t>Meal Plan</t>
  </si>
  <si>
    <t xml:space="preserve">Room Rate is Based on </t>
  </si>
  <si>
    <t>Single</t>
  </si>
  <si>
    <t>Double</t>
  </si>
  <si>
    <t>Triple</t>
  </si>
  <si>
    <t>Extra Child</t>
  </si>
  <si>
    <t xml:space="preserve">Extra Person Charges </t>
  </si>
  <si>
    <t>AI</t>
  </si>
  <si>
    <t xml:space="preserve">- Above Supplements are Compulsory for all guests &amp; have to be paid at the time of booking to the Agent. </t>
  </si>
  <si>
    <t>- Check in &amp; Check Out</t>
  </si>
  <si>
    <t xml:space="preserve">  * Standard Check in Time is 1400 Hrs of Arrival Day</t>
  </si>
  <si>
    <t xml:space="preserve">  * Standard Check Out Time is 1200 Hrs of Departure Day</t>
  </si>
  <si>
    <t xml:space="preserve">  * Late Check  out until 1500 Hrs will be Subject to 30% of 01 Night Charge</t>
  </si>
  <si>
    <t xml:space="preserve">  * Late Check  out until 1700 Hrs will be Subject to 50% of 01 Night Charge</t>
  </si>
  <si>
    <t xml:space="preserve">  * Late Check  out after 1800 Hrs will be Subject to 100% of 01 Night Charge</t>
  </si>
  <si>
    <t>- Cancellations,  No-Shows &amp; Early Departures - For Individual Bookings</t>
  </si>
  <si>
    <t xml:space="preserve">  * Cancellations Made within 19 days prior to Arrival - No Charge</t>
  </si>
  <si>
    <t xml:space="preserve">  * Cancellations Made within 18 to 13 Days prior to Arrival Date - 25% of Total stay will be chargeable </t>
  </si>
  <si>
    <t xml:space="preserve">  * Cancellations Made within 12 Days to Arrival Date - 50% of Total stay will be chargeable </t>
  </si>
  <si>
    <t xml:space="preserve">  * Cancellations Made within 11 Days &amp; Below prior Arrival Date - 100% of Total stay will be chargeable </t>
  </si>
  <si>
    <t xml:space="preserve">  * No Shows and Early Departures will be Charged 100% of Full Stay &amp; Transfer Charge</t>
  </si>
  <si>
    <t xml:space="preserve">  ** Contract Rates updated due to amendment to Contract by the Hotel - Update as of 09 Aug 2019</t>
  </si>
  <si>
    <t>Original Room Rates</t>
  </si>
  <si>
    <t>Original without Taxes</t>
  </si>
  <si>
    <t>Taxes</t>
  </si>
  <si>
    <t>Original with Tax</t>
  </si>
  <si>
    <t>Mark Ups</t>
  </si>
  <si>
    <t>Rate with Markup</t>
  </si>
  <si>
    <t xml:space="preserve">Rates Based on </t>
  </si>
  <si>
    <t>Season 1</t>
  </si>
  <si>
    <t>Season 2</t>
  </si>
  <si>
    <t>10% SC</t>
  </si>
  <si>
    <t>GST</t>
  </si>
  <si>
    <t>Green Tax</t>
  </si>
  <si>
    <t>01 Nov 2019 to 26 Dec 2019</t>
  </si>
  <si>
    <t>27 Dec 2019 to 10 Jan 2020</t>
  </si>
  <si>
    <t xml:space="preserve">Incl. </t>
  </si>
  <si>
    <t>Incl.</t>
  </si>
  <si>
    <t>S1</t>
  </si>
  <si>
    <t>S2</t>
  </si>
  <si>
    <t>Child</t>
  </si>
  <si>
    <t>Room</t>
  </si>
  <si>
    <t>CHD</t>
  </si>
  <si>
    <t>Standard Bungalow</t>
  </si>
  <si>
    <t>as quoted</t>
  </si>
  <si>
    <t xml:space="preserve">Water Bungalow </t>
  </si>
  <si>
    <t>Season 3</t>
  </si>
  <si>
    <t>Season 4</t>
  </si>
  <si>
    <t>11 Jan 2020 to 31 Mar 2020</t>
  </si>
  <si>
    <t>01 Apr 2020 to 30 Apr 2020</t>
  </si>
  <si>
    <t>Season 5</t>
  </si>
  <si>
    <t>Season 6</t>
  </si>
  <si>
    <t>01 May 2020 to 31 Jul 2020</t>
  </si>
  <si>
    <t>01 Aug 2020 to 31 Oct 2020</t>
  </si>
  <si>
    <t>n/a</t>
  </si>
  <si>
    <t>- Cancellations | No-Shows &amp; Early Departures (For Individual Bookings)</t>
  </si>
  <si>
    <t xml:space="preserve">  ** Updated Rates due to contract amendment by Hotel - Updated on 09 Aug 2019</t>
  </si>
  <si>
    <t xml:space="preserve">Sunrise Villa </t>
  </si>
  <si>
    <t>Sunset Villa</t>
  </si>
  <si>
    <t xml:space="preserve">Honeymoon Villa </t>
  </si>
  <si>
    <t>01 May 2020 to 31 Oct 2020</t>
  </si>
  <si>
    <t>PAI</t>
  </si>
  <si>
    <t xml:space="preserve"> ** Updated Contracted Rates due to amendment by Hotel on 08 Aug 2019</t>
  </si>
  <si>
    <t xml:space="preserve">Garden Villa </t>
  </si>
  <si>
    <t xml:space="preserve">Beach Villa </t>
  </si>
  <si>
    <t xml:space="preserve">Deluxe Beach Villa </t>
  </si>
  <si>
    <t xml:space="preserve">Family Beach Villa </t>
  </si>
  <si>
    <t>04 Persons</t>
  </si>
  <si>
    <t>Sunrise Ocean Villa</t>
  </si>
  <si>
    <t>Sunset Ocean Villa</t>
  </si>
  <si>
    <t>N/A</t>
  </si>
  <si>
    <t>02 Adults &amp; 02 Children</t>
  </si>
  <si>
    <t>02 Adults</t>
  </si>
  <si>
    <t xml:space="preserve">Sunset Beach Villa </t>
  </si>
  <si>
    <t>Deluxe Jacuzzi Beach Villa</t>
  </si>
  <si>
    <t>Honeymoon Suite</t>
  </si>
  <si>
    <t>Honeymoon Duplex Pool Villa</t>
  </si>
  <si>
    <t>Prestige Water Villas</t>
  </si>
  <si>
    <t xml:space="preserve">Meal Supplements - per person per night </t>
  </si>
  <si>
    <t xml:space="preserve">  * Late Check Out (Subject to Availability) from 1200 - 1800 Hrs can be offered at 50% of Room Night Charge</t>
  </si>
  <si>
    <t xml:space="preserve">  * Late Check Out (Subject to Availability) from 1800 Hrs onwards will be offered at 100% of Room Night Charge</t>
  </si>
  <si>
    <t xml:space="preserve">- Cancellation No-show Policy &amp; Early Departures </t>
  </si>
  <si>
    <r>
      <t xml:space="preserve">  ** 01 Nov 2019 to 26 Dec 2019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09 Jan 2020 to 26 Dec 2020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08 Jan 2021 to 31 Mar 2021 **</t>
    </r>
  </si>
  <si>
    <t xml:space="preserve">  * Cancellations made 20 to 35 Days prior to Arrival - 50% of Full Stay will be charged</t>
  </si>
  <si>
    <t xml:space="preserve">  * Cancellations made 19 to 00 Days prior to Arrival - 100% of Full Stay will be charged</t>
  </si>
  <si>
    <t xml:space="preserve">  * No Shows and Early Deparutes will be charged 100% of the Full Stay &amp; 01 way domestic Transfer </t>
  </si>
  <si>
    <r>
      <t xml:space="preserve">  ** 27 Dec 2019 to 08 Jan 2020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27 Dec 2020 to 07 Jan 2021 **</t>
    </r>
  </si>
  <si>
    <t xml:space="preserve">  * Cancellations made 41 - 70 Days prior to Arrival - 50% of Full Stay will be charged</t>
  </si>
  <si>
    <t xml:space="preserve">  * Cancellations made 40 to 00 Days prior to Arrival - 100% of Full Stay will be charged</t>
  </si>
  <si>
    <t xml:space="preserve">  * No Shows and Early Deparutes will be charged 100% of the Full Stay &amp; 01 way domestic Transfer</t>
  </si>
  <si>
    <t>27 Dec 2019 to 08 Jan 2020</t>
  </si>
  <si>
    <t>FB</t>
  </si>
  <si>
    <t>As Quoted</t>
  </si>
  <si>
    <t>Private Pool Villa</t>
  </si>
  <si>
    <t>Sunrise Beach Pool Villa</t>
  </si>
  <si>
    <t xml:space="preserve">Overwater Villa </t>
  </si>
  <si>
    <t>Sunset Beach Pool Villa</t>
  </si>
  <si>
    <t>Overwater Pool Suite</t>
  </si>
  <si>
    <t>09 Jan 2020 to 12 Apr 2020</t>
  </si>
  <si>
    <t>13 Apr 2020 to 31 Oct 2020</t>
  </si>
  <si>
    <t>01 Nov 2020 to 26 Dec 2020</t>
  </si>
  <si>
    <t>27 Dec 2020 to 08 Jan 2021</t>
  </si>
  <si>
    <t>Season 7</t>
  </si>
  <si>
    <t>09 Jan 2021 to 31 Mar 2021</t>
  </si>
  <si>
    <r>
      <rPr>
        <b/>
        <i/>
        <sz val="10"/>
        <color theme="1"/>
        <rFont val="Candara"/>
        <family val="2"/>
      </rPr>
      <t xml:space="preserve">Rates Valid for: </t>
    </r>
    <r>
      <rPr>
        <i/>
        <sz val="10"/>
        <color theme="1"/>
        <rFont val="Candara"/>
        <family val="2"/>
      </rPr>
      <t>All Markets</t>
    </r>
  </si>
  <si>
    <t>27 Dec 2020 to 10 Jan 2021</t>
  </si>
  <si>
    <t>- Check in &amp; Check Out (GMT + 7)</t>
  </si>
  <si>
    <t xml:space="preserve">  * Early Check In / Late Check will be provided with additional charge (subject to availability)</t>
  </si>
  <si>
    <t xml:space="preserve"> - Payment Policy for Festive Period (27 Dec 2020 to 10 Jan 2021)</t>
  </si>
  <si>
    <t xml:space="preserve">  ** Ocean Reef House / Laoon House Sunset View / Ocean Lagoon House **</t>
  </si>
  <si>
    <t xml:space="preserve">  * Full Payment Required 100 Days Prior to Arrival </t>
  </si>
  <si>
    <t xml:space="preserve">  ** Beach House One &amp; Two Bed Room, Family Two Bed Room Sky House, Family Two Bed Room Ocean Lagoon House &amp; All Residences **</t>
  </si>
  <si>
    <t xml:space="preserve">  * 10% non-refundable payment is required upon confirmation.</t>
  </si>
  <si>
    <t xml:space="preserve">  * Remaining balance payment is required 100 days prior to arrival.</t>
  </si>
  <si>
    <t xml:space="preserve">  * Any bookings made within 100 days from arrival date will require 100% non-refundable payment to confirm a reservation.</t>
  </si>
  <si>
    <t>- Cancellation No-show Policy &amp; Early Departures</t>
  </si>
  <si>
    <t xml:space="preserve">  ** 11 Jan 2020 to 26 Dec 2020 **</t>
  </si>
  <si>
    <t xml:space="preserve">  * Cancellations made upto 35 Days prior to Arrival - No Charge</t>
  </si>
  <si>
    <t xml:space="preserve">  * Cancellations made 35 to 21 Days prior to Arrival - 50% of the Total Stay will be charged</t>
  </si>
  <si>
    <t xml:space="preserve">  * Cancellations made 20 Days or less to Arrival - 100% of Full Stay will be charged</t>
  </si>
  <si>
    <t xml:space="preserve">  * No Shows and Early Deparutes will be charged 100% of the Full Stay &amp; Transfers </t>
  </si>
  <si>
    <t xml:space="preserve">  ** 27 Dec 2020 to 10 Jan 2021 **</t>
  </si>
  <si>
    <t xml:space="preserve">  * Any amendment/ cancellation within 100 days from arrival date, 100% of the accommodation will be chargeable.</t>
  </si>
  <si>
    <t xml:space="preserve">  * No-show, early arrival and early departures will be chargeable with 100% of stay and one way transfer.</t>
  </si>
  <si>
    <t xml:space="preserve">  ** Beach House One &amp; Two Bed Room, Family Two Bed Room Sky House, Sky House with Bubble, Family Two Bed Room Ocean Lagoon House &amp; All Residences **</t>
  </si>
  <si>
    <t xml:space="preserve">  * Any amendment/ cancellation within 90 days from arrival date, 100% of the accommodation will be chargeable.</t>
  </si>
  <si>
    <t xml:space="preserve">  * Any booking made within 90 days from arrival date, 100% of the accommodation will be chargeable.</t>
  </si>
  <si>
    <t xml:space="preserve">  * No-show, early arrival and early departures will be chargeable with 100% of the accommodation and one way transfer.</t>
  </si>
  <si>
    <t>With Mark Up</t>
  </si>
  <si>
    <t>High</t>
  </si>
  <si>
    <t>Easter Special</t>
  </si>
  <si>
    <t>Low</t>
  </si>
  <si>
    <t>11 Jan 2020 to 02 Apr 2020</t>
  </si>
  <si>
    <t>03 Apr 2020 to 16 Apr 2020</t>
  </si>
  <si>
    <t>17 Apr 2020 to 10 May 2020</t>
  </si>
  <si>
    <t>11 May 2020 to 30 Sep 2020</t>
  </si>
  <si>
    <t xml:space="preserve">Not Incl. </t>
  </si>
  <si>
    <t>Ocean Reef House</t>
  </si>
  <si>
    <t>BB</t>
  </si>
  <si>
    <t>02 Persons</t>
  </si>
  <si>
    <t>One Bed Room Sky House</t>
  </si>
  <si>
    <t xml:space="preserve">Beach House </t>
  </si>
  <si>
    <t>Sky House with Bubble</t>
  </si>
  <si>
    <t>Lagoon House Sunset View</t>
  </si>
  <si>
    <t xml:space="preserve">Ocean Lagoon House </t>
  </si>
  <si>
    <t>Family Two Bed Room Sky House</t>
  </si>
  <si>
    <t>Family Two Bed Room Sky House with Bubble</t>
  </si>
  <si>
    <t>Family Two Bed Room Ocean Lagoon House</t>
  </si>
  <si>
    <t xml:space="preserve">Family Two Bed Room Beach House </t>
  </si>
  <si>
    <t>Four Bed Room Beach Residence</t>
  </si>
  <si>
    <t>08 Persons</t>
  </si>
  <si>
    <t xml:space="preserve">The Great Beach Residence 8 Bed Room </t>
  </si>
  <si>
    <t>16 Persons</t>
  </si>
  <si>
    <t xml:space="preserve">The Amilla Estate 6 Bed Room </t>
  </si>
  <si>
    <t>12 Persons</t>
  </si>
  <si>
    <t xml:space="preserve">Peak </t>
  </si>
  <si>
    <t>Festive</t>
  </si>
  <si>
    <t>01 Oct 2020 to 26 Dec 2020</t>
  </si>
  <si>
    <t xml:space="preserve">Premium </t>
  </si>
  <si>
    <t xml:space="preserve">High / Low / Peak </t>
  </si>
  <si>
    <t>11 Jan 2019 to 12 Apr 2019</t>
  </si>
  <si>
    <t>13 Apr 2019 to 26 Apr 2019</t>
  </si>
  <si>
    <t>27 Apr 2019 to 26 Dec 2019</t>
  </si>
  <si>
    <t>27 Dec 2019 to 10 Jan 2019</t>
  </si>
  <si>
    <t xml:space="preserve">The Great Beach Residence 8 Bed Rooms </t>
  </si>
  <si>
    <t xml:space="preserve">The Amilla Estate 6 Bed Rooms </t>
  </si>
  <si>
    <t>on Request</t>
  </si>
  <si>
    <t>24 Dec 2020 to 08 Jan 2021</t>
  </si>
  <si>
    <t xml:space="preserve">  ** 09 Jan 2020 to 23 Dec 2020 **</t>
  </si>
  <si>
    <t xml:space="preserve">  * Cancellations made 20 to 26 Days prior to Arrival - 50% of the Total Stay will be charged</t>
  </si>
  <si>
    <t xml:space="preserve">  * Cancellations made 19 Days or less to Arrival - 100% of Full Stay will be charged</t>
  </si>
  <si>
    <t xml:space="preserve">  ** 24 Dec 2020 to 08 Jan 2021 **</t>
  </si>
  <si>
    <t xml:space="preserve">  * Cancellations made 00 - 100 Days prior to Arrival - 100% of the Full Stay will be charged</t>
  </si>
  <si>
    <t xml:space="preserve">High </t>
  </si>
  <si>
    <t>Shoulder</t>
  </si>
  <si>
    <t xml:space="preserve">Low </t>
  </si>
  <si>
    <t>09 Jan 2020 to 07 May 2020</t>
  </si>
  <si>
    <t>08 May 2020 to 31 Jul 2020</t>
  </si>
  <si>
    <t>01 Aug 2020 to 31 Aug 2020</t>
  </si>
  <si>
    <t>01 Sep 2020 to 30 Sep 2020</t>
  </si>
  <si>
    <t>Sunrise Beach Villa</t>
  </si>
  <si>
    <t>Sunset Beach Villa</t>
  </si>
  <si>
    <t>Sunset Pool Villa</t>
  </si>
  <si>
    <t>Anantara Pool Villa</t>
  </si>
  <si>
    <t>Two Bed Room Family Villa</t>
  </si>
  <si>
    <t>Two Bed Room Anantara Pool Villa</t>
  </si>
  <si>
    <t>Sunrise Over Water Suite</t>
  </si>
  <si>
    <t>Sunset Over Water Suite</t>
  </si>
  <si>
    <t>Anantara Over Water Pool Suite</t>
  </si>
  <si>
    <t>01 Oct 2020 to 23 Dec 2020</t>
  </si>
  <si>
    <t xml:space="preserve">on Request </t>
  </si>
  <si>
    <t xml:space="preserve">  ** 09 Jan 2020 to 23 Dec 2020 - for Beach Pool Villa &amp; Over Water Pool Villas **</t>
  </si>
  <si>
    <t xml:space="preserve">  * No Shows and Early Deparutes will be charged 100% of the Full Stay </t>
  </si>
  <si>
    <t xml:space="preserve">  ** 09 Jan 2020 to 23 Dec 2020 - for Two Bed Room Family Villas &amp; All Residences **</t>
  </si>
  <si>
    <t xml:space="preserve">  * Cancellations made 41 to 70 Days prior to Arrival - 50% of the Total Stay will be charged</t>
  </si>
  <si>
    <t xml:space="preserve">  * Cancellations made 40 Days or less to Arrival - 100% of Full Stay will be charged</t>
  </si>
  <si>
    <t xml:space="preserve">  ** 24 Dec 2020 to 08 Jan 2021 - for All Villas &amp; Residences **</t>
  </si>
  <si>
    <t xml:space="preserve">  * Cancellations made 00 - 100  Days prior to Arrival - 100% of the Full Stay will be charged</t>
  </si>
  <si>
    <t>09 Jan 2020 to 12 May 2020</t>
  </si>
  <si>
    <t>13 May 2020 to 31 Jul 2020</t>
  </si>
  <si>
    <t>01 Aug 2020 to 23 Dec 2020</t>
  </si>
  <si>
    <t>Beach Pool Villa</t>
  </si>
  <si>
    <t>Family Beach Pool Villa</t>
  </si>
  <si>
    <t>Two Bed Room Beach Pool Residence</t>
  </si>
  <si>
    <t>Three Bed Room Beach Pool Residence</t>
  </si>
  <si>
    <t>06 Persons</t>
  </si>
  <si>
    <t>Four Bed Room Beach Pool Residence</t>
  </si>
  <si>
    <t>Over Water Pool Villa</t>
  </si>
  <si>
    <t>Sunset Over Water Pool Villa</t>
  </si>
  <si>
    <t>Two Bed Room Over Water Pool Residence</t>
  </si>
  <si>
    <t>`</t>
  </si>
  <si>
    <t>Over Water Bungalow</t>
  </si>
  <si>
    <t>Superior Over Water Bungalow</t>
  </si>
  <si>
    <t xml:space="preserve">Deluxe Over Water Bungalow </t>
  </si>
  <si>
    <t>Ocean Pool Bungalow</t>
  </si>
  <si>
    <t xml:space="preserve">Deluxe Over Water Pool Bungalow </t>
  </si>
  <si>
    <t>HB</t>
  </si>
  <si>
    <t xml:space="preserve">  * Standard Check Out Time is 1100 Hrs of Departure Day</t>
  </si>
  <si>
    <t xml:space="preserve">  * Late Check Out for prepaid bookings rooms used from 1100 to 1800 Hrs - 50% of Contract Rate</t>
  </si>
  <si>
    <t xml:space="preserve">  * Late Check Out for prepaid bookings rooms used beyond 1800 Hrs - 100% of Contract Rate</t>
  </si>
  <si>
    <t xml:space="preserve">  * Late Check Out for bookings on Arrival by Guest Request rooms used from 1100 to 1800 Hrs - 50% of Best Available Rate</t>
  </si>
  <si>
    <t xml:space="preserve">  * Late Check Out for bookings on Arrival by Guest Request rooms used beyond 1800 Hrs - 50% of Best Available Rate</t>
  </si>
  <si>
    <t xml:space="preserve">  * In the event that the late checkout cannot be extended in the villa that the guests are staying in, the Resort shall reserve the right to make the alternative arrangements</t>
  </si>
  <si>
    <t xml:space="preserve">    subject to room availability. That is, the benefit may still be extended at the prevailing rates of the applicable accommodation type. Notwithstanding the foregoing, </t>
  </si>
  <si>
    <t xml:space="preserve">    the Resort reserves the sole right and discretion to grant any guest a late check out at no charge</t>
  </si>
  <si>
    <t>‐ Cancellation &amp; No Show Policy</t>
  </si>
  <si>
    <r>
      <t xml:space="preserve">  ** 01 Nov 2019 to 23 Dec 2019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06 Jan 2020 to 23 Dec 2020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06 Jan 2021 to 31 Jan 2021 **</t>
    </r>
  </si>
  <si>
    <t xml:space="preserve">  * Cancellation made 35 Days prior to Arrival ‐ 50% of the Total Stay will be Charged</t>
  </si>
  <si>
    <t xml:space="preserve">  * Cancellation made 19 Days prior to Arrival ‐ 100% of the Total Stay will be Charged</t>
  </si>
  <si>
    <t xml:space="preserve">  * For No Shows the entire length of stay shall be chargable wiith Transfers.</t>
  </si>
  <si>
    <r>
      <t xml:space="preserve">  ** 24 Dec 2019 to 05 Jan 2020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24 Dec 2020 to 05 Jan 2021 **</t>
    </r>
  </si>
  <si>
    <t xml:space="preserve">  * Cancellation made 70 Days prior to Arrival ‐ 100% of the Total Stay will be Charged</t>
  </si>
  <si>
    <t xml:space="preserve">  ** New Season Contracts for 2021</t>
  </si>
  <si>
    <t xml:space="preserve">  * As from 1 February 2021, rates incur an automatic increase of 5% on this contract (same periods &amp; contractual special offers). Applicable until the issue of the new season contract</t>
  </si>
  <si>
    <t>01 Nov 2019 to 23 Dec 2019</t>
  </si>
  <si>
    <t>24 Dec 2019 to 05 Jan 2020</t>
  </si>
  <si>
    <t>06 Jan 2020 to 19 Apr 2020</t>
  </si>
  <si>
    <t>20 Apr 2020 to 30 Sep 2020</t>
  </si>
  <si>
    <t>Beachfront Villa</t>
  </si>
  <si>
    <t>Beachfront Jet Pool Villa</t>
  </si>
  <si>
    <t>24 Dec 2020 to 05 Jan 2021</t>
  </si>
  <si>
    <t>06 Jan 2021 to 31 Jan 2021</t>
  </si>
  <si>
    <t xml:space="preserve">  * Early Check In &amp; Late Check out will be extended Subject to Room Availability </t>
  </si>
  <si>
    <t>01 Nov 2019 to 22 Dec 2019</t>
  </si>
  <si>
    <t>23 Dec 2019 to 10 Jan 2020</t>
  </si>
  <si>
    <t>11 Jan 2020 to 19 Apr 2020</t>
  </si>
  <si>
    <t>20 Apr 2020 to 30 Jul 2020</t>
  </si>
  <si>
    <t>Beachfront Romance Villa</t>
  </si>
  <si>
    <t>Infinity Beachfront Pool Villa</t>
  </si>
  <si>
    <t>Deluxe Beachfront Pool Villa</t>
  </si>
  <si>
    <t>Velavaru Villa</t>
  </si>
  <si>
    <t xml:space="preserve">Angsana Villa </t>
  </si>
  <si>
    <t>InOcean Sunrise Pool Villa</t>
  </si>
  <si>
    <t>InOcean Sunrise Pool Villa with Sala</t>
  </si>
  <si>
    <t>InOcean Sunset Pool Villa</t>
  </si>
  <si>
    <t>InOcean Sunset Pool Villa with Sala</t>
  </si>
  <si>
    <t xml:space="preserve">InOcean Sanctuary Pool Villa </t>
  </si>
  <si>
    <t>Peak</t>
  </si>
  <si>
    <t>31 Jul 2020 to 31 Oct 2020</t>
  </si>
  <si>
    <t>01 Nov 2020 to 22 Dec 2020</t>
  </si>
  <si>
    <t>23 Dec 2020 to 10 Jan 2021</t>
  </si>
  <si>
    <t>11 Jan 2021 to 31 Jan 2021</t>
  </si>
  <si>
    <t>PP</t>
  </si>
  <si>
    <t xml:space="preserve">  * Platinum Plus Plan Prviledges will stop at 1100 Hrs on Check out Day</t>
  </si>
  <si>
    <t>- Cancellations | No-Shows &amp; Early Departures</t>
  </si>
  <si>
    <t xml:space="preserve">  ** 01 Nov 2019 to 23 Dec 2019 &amp; 01 May 2020 to 31 Oct 2020 **</t>
  </si>
  <si>
    <t xml:space="preserve">  * Cancellations Made within 12 days of Arrival Date - 50% of Total stay will be chargeable </t>
  </si>
  <si>
    <t xml:space="preserve">  * Cancellations Made within 08 days of Arrival Date - 100% of Total stay will be chargeable </t>
  </si>
  <si>
    <t xml:space="preserve">  * No Shows and Early Departures will be Charged 100% of Full Stay + 01 Way Transfer Charge</t>
  </si>
  <si>
    <t xml:space="preserve">  ** 24 Dec 2019 to 08 Jan 2020 **</t>
  </si>
  <si>
    <t xml:space="preserve">  * Cancellations within 40 days of Arrival Date - 100 % of Total Stay will be Charged </t>
  </si>
  <si>
    <t xml:space="preserve">  ** 09 Jan 2020 to 30 Apr 2020 **</t>
  </si>
  <si>
    <t xml:space="preserve">  * Cancellations Made within 15 days of Arrival Date - 50% of Total stay will be chargeable </t>
  </si>
  <si>
    <t xml:space="preserve">  * Cancellations Made within 10 days of Arrival Date - 100% of Total stay will be chargeable </t>
  </si>
  <si>
    <t xml:space="preserve">Origianl Per person Rates </t>
  </si>
  <si>
    <t>24 Dec 2019 to 08 Jan 2020</t>
  </si>
  <si>
    <t>Sunset Junior Suite</t>
  </si>
  <si>
    <t xml:space="preserve">Sunset Pool Villa </t>
  </si>
  <si>
    <t>Quadruple</t>
  </si>
  <si>
    <t>Quadurple</t>
  </si>
  <si>
    <t>Sunset Family Villa</t>
  </si>
  <si>
    <t>09 Jan 2020 to 30 Apr 2020</t>
  </si>
  <si>
    <t>01 May 2020 to 20 Jul 2020</t>
  </si>
  <si>
    <t>21 Jul 2020 to 31 Oct 2020</t>
  </si>
  <si>
    <t xml:space="preserve">  * Early Check In / Late Check will be provided Free of Charge Subject to Room availability </t>
  </si>
  <si>
    <t xml:space="preserve">  ** 24 Dec 2019 to 04 Jan 2020  &amp; 24 Dec 2020 to 04 Jan 2021 **</t>
  </si>
  <si>
    <t xml:space="preserve">  * Cancellations made within 70 days of Arrival - 50% of Full Stay will be charged</t>
  </si>
  <si>
    <t xml:space="preserve">  * Cancellations made within 55 days of Arrival - 100% of Full Stay will be charged</t>
  </si>
  <si>
    <t xml:space="preserve">  ** 05 Jan 2020 to 29 Feb 2020 **</t>
  </si>
  <si>
    <t xml:space="preserve">  * Cancellations made within 50 days of Arrival - 50% of Full Stay will be charged</t>
  </si>
  <si>
    <t xml:space="preserve">  * Cancellations made within 35 days of Arrival - 100% of Full Stay will be charged</t>
  </si>
  <si>
    <t xml:space="preserve">  ** 01 Mar 2020 to 30 Apr 2020 &amp; 28 Sep 2020 to 23 Dec 2020</t>
  </si>
  <si>
    <t xml:space="preserve">  * Cancellations made within 26 days of Arrival - 50% of Full Stay will be charged</t>
  </si>
  <si>
    <t xml:space="preserve">  * Cancellations made within 19 days of Arrival - 100% of Full Stay will be charged</t>
  </si>
  <si>
    <t xml:space="preserve">  ** 01 May 2020 to 27 Sep 2020 **</t>
  </si>
  <si>
    <t xml:space="preserve">  * Cancellations made within 19 days of Arrival - 50% of Full Stay will be charged</t>
  </si>
  <si>
    <t xml:space="preserve">  * Cancellations made within 12 days of Arrival - 100% of Full Stay will be charged</t>
  </si>
  <si>
    <t>Peak Season</t>
  </si>
  <si>
    <t>High Season</t>
  </si>
  <si>
    <t>Shoulder Season</t>
  </si>
  <si>
    <t>Low Season</t>
  </si>
  <si>
    <t>24 Dec 2019 to 04 Jan 2020</t>
  </si>
  <si>
    <t>05 Jan 2020 to 29 Feb 2020</t>
  </si>
  <si>
    <t>01 Mar 2020 to 30 Apr 2020</t>
  </si>
  <si>
    <t>01 May 2020 to 27 Sep 2020</t>
  </si>
  <si>
    <t>Garden Villa</t>
  </si>
  <si>
    <t>Beach Villa with Pool</t>
  </si>
  <si>
    <t>Beach Suite with Pool</t>
  </si>
  <si>
    <t>Sunset Beach Suite with Pool</t>
  </si>
  <si>
    <t>Sunset Lagoon Suite with Pool</t>
  </si>
  <si>
    <t xml:space="preserve">Ocean Villa with Pool </t>
  </si>
  <si>
    <t>Sunset Ocean Suite with Pool</t>
  </si>
  <si>
    <t>Royal Ocean Suite with Pool (2 Bed Room)</t>
  </si>
  <si>
    <t>28 Sep 2020 to 23 Dec 2020</t>
  </si>
  <si>
    <t>24 Dec 2020 to 04 Jan 2021</t>
  </si>
  <si>
    <t xml:space="preserve">  ** 07 Jan 2020 to 18 Dec 2020 **</t>
  </si>
  <si>
    <t xml:space="preserve">  * Cancellations made 35 - 20 Days prior to Arrival - 50% of Total Room charge will be charged</t>
  </si>
  <si>
    <t xml:space="preserve">  * Cancellations made 19 - 13 Days prior to Arrival - 80% of Total Room charge will be charged</t>
  </si>
  <si>
    <t xml:space="preserve">  * Cancellations made 12 - 00 Days prior to Arrival - 100% of Total Room charge will be charged</t>
  </si>
  <si>
    <t xml:space="preserve">  ** 19 Dec 2020 to 10 Jan 2021 **</t>
  </si>
  <si>
    <t xml:space="preserve">  * Cancellations made 55 - 40 Days prior to Arrival - 50% of Total Room charge will be charged</t>
  </si>
  <si>
    <t xml:space="preserve">  * Cancellations made 39 - 00 Days prior to Arrival - 100% of Total Room charge will be charged</t>
  </si>
  <si>
    <t xml:space="preserve">  ** Updated Extra Child Supplement for Second Child onwards - as per hotel update on 12 Jul 2019</t>
  </si>
  <si>
    <t xml:space="preserve">  ** Updated Extra Child Policy &amp; Extra Adult Rate - updated on 15 Aug 2019</t>
  </si>
  <si>
    <t>Medium Season</t>
  </si>
  <si>
    <t>07 Jan 2020 to 19 Apr 2020</t>
  </si>
  <si>
    <t>20 Apr 2020 to 31 Jul 2020</t>
  </si>
  <si>
    <t>01 Aug 2020 to 18 Dec 2020</t>
  </si>
  <si>
    <t>19 Dec 2020 to 10 Jan 2021</t>
  </si>
  <si>
    <t>Beach Villa</t>
  </si>
  <si>
    <t>Water Villa</t>
  </si>
  <si>
    <t xml:space="preserve">Water Villa Sunset </t>
  </si>
  <si>
    <t>Water Villa with Pool</t>
  </si>
  <si>
    <t>Grand Beach Villa with Pool</t>
  </si>
  <si>
    <t>Suite Beach Villa with Pool</t>
  </si>
  <si>
    <t>Two Bed Room Family Beach Villa</t>
  </si>
  <si>
    <t>04 Adults</t>
  </si>
  <si>
    <t>Three Bed Room Presidential Water Villa</t>
  </si>
  <si>
    <t>06 Adults</t>
  </si>
  <si>
    <t>Extra Adult</t>
  </si>
  <si>
    <t>- Cancellations, No Show and Early Departures</t>
  </si>
  <si>
    <t xml:space="preserve">  ** Group Bookings - 01 Nov 2019 to 31 Oct 2020 **</t>
  </si>
  <si>
    <t xml:space="preserve">  * Cancellations Made within 24 to 17 days of arrival ‐ 30 % of the total Stay will be charged</t>
  </si>
  <si>
    <t xml:space="preserve">  * Cancellations Made within 16 to 13 days of arrival ‐ 50 % of the total Stay will be charged</t>
  </si>
  <si>
    <t xml:space="preserve">  * Cancellations made less than 12 days prior to arrival - 100 % of the total stay will be charged </t>
  </si>
  <si>
    <t xml:space="preserve">  * No Shows and Early Deparutes will be charged 100% of the Full Stay</t>
  </si>
  <si>
    <t xml:space="preserve">  ** Individual Bookings - 01 Nov 2019 to 31 Oct 2020 **</t>
  </si>
  <si>
    <t xml:space="preserve">  * Cancellations Made within 26 to 12 days of arrival ‐ 30 % of the total Stay will be charged</t>
  </si>
  <si>
    <t xml:space="preserve">  * Cancellations Made within 11 to 08 days of arrival ‐ 50 % of the total Stay will be charged</t>
  </si>
  <si>
    <t xml:space="preserve">  * Cancellations made less than 07 days prior to arrival - 100 % of the total stay will be charged </t>
  </si>
  <si>
    <t xml:space="preserve">Please check contract, first column in the hotel contract is Double Rate (ours is Single) </t>
  </si>
  <si>
    <t>Original Per Person Rates</t>
  </si>
  <si>
    <t>Excl</t>
  </si>
  <si>
    <t>24 Dec 2019 to 06 Jan 2020</t>
  </si>
  <si>
    <t>Ex. Adult</t>
  </si>
  <si>
    <t>Ex. Child</t>
  </si>
  <si>
    <t>Standard Room</t>
  </si>
  <si>
    <t>Deluxe Room</t>
  </si>
  <si>
    <t>Superior Villa</t>
  </si>
  <si>
    <t>Superior Beach Villa</t>
  </si>
  <si>
    <t>07 Jan 2020 to 30 Apr 2020</t>
  </si>
  <si>
    <t>01 Sep 2020 to 31 Oct 2020</t>
  </si>
  <si>
    <t xml:space="preserve">  * In the event that the late checkout cannot be extended in the villa that the guests are staying in, the Resort shall reserve the right to make the alternative</t>
  </si>
  <si>
    <t xml:space="preserve">     arrangements subject to room availability. That is, the benefit may still be extended at the prevailing rates of the applicable accommodation type.</t>
  </si>
  <si>
    <t xml:space="preserve">     Notwithstanding the foregoing, the Resort reserves the sole right and discretion to grant any guest a late check out at no charge</t>
  </si>
  <si>
    <t>Ocean View Pool Villa</t>
  </si>
  <si>
    <t>Beachfront Pool Villa</t>
  </si>
  <si>
    <t>Spa Sanctuary Pool Villa</t>
  </si>
  <si>
    <t xml:space="preserve">  ** 01 Nov 2019 to 22 Dec 2019 &amp; 11 Jan 2020 to 31 Oct 2020 **</t>
  </si>
  <si>
    <t xml:space="preserve">  * Cancellations made 00 to 19 Days prior to Arrival - 100% of Full Stay will be charged</t>
  </si>
  <si>
    <t xml:space="preserve"> ** 23 Dec 2019 to 10 Jan 2020 **</t>
  </si>
  <si>
    <t xml:space="preserve">  * Cancellations made 40 to 55 Days prior to Arrival - 50% of Full Stay will be charged</t>
  </si>
  <si>
    <t xml:space="preserve">  * Cancellations made 00 to 39 Days prior to Arrival - 100% of Full Stay will be charged</t>
  </si>
  <si>
    <t>11 Jan 2020 to 30 Apr 2020</t>
  </si>
  <si>
    <t>01 May 2020 to 24 Jul 2020</t>
  </si>
  <si>
    <t>Deluxe Villa</t>
  </si>
  <si>
    <t xml:space="preserve">Baros Villa </t>
  </si>
  <si>
    <t xml:space="preserve">Water Villa </t>
  </si>
  <si>
    <t xml:space="preserve">Baros Pool Villa </t>
  </si>
  <si>
    <t xml:space="preserve">Water Pool Villa </t>
  </si>
  <si>
    <t>Baros Suite</t>
  </si>
  <si>
    <t xml:space="preserve">Baros Residence </t>
  </si>
  <si>
    <t>25 Jul 2020 to 31 Aug 2020</t>
  </si>
  <si>
    <t xml:space="preserve">  * Standard Check in Time is 1300 Hrs of Arrival Day</t>
  </si>
  <si>
    <t>- Cancellations, No-Shows &amp; Early Departures for Individual Bookings</t>
  </si>
  <si>
    <r>
      <t xml:space="preserve">  ** 01 Nov 2019 to 26 Dec 2019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08 Jan 2020 to 31 Oct 2020**</t>
    </r>
  </si>
  <si>
    <t xml:space="preserve">  * Cancellations made less than 19 days prior to Arrival Date: 30% of the Entire Stay will be charged</t>
  </si>
  <si>
    <t xml:space="preserve">  * Cancellations made less than 12 days prior to Arrival Date: 70% of the Entire Stay will be charged</t>
  </si>
  <si>
    <t xml:space="preserve">  * No Shows and Early Departures will be Charged 100% of Full Stay Including Transfers</t>
  </si>
  <si>
    <t xml:space="preserve">  ** 27 Dec 2020 to 07 Jan 2020 **</t>
  </si>
  <si>
    <t xml:space="preserve">  * Cancellations made less than 55 days prior to Arrival Date: 50% of the Entire Stay will be charged</t>
  </si>
  <si>
    <t xml:space="preserve">  * Cancellations made less than 40 days prior to Arrival Date: 80% of the Entire Stay will be charged</t>
  </si>
  <si>
    <t>Rates are calcuated from HB Rates with BB Amont mentioned ( not HB as in Contract)</t>
  </si>
  <si>
    <t>Season A</t>
  </si>
  <si>
    <t>Season B</t>
  </si>
  <si>
    <t>27 Dec 2019 to 07 Jan 2020</t>
  </si>
  <si>
    <t xml:space="preserve">Standard Room </t>
  </si>
  <si>
    <t>Season C</t>
  </si>
  <si>
    <t>Season D</t>
  </si>
  <si>
    <t>08 Jan 2020 to 20 Apr 2020</t>
  </si>
  <si>
    <t>21 Apr 2020 to 31 Jul 2020</t>
  </si>
  <si>
    <t>Season E</t>
  </si>
  <si>
    <t>01 Oct 2020 to 31 Oct 2020</t>
  </si>
  <si>
    <t xml:space="preserve">Infant (00 - 05.99 Yrs) </t>
  </si>
  <si>
    <t>03 Persons</t>
  </si>
  <si>
    <t xml:space="preserve">  * Early Check in provided with additional charge - Subject to availability of Rooms. </t>
  </si>
  <si>
    <t>- Cancellations / No-Shows &amp; Early Departures for Individual Bookings</t>
  </si>
  <si>
    <r>
      <t xml:space="preserve">  ** 01 Nov 2019 to 19 Dec 2019 </t>
    </r>
    <r>
      <rPr>
        <sz val="10"/>
        <color theme="1"/>
        <rFont val="Candara"/>
        <family val="2"/>
      </rPr>
      <t xml:space="preserve">&amp; </t>
    </r>
    <r>
      <rPr>
        <b/>
        <sz val="10"/>
        <color theme="1"/>
        <rFont val="Candara"/>
        <family val="2"/>
      </rPr>
      <t>11 Jan 2020 to 31 Oct 2020 **</t>
    </r>
  </si>
  <si>
    <t xml:space="preserve">  * Cancellations made between 26 to 20 days prior to Arrival Date: 50% of the Entire Stay will be charged</t>
  </si>
  <si>
    <t xml:space="preserve">  * Cancellations made between 19 to 00 days prior to Arrival Date: 100% of the Entire Stay will be charged</t>
  </si>
  <si>
    <t xml:space="preserve">  ** 20 Dec 2019 to 10 Jan 2020 **</t>
  </si>
  <si>
    <t xml:space="preserve">  * Cancellations made between 00 to 55 days prior to Arrival Date: 100% of the Entire Stay will be charged</t>
  </si>
  <si>
    <t xml:space="preserve">  ** Cancellation made on Arrival date will be considered No Show &amp; will be charged fully. </t>
  </si>
  <si>
    <t xml:space="preserve">Shoulder </t>
  </si>
  <si>
    <t xml:space="preserve">10% SC &amp; GST </t>
  </si>
  <si>
    <t>01 Nov 2019 to 19 Dec 2019</t>
  </si>
  <si>
    <t>20 Dec 2019 to 10 Jan 2020</t>
  </si>
  <si>
    <t>11 Jan 2020 to 28 Feb 2020</t>
  </si>
  <si>
    <t>Sunrise Villa</t>
  </si>
  <si>
    <t>01 &amp; 02 Persons</t>
  </si>
  <si>
    <t xml:space="preserve">Jacuzzi Villa </t>
  </si>
  <si>
    <t>01 May 2020 to 30 Sep 2020</t>
  </si>
  <si>
    <r>
      <t xml:space="preserve">  ** 01 Nov 2019 to 26 Dec 2019 </t>
    </r>
    <r>
      <rPr>
        <sz val="10"/>
        <color theme="1"/>
        <rFont val="Candara"/>
        <family val="2"/>
      </rPr>
      <t xml:space="preserve">&amp; </t>
    </r>
    <r>
      <rPr>
        <b/>
        <sz val="10"/>
        <color theme="1"/>
        <rFont val="Candara"/>
        <family val="2"/>
      </rPr>
      <t>08 Jan 2020 to 20 Apr 2020 **</t>
    </r>
  </si>
  <si>
    <t xml:space="preserve">  * Cancellations Made 35 Days before arrival ‐ 50 % of the Total Stay will be charged</t>
  </si>
  <si>
    <t xml:space="preserve">  * Cancellations Made 26 Days before arrival ‐ 80 % of the Total Stay will be charged</t>
  </si>
  <si>
    <t xml:space="preserve">  * Cancellations Made Less than 12 days before Arrival ‐ 100 % of the Total Stay will be charged</t>
  </si>
  <si>
    <t xml:space="preserve">  * No Shows and Early Departures will be Charged ‐ 100% of the Total Stay</t>
  </si>
  <si>
    <t xml:space="preserve">  ** 27 Dec 2019 to 07 Jan 2020 **</t>
  </si>
  <si>
    <t xml:space="preserve">  * Cancellations Made 55 Days before arrival ‐ 50 % of the Total Stay will be charged</t>
  </si>
  <si>
    <t xml:space="preserve">  * Cancellations Made 40 Days before arrival ‐ 80 % of the Total Stay will be charged</t>
  </si>
  <si>
    <t xml:space="preserve">  * Cancellations Made Less than 17 days before Arrival ‐ 100 % of the Total Stay will be charged</t>
  </si>
  <si>
    <r>
      <t xml:space="preserve">  ** 21 Apr 2020 to 31 Jul 2020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01 Sep 2020 to 30 Sep 2020 **</t>
    </r>
  </si>
  <si>
    <t xml:space="preserve">  * Cancellations Made 19 Days before arrival ‐ 50 % of the Total Stay will be charged</t>
  </si>
  <si>
    <t xml:space="preserve">  * Cancellations Made 12 Days before arrival ‐ 80 % of the Total Stay will be charged</t>
  </si>
  <si>
    <t xml:space="preserve">  * Cancellations Made Less than 11 days before Arrival ‐ 100 % of the Total Stay will be charged</t>
  </si>
  <si>
    <r>
      <t xml:space="preserve">  ** 01 Aug 2020 to 31 Aug 2020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01 Oct 2020 to 31 Oct 2020 **</t>
    </r>
  </si>
  <si>
    <t xml:space="preserve">  * Cancellations Made 26 Days before arrival ‐ 50 % of the Total Stay will be charged</t>
  </si>
  <si>
    <t>Island Villa</t>
  </si>
  <si>
    <t>Escape Water Villa</t>
  </si>
  <si>
    <t>Coco Residence</t>
  </si>
  <si>
    <t>27 Dec 2019 to 07 Jan 2019</t>
  </si>
  <si>
    <t xml:space="preserve">Ocean Front Villa </t>
  </si>
  <si>
    <t xml:space="preserve">Deluxe Villa </t>
  </si>
  <si>
    <t xml:space="preserve">Lagoon Villa </t>
  </si>
  <si>
    <t xml:space="preserve">Sunset Lagoon Villa </t>
  </si>
  <si>
    <t>27 Dec 2019 to 06 Jan 2020</t>
  </si>
  <si>
    <t>03 Adults &amp; 01 Child</t>
  </si>
  <si>
    <t xml:space="preserve">  * Early Check in &amp; Late Check out is Subject to availabilty and additional charges. </t>
  </si>
  <si>
    <t xml:space="preserve">  * Cancellations made 26 to 20 Days prior to Arrival - 30% of Full Stay will be charged</t>
  </si>
  <si>
    <t xml:space="preserve">  * Cancellations made 19 to 12 Days prior to Arrival - 50% of Full Stay will be charged</t>
  </si>
  <si>
    <t xml:space="preserve">  * Cancellations made 11 to 00 Days prior to Arrival - 100% of Full Stay will be charged</t>
  </si>
  <si>
    <t xml:space="preserve">  ** Updated Child Age upto 02 - 15.99 Yrs and Offers - Updated on 19 Jun 2019</t>
  </si>
  <si>
    <t>07 Jan 2020 to 31 Mar 2020</t>
  </si>
  <si>
    <t>HB Plus</t>
  </si>
  <si>
    <t>Beach Suite</t>
  </si>
  <si>
    <t xml:space="preserve">Beach Suite Pool </t>
  </si>
  <si>
    <t>Family Beach Villa (Inter Connecting)</t>
  </si>
  <si>
    <t xml:space="preserve">Lagoon Suite </t>
  </si>
  <si>
    <t xml:space="preserve">Lagoon Suite Pool </t>
  </si>
  <si>
    <t xml:space="preserve">Cocoon Suite Two Bed Room </t>
  </si>
  <si>
    <t xml:space="preserve">  * Early Check In / Late Check are Subject to availability &amp; will incur additional charges</t>
  </si>
  <si>
    <t xml:space="preserve"> - Payment Policy</t>
  </si>
  <si>
    <t xml:space="preserve">  ** 20 Dec 2020 to 10 Jan 2021 **</t>
  </si>
  <si>
    <t xml:space="preserve">  * Full payment should be made by 20 Sep 2020 for all bookings during above mentioned period</t>
  </si>
  <si>
    <t xml:space="preserve">  ** 06 Jan 2020 to 19 Dec 2020 **</t>
  </si>
  <si>
    <t xml:space="preserve">  * Bookings cancelled between 40 days and 25 days prior to arrival - 50% of the total booking.</t>
  </si>
  <si>
    <t xml:space="preserve">  * Bookings cancelled within 24 days of the date of arrival - 100% of the total booking.</t>
  </si>
  <si>
    <t xml:space="preserve">  * Cancellations must be received in writing by the hotel or its representative and confirmed by the hotel as received.</t>
  </si>
  <si>
    <t xml:space="preserve">  * Late arrivals, no shows and early departures will be charged in full without any exception.</t>
  </si>
  <si>
    <t xml:space="preserve">  * Bookings cancelled between 100 and 71 days prior to arrival - 50% of the total booking.</t>
  </si>
  <si>
    <t xml:space="preserve">  * Bookings cancelled within 70 days of arrival - 100% of the total booking.</t>
  </si>
  <si>
    <t>10% + 12%</t>
  </si>
  <si>
    <t>06 Jan 2020 to 30 Apr 2020</t>
  </si>
  <si>
    <t>01 Oct 2020 to 19 Dec 2020</t>
  </si>
  <si>
    <t>20 Dec 2020 to 10 Jan 2021</t>
  </si>
  <si>
    <t>Dhoni Suite</t>
  </si>
  <si>
    <t>Dhoni Loft Suite</t>
  </si>
  <si>
    <t>Loft Villa</t>
  </si>
  <si>
    <t>One Bed Room Villa</t>
  </si>
  <si>
    <t xml:space="preserve">COMO Villa One Bed Room </t>
  </si>
  <si>
    <t xml:space="preserve">COMO Villa Two Bed Room </t>
  </si>
  <si>
    <t xml:space="preserve">Three Bed Room Villa </t>
  </si>
  <si>
    <t xml:space="preserve">  ** 23 Dec 2020 to 10 Jan 2021 **</t>
  </si>
  <si>
    <t xml:space="preserve">  ** 06 Jan 2020 to 22 Dec 2020 **</t>
  </si>
  <si>
    <t xml:space="preserve">  * Bookings cancelled between 35 days and 20 days prior to arrival - 50% of the total booking.</t>
  </si>
  <si>
    <t xml:space="preserve">  * Bookings cancelled within 19 days of the date of arrival - 100% of the total booking.</t>
  </si>
  <si>
    <t>06 Jan 2020 to 03 Apr 2020</t>
  </si>
  <si>
    <t>Two Bed Room Beach Suite</t>
  </si>
  <si>
    <t>Two Bed Room Beach House</t>
  </si>
  <si>
    <t>Two Bed Room Beach Villa</t>
  </si>
  <si>
    <t>Maalifushi Beach Villa (Two Bed Room)</t>
  </si>
  <si>
    <t>COMO Residence (Four Bed Room)</t>
  </si>
  <si>
    <t>Water Suite</t>
  </si>
  <si>
    <t>Maalifushi Water Villa (Two Bed Room)</t>
  </si>
  <si>
    <t xml:space="preserve">COMO Villa (Two Bed Room) </t>
  </si>
  <si>
    <t xml:space="preserve">  ** 23 Dec 2019 to 08 May 2020 &amp; 01 Oct 2020 to 09 Jan 2021 **</t>
  </si>
  <si>
    <t xml:space="preserve">  * Cancellations within 70 Days Prior to Arrival - 100% of the Total Invoice Value</t>
  </si>
  <si>
    <t xml:space="preserve">  * Cancellations within 40 Days Prior to Arrival - 100% of the Total Invoice Value + Plus One way Seaplane Transfer</t>
  </si>
  <si>
    <t xml:space="preserve">  * No-shows &amp; Early departures will be charged 100% of invoice Value Including Transfers</t>
  </si>
  <si>
    <t xml:space="preserve">  ** 19 Dec 2019 to 22 Dec 2019 &amp; 09 May 2020 to 30 Sep 2020 **</t>
  </si>
  <si>
    <t xml:space="preserve">  * Cancellations within 35 Days Prior to Arrival - 50% of the Total Invoice Value</t>
  </si>
  <si>
    <t xml:space="preserve">  * Cancellations within 19 Days Prior to Arrival - 100% of the Total Invoice Value + plus Oneway Seaplane Transfers shall also be charged per passenger</t>
  </si>
  <si>
    <t xml:space="preserve">  ** Wholesale RATES 2020/2021: Until new contract for 2020/2021 is issued, the Hotel will honor all the bookings at following rates: </t>
  </si>
  <si>
    <t xml:space="preserve">        This will be invalid from the day new contract, 2020/2021 is issued.</t>
  </si>
  <si>
    <t xml:space="preserve">  ** 07 January 2021 – 23 December 2021 at 07 January 2020 – 23 December 2020 Rates + 3% (07 January 2021 and 23 December 2021 inclusive)</t>
  </si>
  <si>
    <t xml:space="preserve">  ** No Special offers are applicable to such bookings except honeymoon benefits, early bird discount &amp; special offers based on dates of 2020</t>
  </si>
  <si>
    <t>19 Dec 2019 to 23 Dec 2019</t>
  </si>
  <si>
    <t>07 Jan 2020 to 08 May 2020</t>
  </si>
  <si>
    <t>09 May 2020 to 30 Sep 2020</t>
  </si>
  <si>
    <t>Superior Water Villa</t>
  </si>
  <si>
    <t>Deluxe Beach Villa</t>
  </si>
  <si>
    <t>Retreat Water Villa</t>
  </si>
  <si>
    <t xml:space="preserve">Deluxe Water Villa </t>
  </si>
  <si>
    <t>Deluxe Family Beach Villa</t>
  </si>
  <si>
    <t>Family Water Villa</t>
  </si>
  <si>
    <t xml:space="preserve">Premier Water Villa </t>
  </si>
  <si>
    <t>Juniour Beach Suite</t>
  </si>
  <si>
    <t xml:space="preserve">Beach Suite Two Bed Room </t>
  </si>
  <si>
    <t xml:space="preserve">Premier Water Suite Two Bed Room </t>
  </si>
  <si>
    <t xml:space="preserve">Sunset Water Villa Two Bed Room </t>
  </si>
  <si>
    <t>left due child rate on Rate sheet</t>
  </si>
  <si>
    <t>24 Dec 2020 to 09 Jan 2021</t>
  </si>
  <si>
    <t>23 Dec 2019 to 06 Jan 2020</t>
  </si>
  <si>
    <t>23 Dec 2020 to 06 Jan 2021</t>
  </si>
  <si>
    <t xml:space="preserve">- Payment Conditions for Double Storey Villa and Presidential Villas </t>
  </si>
  <si>
    <t xml:space="preserve">  ** 23 Dec 2019 to 06 Jan 2020 &amp; 23 Dec 2020 to 06 Jan 2021 **</t>
  </si>
  <si>
    <t xml:space="preserve">  * A non refundable deposit of 20% is required at the time of booking in order to confirm the booking</t>
  </si>
  <si>
    <t xml:space="preserve">  * The remaining non refundable of 80% of is required minimum 40 days prior to arrival. </t>
  </si>
  <si>
    <t xml:space="preserve">  * bookings made less than 100 days prior to arrival non refundable 50% is required at the time of booking and balance non refundable is requied 40 days prior</t>
  </si>
  <si>
    <t xml:space="preserve">  ** Valid for Beach Villas, Water Villas,  Family Beach Villas &amp; Family Water Villas **</t>
  </si>
  <si>
    <t xml:space="preserve">  ** 01 Nov 2019 to 22 Dec 2019 &amp; 07 Jan 2020 to 22 Dec 2020 **</t>
  </si>
  <si>
    <t xml:space="preserve">  * Cancellations made between 17 and 12 days prior to Arrival - 50% of Total Stay</t>
  </si>
  <si>
    <t xml:space="preserve">  * Cancellations made between 11 and 08 days prior to Arrival - 75% of Total Stay</t>
  </si>
  <si>
    <t xml:space="preserve">  * Cancellations made between 07 and 00 days prior to Arrival - 100% of Total Stay</t>
  </si>
  <si>
    <t xml:space="preserve">  * No shows &amp; Early Departures will be subject to 100% of total stay &amp; Transfers</t>
  </si>
  <si>
    <t xml:space="preserve">  * Cancellations made between 30 Nov &amp; 12 Dec -  75% of Total Stay</t>
  </si>
  <si>
    <t xml:space="preserve">  * Cancellations made between 13 Dec &amp; 06 Jan - 100% of Total Stay </t>
  </si>
  <si>
    <t xml:space="preserve">  ** Valid for Double Storey Villas **</t>
  </si>
  <si>
    <t xml:space="preserve">  * Cancellations made between 17 and 12 days prior to Arrival - 50% of Total Stay will be charged </t>
  </si>
  <si>
    <t xml:space="preserve">  * Cancellations made between 11 and 08 days prior to Arrival - 75% of Total Stay will be charged </t>
  </si>
  <si>
    <t xml:space="preserve">  * Cancellations made between 07 and 00 days prior to Arrival - 100% of Total Stay will be charged </t>
  </si>
  <si>
    <t xml:space="preserve">  * Cancellations made after confirmation -  25% of Total Stay will be charged </t>
  </si>
  <si>
    <t xml:space="preserve">  * Cancellations made less than 100 days prior to Arrival - 100% of Total Stay  will be charged</t>
  </si>
  <si>
    <t xml:space="preserve">  ** Valid for Presidential Villa **</t>
  </si>
  <si>
    <t xml:space="preserve">  * Cancellations made between 70 and 41 days prior to Arrival - 50% of Total Stay will be charged </t>
  </si>
  <si>
    <t xml:space="preserve">  * Cancellations made between 40 and 00 days prior to Arrival - 100% of Total Stay will be charged </t>
  </si>
  <si>
    <t>07 Jan 2020 to 17 Apr 2020</t>
  </si>
  <si>
    <t>S3</t>
  </si>
  <si>
    <t xml:space="preserve">02 Adult &amp; 02 Child. </t>
  </si>
  <si>
    <t>Family Beach Villa</t>
  </si>
  <si>
    <t xml:space="preserve">Double Storey Villa </t>
  </si>
  <si>
    <t xml:space="preserve">Presidential Villa </t>
  </si>
  <si>
    <t>18 Apr 2020 to 31 May 2020</t>
  </si>
  <si>
    <t>01 Jun 2020 to 13 Jul 2020</t>
  </si>
  <si>
    <t>14 Jul 2020 to 30 Sep 2020</t>
  </si>
  <si>
    <t>Season 8</t>
  </si>
  <si>
    <t>01 Oct 2020 to 22 Dec 2020</t>
  </si>
  <si>
    <t xml:space="preserve">  * No Shows &amp; Early departures will be subject to 100% of total stay</t>
  </si>
  <si>
    <t xml:space="preserve">  * Cancellations made between 20 Nov to 12 Dec -  75% of Total Stay</t>
  </si>
  <si>
    <t xml:space="preserve">  * Cancellations made between 13 Dec to 06 Jan - 100% of Total Stay </t>
  </si>
  <si>
    <t>Festive Season</t>
  </si>
  <si>
    <t>Senior Water Villa</t>
  </si>
  <si>
    <t xml:space="preserve">Season </t>
  </si>
  <si>
    <t>DAAI</t>
  </si>
  <si>
    <t>Adult</t>
  </si>
  <si>
    <r>
      <t xml:space="preserve">  ** 01 Nov 2019 to 22 Dec 2019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11 Jan 2020 to 31 Oct 2020 **</t>
    </r>
  </si>
  <si>
    <t xml:space="preserve">  * Cancellations made 12 to 20 Days prior to Arrival - 25% of Full Stay will be charged</t>
  </si>
  <si>
    <t xml:space="preserve">  * Cancellations made 9 to 11 Days prior to Arrival - 50% of Full Stay will be charged</t>
  </si>
  <si>
    <t xml:space="preserve">  * Cancellations made 10 to 8 Days prior to Arrival - 75% of Full Stay will be charged</t>
  </si>
  <si>
    <t xml:space="preserve">  * Cancellations made 07 to 00 Days prior to Arrival - 100% of Full Stay will be charged</t>
  </si>
  <si>
    <t xml:space="preserve">  ** 23 Dec 2019 to 10 Jan 2020 **</t>
  </si>
  <si>
    <t xml:space="preserve">10% SC / GST </t>
  </si>
  <si>
    <t>Excl.</t>
  </si>
  <si>
    <t xml:space="preserve">Beach Bungalow </t>
  </si>
  <si>
    <t xml:space="preserve">Deluxe Beach Bungalow </t>
  </si>
  <si>
    <t xml:space="preserve">Beach Villa with Pool </t>
  </si>
  <si>
    <t xml:space="preserve">Lagoon Villa with Pool </t>
  </si>
  <si>
    <t xml:space="preserve">Beach Suite with Pool </t>
  </si>
  <si>
    <t xml:space="preserve">Dhigali Suite Two Bed Room </t>
  </si>
  <si>
    <t xml:space="preserve">  ** 11 Jan 2020 to 23 Dec 2020 **</t>
  </si>
  <si>
    <t xml:space="preserve">  * Cancellations 35 - 20 days prior to arrival - 50% of the total Room nights booked Chargeable.</t>
  </si>
  <si>
    <t xml:space="preserve">  * Cancellations 19 - 00 days prior to arrival - 100% of the total Room nights booked Chargeable.</t>
  </si>
  <si>
    <t xml:space="preserve">  * No-Shows and Early Departures will be charged 100% of the Full Stay Including Transfers Chargeable.</t>
  </si>
  <si>
    <t xml:space="preserve">  ** 24 Dec 2020 to 10 Jan 2021 **</t>
  </si>
  <si>
    <t xml:space="preserve">  * Cancellations 70 - 00 days prior to arrival - 100% of the total Room nights booked Chargeable</t>
  </si>
  <si>
    <t xml:space="preserve">  * No-Shows and Early Departures will be charged 100% of the Full Stay Including Transfers Chargeable</t>
  </si>
  <si>
    <t xml:space="preserve">  ** Udpated due to error in Beach Deluxe Villa Rate - Price updated on 18 Jul 2019 for period 11 Jan 2020 to 29 Feb 2020</t>
  </si>
  <si>
    <t>11 Jan 2020 to 29 Feb 2020</t>
  </si>
  <si>
    <t xml:space="preserve">01 Mar 2020 to 17 Apr 2020 </t>
  </si>
  <si>
    <t>18 Apr 2020 to 30 Sep 2020</t>
  </si>
  <si>
    <t xml:space="preserve">Beach Deluxe Villa with Pool </t>
  </si>
  <si>
    <t xml:space="preserve">Premium Beach Villa with Pool </t>
  </si>
  <si>
    <t xml:space="preserve">Two Bed Room Family Villa with pool </t>
  </si>
  <si>
    <t xml:space="preserve">Two Bed Room Ocean Pavilion with Pool </t>
  </si>
  <si>
    <t xml:space="preserve">Two Bed Room Beach Residence with Pool </t>
  </si>
  <si>
    <t xml:space="preserve">Three Bed Room Beach Residence with Pool </t>
  </si>
  <si>
    <t>24 Dec 2020 to 10 Jan 2021</t>
  </si>
  <si>
    <t>01 Aug 2020 to 20 Dec 2020</t>
  </si>
  <si>
    <r>
      <t xml:space="preserve">  ** 01 Nov 2019 to 20 Dec 2019 </t>
    </r>
    <r>
      <rPr>
        <sz val="10"/>
        <color rgb="FF0070C0"/>
        <rFont val="Candara"/>
        <family val="2"/>
      </rPr>
      <t xml:space="preserve">&amp; </t>
    </r>
    <r>
      <rPr>
        <b/>
        <sz val="10"/>
        <color theme="1"/>
        <rFont val="Candara"/>
        <family val="2"/>
      </rPr>
      <t>08 Jan 2020 to 20 Dec 2020 **</t>
    </r>
  </si>
  <si>
    <t xml:space="preserve">  * Cancellations or Amendments Made 24 - 14 Days prior to Arrival - 02 Room Nights will be charged </t>
  </si>
  <si>
    <t xml:space="preserve">  * Cancellations Made 13 - 00 Days prior to Arrival - 100% of Full Stay &amp; Transfers will be charged </t>
  </si>
  <si>
    <t xml:space="preserve">  ** 21 Dec 2019 to 07 Jan 2020 **</t>
  </si>
  <si>
    <t xml:space="preserve">  * Cancellations Made 100 - 00 Days prior to Arrival - 100% of Full Stay &amp; Transfers will be charged </t>
  </si>
  <si>
    <t>Only Enter Double Room Rates (Single will come automatically)</t>
  </si>
  <si>
    <t>01 Aug 2019 to 20 Dec 2019</t>
  </si>
  <si>
    <t>21 Dec 2019 to 07 Jan 2020</t>
  </si>
  <si>
    <t>08 Jan 2020 to 14 Apr 2020</t>
  </si>
  <si>
    <t>SGL</t>
  </si>
  <si>
    <t>DBL</t>
  </si>
  <si>
    <t xml:space="preserve">Jacuzzi Beach Villa </t>
  </si>
  <si>
    <t xml:space="preserve">Superior Beach Villa with Pool </t>
  </si>
  <si>
    <t xml:space="preserve">Family Beach Villa with Pool </t>
  </si>
  <si>
    <t xml:space="preserve">Royal Beach Villa </t>
  </si>
  <si>
    <t xml:space="preserve">Jacuzzi Water Villa </t>
  </si>
  <si>
    <t xml:space="preserve">Water Villa with Pool </t>
  </si>
  <si>
    <t xml:space="preserve">Superior Water Villa with Pool </t>
  </si>
  <si>
    <t xml:space="preserve">Presidential Water Villa </t>
  </si>
  <si>
    <t>15 Apr 2020 to 31 Jul 2020</t>
  </si>
  <si>
    <t xml:space="preserve">  * Cancellations made 12 to 21 Days prior to Arrival - 25% of Full Stay will be charged</t>
  </si>
  <si>
    <t xml:space="preserve">  * Cancellations made 09 to 11 Days prior to Arrival - 50% of Full Stay will be charged</t>
  </si>
  <si>
    <t xml:space="preserve">  * Cancellations made 10 to 08 Days prior to Arrival - 75% of Full Stay will be charged</t>
  </si>
  <si>
    <t xml:space="preserve">  * No Name Changes allowed, Name changes are considered as cancellation and chargeable as per cancellation policy</t>
  </si>
  <si>
    <t>01 Nov 2019 to 27 Dec 2019</t>
  </si>
  <si>
    <t>28 Dec 2019 to 05 Jan 2020</t>
  </si>
  <si>
    <t>as Quoted</t>
  </si>
  <si>
    <t xml:space="preserve">Beach Retreat with Pool </t>
  </si>
  <si>
    <t xml:space="preserve">Ocean Retreat with Pool </t>
  </si>
  <si>
    <t xml:space="preserve">Ocean Suite with Pool </t>
  </si>
  <si>
    <t>Island Residence</t>
  </si>
  <si>
    <t xml:space="preserve">  * Standard Check in Time is 1500 Hrs of Arrival Day</t>
  </si>
  <si>
    <t xml:space="preserve">  ** 11 Jan 2020 to 19 Apr 2020 &amp; 01 Oct 2020 to 19 Dec 2020 **</t>
  </si>
  <si>
    <t xml:space="preserve">  * Cancellation witin 35 ‐ 20 Days Prior to Arrival ‐ 50% of the Charge on Total booking</t>
  </si>
  <si>
    <t xml:space="preserve">  * Cancellation witin 19 ‐ 01 Days Prior to Arrival ‐ 100% of the Charge on Total booking</t>
  </si>
  <si>
    <t xml:space="preserve">  * No Shows &amp; Early Departures will be Charged For Full Stay</t>
  </si>
  <si>
    <t xml:space="preserve">  ** 20 Apr 2020 to 30 Sep 2020 **</t>
  </si>
  <si>
    <t xml:space="preserve">  * Cancellation witin 26 ‐ 12 Days Prior to Arrival ‐ 50% of the Charge on Total booking</t>
  </si>
  <si>
    <t xml:space="preserve">  * Cancellation witin 11 to 01 Days Prior to Arrival ‐ 100% of the Charge on Total booking</t>
  </si>
  <si>
    <t xml:space="preserve">  ** 20 Dec 2019 to 11 Jan 2021 **</t>
  </si>
  <si>
    <t xml:space="preserve">  * Cancellation witin 70 ‐ 41 Days Prior to Arrival ‐ 50% of the Charge on Total booking</t>
  </si>
  <si>
    <t xml:space="preserve">  * Cancellation witin 40 to 01 Days Prior to Arrival ‐ 100% of the Charge on Total booking</t>
  </si>
  <si>
    <t xml:space="preserve">  ** Updated Transfer rates for Season 2020 on 25 Jul 2019 due to Update from Hotel </t>
  </si>
  <si>
    <t xml:space="preserve">  ** Updated rates to start from 08 Jan 2020 instead of 11 Jan 2020 due to amendment of 2019 Contracts - Updated on 30 Aug 2019</t>
  </si>
  <si>
    <t>08 Jan 2020 to 24 Jan 2020</t>
  </si>
  <si>
    <t>25 Jan 2020 to 31 Jan 2020</t>
  </si>
  <si>
    <t>01 Feb 2020 to 02 Apr 2020</t>
  </si>
  <si>
    <t>03 Apr 2020 to 19 Apr 2020</t>
  </si>
  <si>
    <t>Beach Sunrise Villa</t>
  </si>
  <si>
    <t xml:space="preserve">Beach Sunset Villa </t>
  </si>
  <si>
    <t xml:space="preserve">Deluxe Beach Sunrise Villa </t>
  </si>
  <si>
    <t xml:space="preserve">Deluxe Beach Sunset Villa </t>
  </si>
  <si>
    <t xml:space="preserve">Water Sunrise Villa </t>
  </si>
  <si>
    <t xml:space="preserve">Grand Water Sunset Villa </t>
  </si>
  <si>
    <t>Luxury Tented Villa</t>
  </si>
  <si>
    <t xml:space="preserve">Two Bed Room Beach Sunset Villa </t>
  </si>
  <si>
    <t xml:space="preserve">Two Bed Room Water Sunrise Villa </t>
  </si>
  <si>
    <t xml:space="preserve">Two Bed Room Water Sunset Villa </t>
  </si>
  <si>
    <t xml:space="preserve">Three Bed Room Beach Sunset Villa </t>
  </si>
  <si>
    <t xml:space="preserve">Three Bed Room Water Sunset Villa </t>
  </si>
  <si>
    <t>Five Bed Room Beach Sunset Villa</t>
  </si>
  <si>
    <t>10 Persons</t>
  </si>
  <si>
    <t xml:space="preserve">Seven Bed Room Beach Sunset Villa </t>
  </si>
  <si>
    <t>14 Persons</t>
  </si>
  <si>
    <t>20 Dec 2020 to 11 Jan 2021</t>
  </si>
  <si>
    <t>‐ Cancellations &amp; No‐Show Charges</t>
  </si>
  <si>
    <t xml:space="preserve">  * Cancellations made 26 Days Prior to Arrival - No Cancellation Charge</t>
  </si>
  <si>
    <t xml:space="preserve">  * Cancellations made between 26 to 19 Days Prior to Arrival ‐ 30% of the Full Stay will be Chargeable</t>
  </si>
  <si>
    <t xml:space="preserve">  * Cancellations made between 18 to 12 Days Prior to Arrival ‐ 50% of the Full Stay will be Chargeable</t>
  </si>
  <si>
    <t xml:space="preserve">  * Cancellations made between 11  to 08 Days Prior to Arrival ‐ 75% of the Full Stay will be Chargeable</t>
  </si>
  <si>
    <t xml:space="preserve">  * Cancellations made less than 08 Days Prior to Arrival ‐ 100% of the Full Stay will be Chargeable</t>
  </si>
  <si>
    <t xml:space="preserve">  * No shows &amp; early Departures 100% of Total Nights per villa Reserved plus Transfers</t>
  </si>
  <si>
    <t xml:space="preserve">Superior Villa </t>
  </si>
  <si>
    <t>As quoted</t>
  </si>
  <si>
    <t>Family Villa</t>
  </si>
  <si>
    <t xml:space="preserve">  * Early Check In / Late Check will be provided with an additional night charge</t>
  </si>
  <si>
    <t>- Payment Policy for Festive Period</t>
  </si>
  <si>
    <t xml:space="preserve">  * 50% Non Refundable Payment has to be made within 15 days upon confirmation of the booking</t>
  </si>
  <si>
    <t xml:space="preserve">  * 100% Payment to be made by 20 Jul 2018</t>
  </si>
  <si>
    <t xml:space="preserve">  ** 01 Nov 2019 to 23 Dec 2019 &amp; 07 Jan 2020 to 23 Dec 2020 **</t>
  </si>
  <si>
    <t xml:space="preserve">  ** 24 Dec 2019 to 06 Jan 2020 **</t>
  </si>
  <si>
    <t xml:space="preserve">  * Cancellation made before 20 Jul 2019 - 50% Cancellation Applies</t>
  </si>
  <si>
    <t xml:space="preserve">  * Cancellation made after 21 Jul 2019 - 100% Cancellation Applies</t>
  </si>
  <si>
    <t xml:space="preserve">  * No Shows and Early Departures will be charged 100% of the Full Stay &amp; Transfers </t>
  </si>
  <si>
    <t xml:space="preserve">  ** 24 Dec 2020 to 06 Jan 2021 **</t>
  </si>
  <si>
    <t xml:space="preserve">  * Cancellation made before 20 Jul 2020 - 50% Cancellation Applies</t>
  </si>
  <si>
    <t xml:space="preserve">  * Cancellation made after 21 Jul 2020 - 100% Cancellation Applies</t>
  </si>
  <si>
    <t>01 Nov 2019 to 30 Nov 2019</t>
  </si>
  <si>
    <t>01 Dec 2019 to 23 Dec 2019</t>
  </si>
  <si>
    <t>Lagoon Villa</t>
  </si>
  <si>
    <t>Ocean Pool Villa</t>
  </si>
  <si>
    <t xml:space="preserve">Two Bed Room Water Villa with Pool </t>
  </si>
  <si>
    <t>Two Bed Room Beach Pool Villa</t>
  </si>
  <si>
    <t xml:space="preserve">Rockstar Two Bed Room Ocean Pool Villa </t>
  </si>
  <si>
    <t>07 Jan 2020 to 03 Apr 2020</t>
  </si>
  <si>
    <t>04 Apr 2020 to 17 Apr 2020</t>
  </si>
  <si>
    <t>18 Apr 2020 to 10 Jul 2020</t>
  </si>
  <si>
    <t>11 Jul 2020 to 30 Sep 2020</t>
  </si>
  <si>
    <t>Season 9</t>
  </si>
  <si>
    <t>Season 10</t>
  </si>
  <si>
    <t>01 Nov 2020 to 30 Nov 2020</t>
  </si>
  <si>
    <t>01 Dec 2020 to 23 Dec 2020</t>
  </si>
  <si>
    <t>Season 11</t>
  </si>
  <si>
    <t>24 Dec 2020 to 06 Jan 2021</t>
  </si>
  <si>
    <t>Accommodation Types</t>
  </si>
  <si>
    <t xml:space="preserve">Seasonality </t>
  </si>
  <si>
    <t>NORTHWARD CRUISE - Kuda Huraa to Landaa Giravaru - (03 Nights) - Monday to Thursday</t>
  </si>
  <si>
    <t>State Room</t>
  </si>
  <si>
    <t>USD</t>
  </si>
  <si>
    <t>Explorer Suite</t>
  </si>
  <si>
    <t>SOUTHWARD CRUISE - Landaa Giravaru to Kuda Huraa - (04 Nights) - Thursday to Monday</t>
  </si>
  <si>
    <t>CIRCUIT CRUISE – Kuda Huraa to Landaa Giravaru to Kuda Huraa (07 Nights) – Monday to Monday</t>
  </si>
  <si>
    <t>- Rates are Inclusive of All Applicable Taxes Including Current Goods &amp; Service Tax (GST)</t>
  </si>
  <si>
    <t xml:space="preserve">- Taxes Included in the Rates are 12% GST and USD 6 Green Tax </t>
  </si>
  <si>
    <t>- Incase of Changes in Government Tax, If the Hotels decides to charge it, the same will be passed on to Agents</t>
  </si>
  <si>
    <t>- SPECIAL OFFERS will be Issued in a Seperate File | Please enquire with our Reservations Team.</t>
  </si>
  <si>
    <t xml:space="preserve">  * Reservations are only considered confirmed upon receipt of this form. </t>
  </si>
  <si>
    <t>- Surchagres applicable are</t>
  </si>
  <si>
    <t xml:space="preserve">  * Single Supplement</t>
  </si>
  <si>
    <t>Not Applicable</t>
  </si>
  <si>
    <t xml:space="preserve">  * Third Person Supplement</t>
  </si>
  <si>
    <t xml:space="preserve">  * Surcharge Supplements are Inclusive of Full Board Meals, Transfers, Hot and Non Alcoholic Beverages</t>
  </si>
  <si>
    <t>- Rate Inclusions</t>
  </si>
  <si>
    <t xml:space="preserve">  * Full Board Meals , Hot and non Alcoholic Beverages</t>
  </si>
  <si>
    <t xml:space="preserve">  * Fresh Fruits in your Room daily</t>
  </si>
  <si>
    <t xml:space="preserve">  * Windsurfing, Kayaking, water Skiing and Fishing</t>
  </si>
  <si>
    <t xml:space="preserve">  * Fish Talks &amp; Snorkelling excursions with onboard Marine Biologist</t>
  </si>
  <si>
    <t xml:space="preserve">  * Island Hopping and Cultural Presentations</t>
  </si>
  <si>
    <t xml:space="preserve">  * Divers can expect upto 03 Dives per day , Including Equipment rental &amp; Organized recreational activities</t>
  </si>
  <si>
    <t>- Cruises</t>
  </si>
  <si>
    <t xml:space="preserve">  * Embark Four Seasons Explorer on a marine and cultural oddysey into the lesser-known Maldives. </t>
  </si>
  <si>
    <t xml:space="preserve">     explore secluded reefs and remote islands. Snorkel, dive, surf, water-ski, fish, kayak and sail.</t>
  </si>
  <si>
    <t xml:space="preserve">     Visit historic monuments and isolated arts and craft villages. Relax with spa treatments and gourmet food, </t>
  </si>
  <si>
    <t xml:space="preserve">     Sunset Jacuzzis and remote island picnics.. Above all discover a side of Maldives rarely seen by Tourists</t>
  </si>
  <si>
    <t xml:space="preserve">- Embarkation &amp; Disembarkation Schedule : (GMT + 6 or Male Time + 1 Hour) </t>
  </si>
  <si>
    <t>- Child Policy</t>
  </si>
  <si>
    <t xml:space="preserve">  * Children below 8 Yrs of Age are not allowed onboard</t>
  </si>
  <si>
    <t>- Transfers are Inclusive of</t>
  </si>
  <si>
    <t xml:space="preserve">  * Meet and greet service at the airport</t>
  </si>
  <si>
    <t xml:space="preserve">  * Ticket re-confirmation and porterage service</t>
  </si>
  <si>
    <t xml:space="preserve">  * Departure assistance at the airport</t>
  </si>
  <si>
    <t xml:space="preserve">  * For seaplane transfers a maximum of 20kg checked luggage and 5kg hand luggage per person is permitted.  </t>
  </si>
  <si>
    <t xml:space="preserve">  * Private speedboat and seaplane transfers can be arranged with prior notice at an extra charge.</t>
  </si>
  <si>
    <t xml:space="preserve">  * Seamless transfers between Kuda Huraa, Landaa Giravaru and the Four Seasons Explorer </t>
  </si>
  <si>
    <t>- Diving</t>
  </si>
  <si>
    <t xml:space="preserve">  * Divers can expect three  daily Plus occasional night dives. Divers must present proof of dive certification </t>
  </si>
  <si>
    <t xml:space="preserve">     and logbook. A 12-hour no-dive policy is observed for passengers who intend to travel on a commercial </t>
  </si>
  <si>
    <t xml:space="preserve">     aircraft and a 24 hour no-dive policy is observed for passengers who intend to travel aircrafts </t>
  </si>
  <si>
    <t xml:space="preserve">     (including seaplane) after their last dive. </t>
  </si>
  <si>
    <t xml:space="preserve">  * Due to this policy, 04 Nights or 07 Nights Cruises are recommended for divers.   </t>
  </si>
  <si>
    <t>- Exclusive Bookings</t>
  </si>
  <si>
    <t xml:space="preserve">  * The vessel can be hired for exclusive bookings. </t>
  </si>
  <si>
    <t xml:space="preserve">  * Special conditions and terms apply for charter bookings</t>
  </si>
  <si>
    <t>- Right to Cancel, Substitue Vessel, Change Schedule &amp; Ports</t>
  </si>
  <si>
    <t xml:space="preserve">  a. The resort may at any time, without notice, cancel or change the date of sailing.  </t>
  </si>
  <si>
    <t xml:space="preserve">    The operator shall have no claim against the resort by reason of any cancellation, change or delay </t>
  </si>
  <si>
    <t xml:space="preserve">    of sailing or arrival, for hotel or board bills, traveling expenses or other loss, delay, inconvenience </t>
  </si>
  <si>
    <t xml:space="preserve">    or expense whatsoever.  The resort will refund the payment made if and only if the operator’s guest(s)</t>
  </si>
  <si>
    <t xml:space="preserve">    does not subsequently take passage on the delayed vessel.  The provision of this section may only be </t>
  </si>
  <si>
    <t xml:space="preserve">    waived by the resort.</t>
  </si>
  <si>
    <t xml:space="preserve">  b. Sailing schedules and times of arrival and departure may be altered at the discretion of the </t>
  </si>
  <si>
    <t xml:space="preserve">     Four Seasons Explorer Captain or the resort due to unforeseen circumstances.  </t>
  </si>
  <si>
    <t xml:space="preserve">  c. The resort or the Captain shall have the liberty to deviate from the usual advertised and scheduled route, </t>
  </si>
  <si>
    <t xml:space="preserve">    put back to or into, or call or stop, or omit to call or stop at any port or place on land or at sea </t>
  </si>
  <si>
    <t xml:space="preserve">    in or out of the route of the usual, advertised or scheduled voyage, even though doing so may involve </t>
  </si>
  <si>
    <t xml:space="preserve">    going backwards or away from the port of destination.  These things may be done for any reasons </t>
  </si>
  <si>
    <t xml:space="preserve">    that are sufficient in the judgment of the resort or the Captain, including but not limited to, offering </t>
  </si>
  <si>
    <t xml:space="preserve">    or rendering assistance in every effort to preserve life or property.</t>
  </si>
  <si>
    <t xml:space="preserve">   d. The resort and the Captain shall have liberty to comply with all orders given by competent </t>
  </si>
  <si>
    <t xml:space="preserve">     governmental authorities and underwriters of the vessel and the resort.</t>
  </si>
  <si>
    <t xml:space="preserve">  e. If the vessel’s voyage is interrupted or if the vessel is unduly delayed or prevented from proceeding </t>
  </si>
  <si>
    <t xml:space="preserve">    in the ordinary course by the following circumstances, the resort reserves the right to terminate the voyage </t>
  </si>
  <si>
    <t xml:space="preserve">    at any time without notice. In that event, the Resort will not provide any refund for the Fare Paid. </t>
  </si>
  <si>
    <t xml:space="preserve">    Such circumstances would be: acts of God, perils of the sea, un navigable waters, an act of government </t>
  </si>
  <si>
    <t xml:space="preserve">    or ruling authority, epidemics, collision, stranding, fire, an incident under the management of another </t>
  </si>
  <si>
    <t xml:space="preserve">    vessel, mechanical failure of the vessel, seizure of the vessel under legal process, any abrupt or </t>
  </si>
  <si>
    <t xml:space="preserve">    unexpected increase in the cost of fuel or shortage of fuel, war, hostilities, riots, or labor stoppages </t>
  </si>
  <si>
    <t xml:space="preserve">    or any other cause or circumstance beyond the resort’s responsibility an d control.</t>
  </si>
  <si>
    <t>- Cancellation and No-Show Policy</t>
  </si>
  <si>
    <t xml:space="preserve">  *** Festive Season ***</t>
  </si>
  <si>
    <t xml:space="preserve">  * Cancellations made minimum 100 Days Prior to Arrival - No Charge</t>
  </si>
  <si>
    <t xml:space="preserve">  * Cancellations 100 - 70 days prior to arrival - 50% of the total Room nights booked.</t>
  </si>
  <si>
    <t xml:space="preserve">  * Cancellations 69 - 00 days prior to arrival - 100% of the total Room nights booked.</t>
  </si>
  <si>
    <t xml:space="preserve">  * No-Shows and Early Departures will be charged 100% of the Full Stay Including Transfers</t>
  </si>
  <si>
    <t xml:space="preserve">  *** Peak Season &amp; High Season ***</t>
  </si>
  <si>
    <t xml:space="preserve">  * Cancellations made minimum 60 Days Prior to Arrival - No Charge</t>
  </si>
  <si>
    <t xml:space="preserve">  * Cancellations 60 - 40 days prior to arrival - 50% of the total Room nights booked.</t>
  </si>
  <si>
    <t xml:space="preserve">  * Cancellations 39 - 00 days prior to arrival - 100% of the total Room nights booked.</t>
  </si>
  <si>
    <t>INTOUR MALDIVES</t>
  </si>
  <si>
    <t xml:space="preserve">   7th Floor , H. Fasmeeru Building | Male', Republic of Maldives.</t>
  </si>
  <si>
    <t xml:space="preserve">   Tel: + 960 333 9994 | Fax: +960 333 9995</t>
  </si>
  <si>
    <t xml:space="preserve">   info@intourmaldives.com | www.intourmaldives.com</t>
  </si>
  <si>
    <t>* Selling Rate ($) *</t>
  </si>
  <si>
    <t>Resort: FOUR SEASONS EXPLORER</t>
  </si>
  <si>
    <t>5* Deluxe / Liveabord</t>
  </si>
  <si>
    <t>Tax Inclusive</t>
  </si>
  <si>
    <t>23 Dec 2019 to 05 Jan 2020</t>
  </si>
  <si>
    <t>06 Jan 2020 to 26 Apr 2020</t>
  </si>
  <si>
    <t>20 Jul 2020 to 27 Dec 2020</t>
  </si>
  <si>
    <r>
      <t xml:space="preserve">Rates </t>
    </r>
    <r>
      <rPr>
        <b/>
        <i/>
        <sz val="10"/>
        <color indexed="8"/>
        <rFont val="Candara"/>
        <family val="2"/>
      </rPr>
      <t>(Per Person)</t>
    </r>
  </si>
  <si>
    <t>Green T</t>
  </si>
  <si>
    <t>MUP</t>
  </si>
  <si>
    <t>- Rates are Quoted in US Dollars per person per night and are nett and not commissionable.</t>
  </si>
  <si>
    <r>
      <t xml:space="preserve">  * Note: All Passengers are required to complete and sign the </t>
    </r>
    <r>
      <rPr>
        <b/>
        <u/>
        <sz val="10"/>
        <color indexed="8"/>
        <rFont val="Candara"/>
        <family val="2"/>
      </rPr>
      <t>Cruise Registration Form</t>
    </r>
    <r>
      <rPr>
        <b/>
        <sz val="10"/>
        <color indexed="8"/>
        <rFont val="Candara"/>
        <family val="2"/>
      </rPr>
      <t xml:space="preserve"> at the time of booking. </t>
    </r>
  </si>
  <si>
    <t>USD 450 per person per night</t>
  </si>
  <si>
    <t xml:space="preserve">  * Inclusive of All Transfers (Speed Boat or Seaplane to and From Four Seasons Explorer)</t>
  </si>
  <si>
    <r>
      <t xml:space="preserve">  * NORTHWARD Cruise –</t>
    </r>
    <r>
      <rPr>
        <i/>
        <sz val="10"/>
        <color indexed="8"/>
        <rFont val="Candara"/>
        <family val="2"/>
      </rPr>
      <t xml:space="preserve"> Kuda Huraa to Landaa Giravaru (03 Nights) – Monday to Thursday</t>
    </r>
  </si>
  <si>
    <r>
      <rPr>
        <b/>
        <sz val="10"/>
        <color indexed="8"/>
        <rFont val="Candara"/>
        <family val="2"/>
      </rPr>
      <t xml:space="preserve">  * Embarkation:</t>
    </r>
    <r>
      <rPr>
        <sz val="10"/>
        <color indexed="8"/>
        <rFont val="Candara"/>
        <family val="2"/>
      </rPr>
      <t xml:space="preserve"> Monday 1500 Hrs at Kuda Huraa</t>
    </r>
  </si>
  <si>
    <r>
      <rPr>
        <b/>
        <sz val="10"/>
        <color indexed="8"/>
        <rFont val="Candara"/>
        <family val="2"/>
      </rPr>
      <t xml:space="preserve">  * Disembarkation: </t>
    </r>
    <r>
      <rPr>
        <sz val="10"/>
        <color indexed="8"/>
        <rFont val="Candara"/>
        <family val="2"/>
      </rPr>
      <t>Thursday 0900 Hrs at Landaa Giravaru (Transfer connects to Kuda Huraa and or/Airport)</t>
    </r>
  </si>
  <si>
    <r>
      <t xml:space="preserve">  * SOUTHWARD Cruise –</t>
    </r>
    <r>
      <rPr>
        <i/>
        <sz val="10"/>
        <color indexed="8"/>
        <rFont val="Candara"/>
        <family val="2"/>
      </rPr>
      <t xml:space="preserve"> Landaa Giravaru to Kuda Huraa (04 Nights) – Thursday to Monday </t>
    </r>
  </si>
  <si>
    <r>
      <rPr>
        <b/>
        <sz val="10"/>
        <color indexed="8"/>
        <rFont val="Candara"/>
        <family val="2"/>
      </rPr>
      <t xml:space="preserve">  * Embarkation: </t>
    </r>
    <r>
      <rPr>
        <sz val="10"/>
        <color indexed="8"/>
        <rFont val="Candara"/>
        <family val="2"/>
      </rPr>
      <t>Thursday 1030 Hrs at Landaa Giravaru</t>
    </r>
  </si>
  <si>
    <r>
      <rPr>
        <b/>
        <sz val="10"/>
        <color indexed="8"/>
        <rFont val="Candara"/>
        <family val="2"/>
      </rPr>
      <t xml:space="preserve">  * Disembarkation:</t>
    </r>
    <r>
      <rPr>
        <sz val="10"/>
        <color indexed="8"/>
        <rFont val="Candara"/>
        <family val="2"/>
      </rPr>
      <t xml:space="preserve"> Monday 0900 Hrs at Kuda Huraa.</t>
    </r>
  </si>
  <si>
    <r>
      <t xml:space="preserve">  * CIRCUIT Cruise –</t>
    </r>
    <r>
      <rPr>
        <i/>
        <sz val="10"/>
        <color indexed="8"/>
        <rFont val="Candara"/>
        <family val="2"/>
      </rPr>
      <t xml:space="preserve"> Kuda Huraa to Landaa Giravaru to Kuda Huraa (07 Nights) – Monday to Monday</t>
    </r>
  </si>
  <si>
    <r>
      <t xml:space="preserve">  * Disembarkation: </t>
    </r>
    <r>
      <rPr>
        <sz val="10"/>
        <color indexed="8"/>
        <rFont val="Candara"/>
        <family val="2"/>
      </rPr>
      <t>Monday 0900 Hrs at Kuda Huraa</t>
    </r>
  </si>
  <si>
    <t xml:space="preserve">  * Embarkation and disembarkation times are approximate and subject to weather conditions, </t>
  </si>
  <si>
    <t xml:space="preserve">     seaplane transfer schedules and other operational needs. Times are indicated in resort time (GMT </t>
  </si>
  <si>
    <t xml:space="preserve">     + 6 hours or Malé time + 1 hour) and are subject to change without prior notice. </t>
  </si>
  <si>
    <t xml:space="preserve">     Embarkation &amp; Disembarkation transfers can be conveniently arranged to meet all International Flights. </t>
  </si>
  <si>
    <r>
      <t xml:space="preserve">  * (Applicable for the two resort-stays and resort/Explorer stays),</t>
    </r>
    <r>
      <rPr>
        <sz val="10"/>
        <color indexed="8"/>
        <rFont val="Candara"/>
        <family val="2"/>
      </rPr>
      <t xml:space="preserve"> No Routing through Male Seaplane Terminal. </t>
    </r>
  </si>
  <si>
    <t>06 Adults or 04 Adults &amp; 02 Children</t>
  </si>
  <si>
    <t xml:space="preserve">  * Day Use Rate from 1200 noon until 1800 Hrs is 50% of Contracted Room Ratev (Subject to availability) </t>
  </si>
  <si>
    <t xml:space="preserve"> - Payment Poliocy for Festive Period (21 Dec 2019  to 04 Jan 2020 &amp; 21 Dec 2020 to 04 Jan 2021)</t>
  </si>
  <si>
    <t xml:space="preserve">  ** Two Bed Room &amp; Three Bed Room Suites ** </t>
  </si>
  <si>
    <t xml:space="preserve">  * 100% Deposit is Required by 20 Jun 2019 / 20 Jun 2020 for Respective Years</t>
  </si>
  <si>
    <t xml:space="preserve">  ** All other Room Types **</t>
  </si>
  <si>
    <t xml:space="preserve">  * 50% Deposit at the time of booking</t>
  </si>
  <si>
    <t xml:space="preserve">  * Balance 50% Deposit is Required by 20 Sep 2019 &amp; 20 Sep 2020 for Respective Years</t>
  </si>
  <si>
    <t xml:space="preserve">  ** For All Villas Except Suites **</t>
  </si>
  <si>
    <r>
      <t xml:space="preserve">  ** 21 Dec 2019 to 04 Jan 2020 </t>
    </r>
    <r>
      <rPr>
        <b/>
        <sz val="10"/>
        <color rgb="FF0070C0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21 Dec 2020 to 04 Jan 2021 **</t>
    </r>
  </si>
  <si>
    <t xml:space="preserve">  * Cancellations made 100 to 70 days prior to arrival - 50% of the total Room nights booked Chargeable. </t>
  </si>
  <si>
    <t xml:space="preserve">  * Cancellations made 70 to 01 days prior to arrival - 100% of the total Room nights booked Chargeable</t>
  </si>
  <si>
    <r>
      <t xml:space="preserve">  ** 05 Jan 2020 to 06 May 2020 </t>
    </r>
    <r>
      <rPr>
        <b/>
        <sz val="10"/>
        <color rgb="FF0070C0"/>
        <rFont val="Candara"/>
        <family val="2"/>
      </rPr>
      <t xml:space="preserve">&amp; </t>
    </r>
    <r>
      <rPr>
        <b/>
        <sz val="10"/>
        <color theme="1"/>
        <rFont val="Candara"/>
        <family val="2"/>
      </rPr>
      <t>27 Jul 2020 to 25 Aug 2020</t>
    </r>
    <r>
      <rPr>
        <b/>
        <sz val="10"/>
        <color rgb="FF0070C0"/>
        <rFont val="Candara"/>
        <family val="2"/>
      </rPr>
      <t xml:space="preserve"> &amp;</t>
    </r>
    <r>
      <rPr>
        <b/>
        <sz val="10"/>
        <color theme="1"/>
        <rFont val="Candara"/>
        <family val="2"/>
      </rPr>
      <t xml:space="preserve"> 01 Oct 2020 to 20 Dec 2020 **</t>
    </r>
  </si>
  <si>
    <t xml:space="preserve">  * Cancellations made 35 to 20 days prior to arrival - 50% of the total Room nights booked Chargeable.</t>
  </si>
  <si>
    <t xml:space="preserve">  * Cancellations made 19 to 01 days prior to arrival - 100% of the total Room nights booked Chargeable.</t>
  </si>
  <si>
    <r>
      <t xml:space="preserve">  ** 07 May 2020 to 26 Jul 2020 </t>
    </r>
    <r>
      <rPr>
        <b/>
        <sz val="10"/>
        <color rgb="FF0070C0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26 Aug 2020 to 30 Sep 2020 **</t>
    </r>
  </si>
  <si>
    <t xml:space="preserve">  * Cancellations 19 - 12 days prior to arrival - 50% of the total Room nights booked Chargeable.</t>
  </si>
  <si>
    <t xml:space="preserve">  * Cancellations 11 - 01 days prior to arrival - 100% of the total Room nights booked Chargeable.</t>
  </si>
  <si>
    <t xml:space="preserve">  ** For Two Bed Room Water Suite, Three Bed Room Water Suite, Two Bed Room Royal Beach Villa**</t>
  </si>
  <si>
    <t xml:space="preserve">  * Cancellations made 160 to 01 days prior to arrival - 100% of the total Room nights booked Chargeable</t>
  </si>
  <si>
    <t>21 Dec 2019 to 04 Jan 2020</t>
  </si>
  <si>
    <t>05 Jan 2020 to 06 May 2020</t>
  </si>
  <si>
    <t>07 May 2020 to 26 Jul 2020</t>
  </si>
  <si>
    <t>27 Jul 2020 to 25 Aug 2020</t>
  </si>
  <si>
    <t>Beach Pavilion with Pool</t>
  </si>
  <si>
    <t>Deluxe Beach Pavilion with Pool</t>
  </si>
  <si>
    <t xml:space="preserve">Sunrise Beach Bungalow with Pool </t>
  </si>
  <si>
    <t>Sunset Beach Bungalow with Pool</t>
  </si>
  <si>
    <t xml:space="preserve">Sunrise Water Villa with Pool </t>
  </si>
  <si>
    <t xml:space="preserve">Sunset Water Villa with Pool </t>
  </si>
  <si>
    <t xml:space="preserve">Sunrise Family Water Villa with Pool </t>
  </si>
  <si>
    <t>Family Beach Bungalow with Pool</t>
  </si>
  <si>
    <t xml:space="preserve">Two Bed Room Beach Pavilion with Pool </t>
  </si>
  <si>
    <t xml:space="preserve">Two Bed Room Water Suite with Pool </t>
  </si>
  <si>
    <t>Three Bed Room Water Suite with Pool</t>
  </si>
  <si>
    <t>Two Bed Room Royal Beach Villa</t>
  </si>
  <si>
    <t>Pre-2020/21 Festive</t>
  </si>
  <si>
    <t>Pre-2021 High</t>
  </si>
  <si>
    <t>26 Aug 2020 to 30 Sep 2020</t>
  </si>
  <si>
    <t>01 Oct 2020 to 20 Dec 2020</t>
  </si>
  <si>
    <t>21 Dec 2020 to 04 Jan 2021</t>
  </si>
  <si>
    <t>05 Jan 2021 to 31 Mar 2021</t>
  </si>
  <si>
    <t>21 Dec 2019 to 10 Jan 2020</t>
  </si>
  <si>
    <t xml:space="preserve">  * Day Use Rate from 1200 noon until Seaplane Departure is 50% of Contracted Room Rate ( Subject to availability)</t>
  </si>
  <si>
    <t xml:space="preserve"> - Payment Poliocy for Festive Period (21 Dec 2018 to 10 Jan 2019 &amp; 21 Dec 2019 to 10 Jan 2020)</t>
  </si>
  <si>
    <t xml:space="preserve">  * 100% Deposit is Required by 20 Jun 2019 &amp; 20 Jun 2020 Respectively</t>
  </si>
  <si>
    <t xml:space="preserve">  * Balance 50% Deposit is Required by 20 Sep 2019 / 20 Sep 2020</t>
  </si>
  <si>
    <r>
      <t xml:space="preserve">  ** 21 Dec 2019 to 10 Jan 2020 </t>
    </r>
    <r>
      <rPr>
        <b/>
        <sz val="10"/>
        <color rgb="FF0070C0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21 Dec 2020 to 10 Jan 2021 **</t>
    </r>
  </si>
  <si>
    <t xml:space="preserve">  * Cancellations made 70 to 00 days prior to arrival - 100% of the total Room nights booked Chargeable</t>
  </si>
  <si>
    <r>
      <t xml:space="preserve">  ** 11 Jan 2020 to 06 May 2020 </t>
    </r>
    <r>
      <rPr>
        <b/>
        <sz val="10"/>
        <color rgb="FF0070C0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27 Jul 2020 to 25 Aug 2020 </t>
    </r>
    <r>
      <rPr>
        <b/>
        <sz val="10"/>
        <color rgb="FF0070C0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01 Oct 2020 to 20 Dec 2020 **</t>
    </r>
  </si>
  <si>
    <t xml:space="preserve">  * Cancellations made 19 to 00 days prior to arrival - 100% of the total Room nights booked Chargeable.</t>
  </si>
  <si>
    <t xml:space="preserve">  ** For Two &amp; Three Bed Room Water Suite, Three Bed Room Land &amp; Ocean Suite, Two Bed Room Royal Beach Villa &amp; Three Bed Room Landaa Estate **</t>
  </si>
  <si>
    <r>
      <t xml:space="preserve">  ** 21 Dec 2019 to 10 Jan 2020</t>
    </r>
    <r>
      <rPr>
        <b/>
        <sz val="10"/>
        <color rgb="FF0070C0"/>
        <rFont val="Candara"/>
        <family val="2"/>
      </rPr>
      <t xml:space="preserve"> &amp;</t>
    </r>
    <r>
      <rPr>
        <b/>
        <sz val="10"/>
        <color theme="1"/>
        <rFont val="Candara"/>
        <family val="2"/>
      </rPr>
      <t xml:space="preserve"> 21 Dec 2020 to 10 Jan 2021 **</t>
    </r>
  </si>
  <si>
    <r>
      <t xml:space="preserve">  ** 11 Jan 2020 to 20 Dec 2020 </t>
    </r>
    <r>
      <rPr>
        <b/>
        <sz val="10"/>
        <color rgb="FF0070C0"/>
        <rFont val="Candara"/>
        <family val="2"/>
      </rPr>
      <t xml:space="preserve">&amp; </t>
    </r>
    <r>
      <rPr>
        <b/>
        <sz val="10"/>
        <color theme="1"/>
        <rFont val="Candara"/>
        <family val="2"/>
      </rPr>
      <t>11 Jan 2021 to 31 Mar 2021**</t>
    </r>
  </si>
  <si>
    <t xml:space="preserve">  * Cancellations made 130 to 01 days prior to arrival - 100% of the total Room nights booked Chargeable</t>
  </si>
  <si>
    <t>Four Seasons Landaa Giravaru</t>
  </si>
  <si>
    <t>11 Jan 2020 to 05 Apr 2020</t>
  </si>
  <si>
    <t>06 Apr 2020 to 17 Apr 2020</t>
  </si>
  <si>
    <t xml:space="preserve">Oceanfront Bungalow with Pool </t>
  </si>
  <si>
    <t xml:space="preserve">Family Water Villa with Pool </t>
  </si>
  <si>
    <t xml:space="preserve">Two Bed Room Ocean Front Bungalow with Pool </t>
  </si>
  <si>
    <t>Two Bed Room Water Suite</t>
  </si>
  <si>
    <t>Three Bed Room Land &amp; Ocean Suite</t>
  </si>
  <si>
    <t xml:space="preserve">Three Bed Room Water Suite </t>
  </si>
  <si>
    <t>Three Bed Room Landaa Estate</t>
  </si>
  <si>
    <t>18 Apr 2020 to 06 May 2020</t>
  </si>
  <si>
    <t>21 Dec 2020 to 10 Jan 2021</t>
  </si>
  <si>
    <t xml:space="preserve">Pre-2021 Peak </t>
  </si>
  <si>
    <t>11 Jan 2021 to 31 Mar 2021</t>
  </si>
  <si>
    <t xml:space="preserve">  * Early Check in provided Free of Charge - Subject to availability of Rooms. </t>
  </si>
  <si>
    <t xml:space="preserve">  * Early Check in between 0445 Hrs to 0800 Hrs wil be accepted with additional 50% charge of daily room raate and Subject to availability</t>
  </si>
  <si>
    <t xml:space="preserve">  * All Guests arriving before 0445 Hrs are considered as a full night and charged over night room rate</t>
  </si>
  <si>
    <t>‐ Group Bookings</t>
  </si>
  <si>
    <t xml:space="preserve">  * Bookings confirmed as group for 8 TWN/DBL or more rooms will be considered as group bookings.</t>
  </si>
  <si>
    <t xml:space="preserve">  * Group Booking will be confirmed with receipt of 50% pre‐payment at a deadline given by the hotel.</t>
  </si>
  <si>
    <t xml:space="preserve">  * The remaining 50% will have to be received by the hotel minimum 40 days prior to arrival.</t>
  </si>
  <si>
    <t xml:space="preserve">  * Single Rooms in Group bookings will be charged as Double Room Rate</t>
  </si>
  <si>
    <t xml:space="preserve">  * Cancellation of Group bookings are subject to Cancellation Charges for Group as mentioned below,</t>
  </si>
  <si>
    <t xml:space="preserve">  * The Group Cancellation Policy would only be overridded if an Altenrative Policy is given by Hotel.</t>
  </si>
  <si>
    <t xml:space="preserve">  * If alternative cancellation Terms were set by the hotel, the terms set by the hotel stands valid.</t>
  </si>
  <si>
    <t>- Cancellations / No Shows &amp; Early Departures for GROUP Bookings</t>
  </si>
  <si>
    <t xml:space="preserve">  * Cancellation of Group bookings 55 - 25 Days Prior to Arrival date - 50% of the entire stay</t>
  </si>
  <si>
    <t xml:space="preserve">  * Cancellation of Group bookings Less than 25 Days to Arrival Date - 100% of the entire stay</t>
  </si>
  <si>
    <t xml:space="preserve">  * No Shows and Early Departure - 100% of the entire stay</t>
  </si>
  <si>
    <t xml:space="preserve">  * Cancellations made on the arrival date will be considered as no-show</t>
  </si>
  <si>
    <t xml:space="preserve">  * Shifting of booking date &amp; change of names after expiry of release will be considered cancellation.</t>
  </si>
  <si>
    <t xml:space="preserve">  * Cancellations made 26 days prior to Arrival Date: No Charge</t>
  </si>
  <si>
    <t xml:space="preserve">  * Cancellations made less than 26 days prior to Arrival Date: 50% of the Entire Stay will be charged</t>
  </si>
  <si>
    <t xml:space="preserve">  * Cancellation made on Arrival date will be considered No Show &amp; will be charged fully. </t>
  </si>
  <si>
    <t xml:space="preserve">Origianl Per Room per niht  Rates </t>
  </si>
  <si>
    <t>28 Dec 2019 to 06 Jan 2020</t>
  </si>
  <si>
    <t xml:space="preserve">Beach Front Room </t>
  </si>
  <si>
    <t>01 Nov 2020 to 27 Dec 2020</t>
  </si>
  <si>
    <t xml:space="preserve">  ** 01 Nov 2019 to 23 Dec 2019 &amp; 08 Jan 2020 to 26 Dec 2020</t>
  </si>
  <si>
    <t xml:space="preserve">  * Cancellations made 20 to 35 Days prior to Arrival - 50% of the Total Stay will be charged</t>
  </si>
  <si>
    <t xml:space="preserve">  * Cancellations made less than 19 Days prior to Arrival and No Shows - 100% of Full Stay will be charged + 01 way transfer </t>
  </si>
  <si>
    <t xml:space="preserve">  * Early Deparutes will be charged 100% of the Full Stay </t>
  </si>
  <si>
    <t xml:space="preserve">  ** 24 Dec 2018 to 07 Jan 2019 **</t>
  </si>
  <si>
    <t xml:space="preserve">  * Cancellations made 41 to 55 Days prior to Arrival - 50% of the Total Stay will be charged</t>
  </si>
  <si>
    <t xml:space="preserve">  * Cancellations made less than 40 Days prior to Arrival and No Shows - 100% of Full Stay will be charged + 01 way transfer </t>
  </si>
  <si>
    <t>08 Jan 2020 to 15 Apr 2020</t>
  </si>
  <si>
    <t>16 Apr 2020 to 31 Jul 2020</t>
  </si>
  <si>
    <t>Dhoni Pool Villa</t>
  </si>
  <si>
    <t xml:space="preserve">Furaveri Beach Residence Two Bed Room </t>
  </si>
  <si>
    <t xml:space="preserve">Furaveri Reef Residence Two Bed Room </t>
  </si>
  <si>
    <t>24 Dec 2019 to 10 Jan 2020</t>
  </si>
  <si>
    <t>01 Nov 2020 to 23 Dec 2020</t>
  </si>
  <si>
    <t xml:space="preserve">  ** 24 Dec 2019 to 10 Jan 2020 **</t>
  </si>
  <si>
    <t xml:space="preserve">  ** 11 Jan 2020 to 30 Apr 2020 &amp; 01 Nov 2020 to 23 Dec 2020 **</t>
  </si>
  <si>
    <t xml:space="preserve">  * Cancellations made within 26 days prior to Arrival - 50% of the Total Stay will be charged</t>
  </si>
  <si>
    <t xml:space="preserve">  * Cancellations made within 19 days prior to Arrival - 100% of Full Stay will be charged</t>
  </si>
  <si>
    <t xml:space="preserve">  ** 01 May 2020 to 31 Oct 2020 **</t>
  </si>
  <si>
    <t xml:space="preserve">  * Cancellations made within 19 days prior to Arrival - 50% of the Total Stay will be charged</t>
  </si>
  <si>
    <t xml:space="preserve">  * Cancellations made within 12 days prior to Arrival - 100% of Full Stay will be charged</t>
  </si>
  <si>
    <t xml:space="preserve">Winter </t>
  </si>
  <si>
    <t xml:space="preserve">Summer </t>
  </si>
  <si>
    <t>Beach Villa Sunrise</t>
  </si>
  <si>
    <t xml:space="preserve">Beach Villa Sunset </t>
  </si>
  <si>
    <t>Pool Beach Villa Sunrise</t>
  </si>
  <si>
    <t xml:space="preserve">Pool Beach Villa Sunset </t>
  </si>
  <si>
    <t>01 Oct 2020 to 18 Dec 2020</t>
  </si>
  <si>
    <t xml:space="preserve"> - Payment Policy </t>
  </si>
  <si>
    <t xml:space="preserve">  ** 07 Jan 2020 to 18 Dec 2020 - Family Villa . Family Villa with Pool &amp; The Private Reserve **</t>
  </si>
  <si>
    <t xml:space="preserve">  * 25% Non-refundable payment, due upon confirmation</t>
  </si>
  <si>
    <t xml:space="preserve">  * 75% balance to be paid 100 days prior to arrival</t>
  </si>
  <si>
    <t xml:space="preserve">  ** 21 Dec 2019 to 06 Jan 2020 - Family Villa . Family Villa with Pool &amp; The Private Reserve **</t>
  </si>
  <si>
    <t xml:space="preserve">  * 50% Non-refundable payment, due upon confirmation</t>
  </si>
  <si>
    <t xml:space="preserve">  * 50% balance to be paid 130 days prior to arrival</t>
  </si>
  <si>
    <r>
      <t xml:space="preserve">  ** 21 Dec 2019 to 06 Jan 2020 - All Villas </t>
    </r>
    <r>
      <rPr>
        <b/>
        <u/>
        <sz val="10"/>
        <color theme="1"/>
        <rFont val="Candara"/>
        <family val="2"/>
      </rPr>
      <t>Except</t>
    </r>
    <r>
      <rPr>
        <b/>
        <sz val="10"/>
        <color theme="1"/>
        <rFont val="Candara"/>
        <family val="2"/>
      </rPr>
      <t xml:space="preserve"> Family Villa . Family Villa with Pool &amp; The Private Reserve **</t>
    </r>
  </si>
  <si>
    <t xml:space="preserve">  * 50% balance to be paid 70 days prior to arrival</t>
  </si>
  <si>
    <t xml:space="preserve">  ** 21 Dec 2019 to 06 Jan 2020 **</t>
  </si>
  <si>
    <t xml:space="preserve">  ** Villa Suite . Gili Lagoon Villa . Villa Suite with Pool . Residence . Crusoe Residence Island View . Sunset Crusoe Residence . Residence with Pool . Gili Lagoon Residence **</t>
  </si>
  <si>
    <t xml:space="preserve">  * Cancellation less than 100 days upto 70 Days prior to Arrival will incur - 50% of Villa nights booked</t>
  </si>
  <si>
    <t xml:space="preserve">  * Cancellation less than 70 days prior to arrival will incur 100% of the total nights booked. </t>
  </si>
  <si>
    <t xml:space="preserve">  ** Family Villa . Family Villa with Pool . The Private Reserve **</t>
  </si>
  <si>
    <t xml:space="preserve">  * Cancellation upto 130 Days prior to Arrival will incur - 50% of Villa nights booked</t>
  </si>
  <si>
    <t xml:space="preserve">  * Cancellation less than 100 days prior to arrival will incur 100% of the total nights booked. </t>
  </si>
  <si>
    <t xml:space="preserve">  * Cancellation less than 33 days upto 26 Days prior to Arrival will incur - 50% of Villa nights booked</t>
  </si>
  <si>
    <t xml:space="preserve">  * Cancellation less than 26 days prior to arrival will incur 100% of the total nights booked. </t>
  </si>
  <si>
    <t xml:space="preserve">  * Cancellation less than 50 days upto 33 Days prior to Arrival will incur - 50% of Villa nights booked</t>
  </si>
  <si>
    <t xml:space="preserve">  * Cancellation less than 33 days prior to arrival will incur 100% of the total nights booked. </t>
  </si>
  <si>
    <t>Premium Season</t>
  </si>
  <si>
    <t>20 Dec 2019 to 06 Jan 2020</t>
  </si>
  <si>
    <t>Villa Suite</t>
  </si>
  <si>
    <t>Gili Lagoon Villa</t>
  </si>
  <si>
    <t>Villa Suite with Pool</t>
  </si>
  <si>
    <t>Residence</t>
  </si>
  <si>
    <t xml:space="preserve">Crusoe Residence Island View </t>
  </si>
  <si>
    <t xml:space="preserve">Sunset Crusoe Residence </t>
  </si>
  <si>
    <t>Residence with Pool</t>
  </si>
  <si>
    <t>Gili Lagoon Residence</t>
  </si>
  <si>
    <t>Family Villa with Pool</t>
  </si>
  <si>
    <t xml:space="preserve">The Private Reserve </t>
  </si>
  <si>
    <t xml:space="preserve">  * Cancellations made 55 to 40 Days prior to Arrival - 50% of the Total Stay will be charged</t>
  </si>
  <si>
    <t xml:space="preserve">  * Cancellations made 40  Days or less to Arrival - 100% of Full Stay will be charged</t>
  </si>
  <si>
    <r>
      <t xml:space="preserve">  ** 08 Jan 2020 to 31 Mar 2020 </t>
    </r>
    <r>
      <rPr>
        <sz val="10"/>
        <color theme="1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01 Dec 2020 to 26 Dec 2020 **</t>
    </r>
  </si>
  <si>
    <t xml:space="preserve">  * Cancellations made 35 to 20 Days prior to Arrival - 50% of the Total Stay will be charged</t>
  </si>
  <si>
    <t xml:space="preserve">  ** 01 Apr 2020 to 30 Nov 2020 **</t>
  </si>
  <si>
    <t xml:space="preserve">  * Cancellations made 20 to 13 Days prior to Arrival - 50% of the Total Stay will be charged</t>
  </si>
  <si>
    <t xml:space="preserve">  * Cancellations made 12 Days or less to Arrival - 100% of Full Stay will be charged</t>
  </si>
  <si>
    <t>08 Jan 2020 to 31 Mar 2020</t>
  </si>
  <si>
    <t>01 Apr 2020 to 14 May 2020</t>
  </si>
  <si>
    <t>15 May 2020 to 31 Jul 2020</t>
  </si>
  <si>
    <t>Ocean Water Villa</t>
  </si>
  <si>
    <t xml:space="preserve">Lagoon Water Villa </t>
  </si>
  <si>
    <t xml:space="preserve">Beach Pool Villa </t>
  </si>
  <si>
    <t>Ocean Pool Water Villa</t>
  </si>
  <si>
    <t xml:space="preserve">Lagoon Pool Water Villa </t>
  </si>
  <si>
    <t xml:space="preserve">Grand Residence Two Bed Room </t>
  </si>
  <si>
    <t>01 Oct 2020 to 30 Nov 2020</t>
  </si>
  <si>
    <t>01 Dec 2020 to 26 Dec 2020</t>
  </si>
  <si>
    <t>On Request</t>
  </si>
  <si>
    <t xml:space="preserve">  * Check-in time is from 14:00 hours. </t>
  </si>
  <si>
    <t xml:space="preserve">  * Guaranteed early check-in is 100% of the daily contract rate.- </t>
  </si>
  <si>
    <t xml:space="preserve">  * Check-out time is 12:00 hours. </t>
  </si>
  <si>
    <t xml:space="preserve">  * Guaranteed late check-out until 18:00 is 50% of the daily contract rate. </t>
  </si>
  <si>
    <t xml:space="preserve">  * For any check outs after 18:00 hours, 100% of the daily contracted rate will be charged</t>
  </si>
  <si>
    <r>
      <t xml:space="preserve">  ** 11 Jan 2020 to 19 Apr 2020 </t>
    </r>
    <r>
      <rPr>
        <b/>
        <sz val="10"/>
        <color rgb="FF3399FF"/>
        <rFont val="Candara"/>
        <family val="2"/>
      </rPr>
      <t>&amp;</t>
    </r>
    <r>
      <rPr>
        <b/>
        <sz val="10"/>
        <color rgb="FF000000"/>
        <rFont val="Candara"/>
        <family val="2"/>
      </rPr>
      <t xml:space="preserve"> 23 Jul 2020 to 31 Aug 2020 </t>
    </r>
    <r>
      <rPr>
        <b/>
        <sz val="10"/>
        <color rgb="FF3399FF"/>
        <rFont val="Candara"/>
        <family val="2"/>
      </rPr>
      <t>&amp;</t>
    </r>
    <r>
      <rPr>
        <b/>
        <sz val="10"/>
        <color rgb="FF000000"/>
        <rFont val="Candara"/>
        <family val="2"/>
      </rPr>
      <t xml:space="preserve"> 01 Oct 2020 to 31 Oct 2020 **</t>
    </r>
  </si>
  <si>
    <t xml:space="preserve">  * Cancellations made 20 to 35 Days prior to arrival - 50% of total booking will be chargeable</t>
  </si>
  <si>
    <t xml:space="preserve">  * Cancellations made 19 of less days prior to arrival - 100% of total booking will be chargeable</t>
  </si>
  <si>
    <r>
      <t xml:space="preserve">  * No Show will be charged 100% booked nights </t>
    </r>
    <r>
      <rPr>
        <b/>
        <sz val="10"/>
        <color rgb="FF000000"/>
        <rFont val="Candara"/>
        <family val="2"/>
      </rPr>
      <t>Plus</t>
    </r>
    <r>
      <rPr>
        <sz val="10"/>
        <color rgb="FF000000"/>
        <rFont val="Candara"/>
        <family val="2"/>
      </rPr>
      <t xml:space="preserve"> transfer booked</t>
    </r>
  </si>
  <si>
    <r>
      <t xml:space="preserve">  ** 20 Apr 2020 to 22 Jul 2020 </t>
    </r>
    <r>
      <rPr>
        <b/>
        <sz val="10"/>
        <color rgb="FF3399FF"/>
        <rFont val="Candara"/>
        <family val="2"/>
      </rPr>
      <t>&amp;</t>
    </r>
    <r>
      <rPr>
        <b/>
        <sz val="10"/>
        <color rgb="FF000000"/>
        <rFont val="Candara"/>
        <family val="2"/>
      </rPr>
      <t xml:space="preserve"> 01 Sep 2020 to 31 Oct 2020 **</t>
    </r>
  </si>
  <si>
    <t xml:space="preserve">  * Cancellations made 08 to 12 Days prior to arrival - 50% of total booking will be chargeable</t>
  </si>
  <si>
    <t xml:space="preserve">  * Cancellations made 11 of less days prior to arrival - 100% of total booking will be chargeable</t>
  </si>
  <si>
    <t xml:space="preserve">  ** If reservations overlap different seasons, the higher season cancellation terms &amp; polocies will apply. </t>
  </si>
  <si>
    <t>20 Apr 2020 to 22 Jul 2020</t>
  </si>
  <si>
    <t>23 Jul 2020 to 31 Aug 2020</t>
  </si>
  <si>
    <t>01 Sep 202o to 30 Sep 2020</t>
  </si>
  <si>
    <t>Silver Sky Studio</t>
  </si>
  <si>
    <t>Silver Beach Studio</t>
  </si>
  <si>
    <t xml:space="preserve">Silver Family Suite - Duplex Two Bed Room </t>
  </si>
  <si>
    <t xml:space="preserve">Gold Beach Villa </t>
  </si>
  <si>
    <t>Platinum Overwater Villa</t>
  </si>
  <si>
    <t xml:space="preserve">Platinum Overwater Pool Villa </t>
  </si>
  <si>
    <t xml:space="preserve">Rock Royalty Overwater Pool Villa - Two Bed Room </t>
  </si>
  <si>
    <t xml:space="preserve">Rock Star Villa </t>
  </si>
  <si>
    <t xml:space="preserve">Silver Family Suite - Duplex 2 Bed Room </t>
  </si>
  <si>
    <t xml:space="preserve">  ** Updated rates due to amendment of contract from 01 Oct 2019 onwards - Updated on 09 Aug 2019</t>
  </si>
  <si>
    <t>01 Oct 2019 to 31 Oct 2019</t>
  </si>
  <si>
    <t xml:space="preserve">Pool Beach Villa </t>
  </si>
  <si>
    <t xml:space="preserve">Ocean Villa </t>
  </si>
  <si>
    <t>Ocean Suite</t>
  </si>
  <si>
    <t>Family Pool Beach Villa</t>
  </si>
  <si>
    <t>Ocean Residence</t>
  </si>
  <si>
    <t xml:space="preserve">  ** 01 Nov 2019 to 23 Dec 2019 &amp; 08 Jan 2020 to 30 Apr 2020 &amp; 01 Aug 2020 to 31 Oct 2020 **</t>
  </si>
  <si>
    <t xml:space="preserve">  * Cancellations 25 - 21 days prior to arrival - 02 Room Nights charge</t>
  </si>
  <si>
    <t xml:space="preserve">  * Cancellations 20 - 00 days prior to arrival - 100% of the total Room nights booked Chargeable.</t>
  </si>
  <si>
    <t xml:space="preserve">  ** 24 Dec 2019 to 07 Jan 2020 **</t>
  </si>
  <si>
    <t xml:space="preserve">  * Cancellations 55 - 41 days prior to arrival - 50% of the total Room nights booked Chargeable.</t>
  </si>
  <si>
    <t xml:space="preserve">  * Cancellations made less than 41 days prior to arrival - 100% of the total Room nights booked Chargeable. </t>
  </si>
  <si>
    <t xml:space="preserve">  ** 01 May 2020 to 31 Jul 2020 **</t>
  </si>
  <si>
    <t xml:space="preserve">  * Cancellations 20 - 16 days prior to arrival - 02 Room Nights charge</t>
  </si>
  <si>
    <t xml:space="preserve">  * Cancellations 15 - 00 days prior to arrival - 100% of the total Room nights booked Chargeable.</t>
  </si>
  <si>
    <t>24 Dec 2019 to 07 Jan 2020</t>
  </si>
  <si>
    <t>08 Jan 2020 to 30 Apr 2020</t>
  </si>
  <si>
    <t>Beach Residence with Plunge Pool</t>
  </si>
  <si>
    <t>Deluxe Water Villa with Pool</t>
  </si>
  <si>
    <t>Deluxe Beach Residence with Lap Pool</t>
  </si>
  <si>
    <t>Deluxe Sunset Beach Villa with Pool</t>
  </si>
  <si>
    <t>Ocean Villa with Pool</t>
  </si>
  <si>
    <t>Two Bed Room Ocean Villa with pool</t>
  </si>
  <si>
    <t>Two Bed Room Family Villa with Pool</t>
  </si>
  <si>
    <t xml:space="preserve">Hideaway Palace Three Bed Room </t>
  </si>
  <si>
    <t xml:space="preserve">  ** Updated Meal plan in Rate Table to HB (instead of BB) - Earlier was BB due to Typing Error - Update as of 09 Jul 2019</t>
  </si>
  <si>
    <t>Superior Beach Bungalow</t>
  </si>
  <si>
    <t>01 Dec 2020 to 27 Dec 2020</t>
  </si>
  <si>
    <t xml:space="preserve">  * Cancellations made 17 Days prior to Arrival - No Charge</t>
  </si>
  <si>
    <t xml:space="preserve">  * Cancellations made 16 to 00 Days prior to Arrival - 100% of Full Stay will be charged</t>
  </si>
  <si>
    <t>15 Aug 2019 to 30 Sep 2019</t>
  </si>
  <si>
    <t>01 Oct 2019 to 19 Dec 2019</t>
  </si>
  <si>
    <t xml:space="preserve">Superior Room </t>
  </si>
  <si>
    <t xml:space="preserve">Deluxe Room </t>
  </si>
  <si>
    <t xml:space="preserve">Day Use &amp; Lunch (Superior) </t>
  </si>
  <si>
    <t xml:space="preserve">Day Use &amp; Dinner (Superior) </t>
  </si>
  <si>
    <t>11 Jan 2020 to 31 May 2020</t>
  </si>
  <si>
    <t>- Children Policy</t>
  </si>
  <si>
    <t>- Cancellations, No-Shows &amp; Early Departures</t>
  </si>
  <si>
    <t xml:space="preserve">  * Cancellations made 24 to 12 Days prior to Arrival - 50% of Total stay will be charged</t>
  </si>
  <si>
    <t xml:space="preserve">  * Cancellations made 24 to 12 Days prior to Arrival - 100% of Total stay will be charged</t>
  </si>
  <si>
    <t xml:space="preserve">Romantic Ocean Villa </t>
  </si>
  <si>
    <t>Beach Sunset Pool Villa</t>
  </si>
  <si>
    <t>07 Jan 2020 to 15 Apr 2020</t>
  </si>
  <si>
    <t>16 Apr 2020 to 31 May 2020</t>
  </si>
  <si>
    <t>01 Jun 2020 to 12 Jul 2020</t>
  </si>
  <si>
    <t>13 Jul 2020 to 30 Sep 2020</t>
  </si>
  <si>
    <r>
      <t xml:space="preserve">  ** 01 Nov 2019 to 26 Dec 2019 </t>
    </r>
    <r>
      <rPr>
        <b/>
        <sz val="10"/>
        <color rgb="FF3399FF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11 Jan 2020 to 26 Dec 2020 **</t>
    </r>
  </si>
  <si>
    <t xml:space="preserve">  * Cancellations made within 26 Days prior to Arrival - 50% of the Total Stay will be charged</t>
  </si>
  <si>
    <t xml:space="preserve">  * Cancellations made within 19 Days prior to Arrival - 50% of the Total Stay will be charged</t>
  </si>
  <si>
    <t xml:space="preserve">  ** 26 Dec 2019 to 10 Jan 2020 **</t>
  </si>
  <si>
    <t>Beach Bungalow with Pool</t>
  </si>
  <si>
    <t xml:space="preserve">Lagoon Bungalow with Pool </t>
  </si>
  <si>
    <t xml:space="preserve">Deluxe Beach Bungalow with Pool </t>
  </si>
  <si>
    <t xml:space="preserve">Ocean Bungalow with Pool </t>
  </si>
  <si>
    <t>The PlayPen</t>
  </si>
  <si>
    <t xml:space="preserve">  * Cancellations made less than 12 Days Prior to Arrival Date - 50% of Total stay will be chargeable </t>
  </si>
  <si>
    <t xml:space="preserve">  * Cancellations made less than 8 Days Prior to Arrival Date - 100% of Total stay will be chargeable </t>
  </si>
  <si>
    <t xml:space="preserve">Sunrise Beach Bungalow </t>
  </si>
  <si>
    <t>Adjacent Bungalows</t>
  </si>
  <si>
    <t>Sunset Beach Bungalow</t>
  </si>
  <si>
    <t>16 Apr 2020 to 12 Jul 2020</t>
  </si>
  <si>
    <t>13 Jul 2020 to 31 Oct 2020</t>
  </si>
  <si>
    <t xml:space="preserve">  ** 01 Sep 2019 to 19 Dec 2019 &amp; 21 Apr 2020 to 30 Sep 2020 **</t>
  </si>
  <si>
    <t xml:space="preserve">  ** 20 Dec 2019 to 09 Jan 2020 **</t>
  </si>
  <si>
    <t xml:space="preserve">   ** 10 Jan 2020 to 20 Apr 2020 &amp; 01 Oct 2020 to 19 Dec 2020 **</t>
  </si>
  <si>
    <t xml:space="preserve">  * Cancellations made 36 to 50 Days prior to Arrival - 50% of the Total Stay will be charged</t>
  </si>
  <si>
    <t xml:space="preserve">Opening </t>
  </si>
  <si>
    <t>01 Sep 2019 to 19 Dec 2019</t>
  </si>
  <si>
    <t>20 Dec 2019 to 09 Jan 2020</t>
  </si>
  <si>
    <t>10 Jan 2020 to 20 Apr 2020</t>
  </si>
  <si>
    <t>21 Apr 2020 to 30 Sep 2020</t>
  </si>
  <si>
    <t>BB + CI</t>
  </si>
  <si>
    <t>One Bed Room Beach Pool Villa</t>
  </si>
  <si>
    <t>Two Bed Room Family Beach Pool Villa</t>
  </si>
  <si>
    <t>Two Bed Room Beachfront Pool Residence</t>
  </si>
  <si>
    <t>Three Bed Room Royal Beachfront Residence</t>
  </si>
  <si>
    <t>Sunrise One Bed Room Lagoon Pool Villa</t>
  </si>
  <si>
    <t xml:space="preserve">Sunset One Bed Room Lagoon Pool Villa </t>
  </si>
  <si>
    <t>Two Bed Room Family Lagoon Pool Villa</t>
  </si>
  <si>
    <t>Three Bed Room Lagoon Residence</t>
  </si>
  <si>
    <t>Sunrise One Bed Room Overwater Pool Villa</t>
  </si>
  <si>
    <t xml:space="preserve">Sunset One Bed Room Overwater Pool Villa </t>
  </si>
  <si>
    <t>Two Bed Room Overwater Pool Villa</t>
  </si>
  <si>
    <t>Three Bed Room Overwater Residence</t>
  </si>
  <si>
    <t xml:space="preserve">  * Late check-out up to 1800 Hrs : 50% charge of the daily rate</t>
  </si>
  <si>
    <t xml:space="preserve">  * After 1800 Hrs: 100% charge of the daily rate</t>
  </si>
  <si>
    <t xml:space="preserve">  * Late check- out remains subject to availability and requires prior confirmation from the hotel.</t>
  </si>
  <si>
    <t xml:space="preserve">  ** 01 Nov 2019 to 23 Dec 2019 &amp; 10 Jan 2020 to 04 May 2020 &amp; 29 Sep 2020 to 23 Dec 2020 **</t>
  </si>
  <si>
    <t xml:space="preserve">  * Cancellations received within 50 - 35 days prior to arrival ‐ 50% of the full stay will be charged.</t>
  </si>
  <si>
    <t xml:space="preserve">  * Cancellations received 34 days or less prior to arrival ‐ 100% of the full stay will be charged.</t>
  </si>
  <si>
    <t xml:space="preserve">  * No Shows &amp; Early Departures will be charged 100% of the full stay including seaplane transfers.</t>
  </si>
  <si>
    <t xml:space="preserve">  ** 24 Dec 2019 to 09 Jan 2020 &amp; 24 Dec 2020 to 09 Jan 2021 **</t>
  </si>
  <si>
    <t xml:space="preserve">  * Cancellations received within 70 - 55 days prior to arrival ‐ 50% of the full stay will be charged.</t>
  </si>
  <si>
    <t xml:space="preserve">  * Cancellations received 54 days or less prior to arrival ‐ 100% of the full stay will be charged.</t>
  </si>
  <si>
    <t xml:space="preserve">  ** 05 May 2020 to 28 Sep 2020 **</t>
  </si>
  <si>
    <t xml:space="preserve">  * Cancellations received within 35 - 26 days prior to arrival ‐ 50% of the full stay will be charged.</t>
  </si>
  <si>
    <t xml:space="preserve">  * Cancellations received 25 days or less prior to arrival ‐ 100% of the full stay will be charged.</t>
  </si>
  <si>
    <t>24 Dec 2019 to 09 Jan 2020</t>
  </si>
  <si>
    <t>10 Jan 2020 to 04 May 2020</t>
  </si>
  <si>
    <t>Beach Bungalow with Private Pool</t>
  </si>
  <si>
    <t xml:space="preserve">Sunrise Water Villa with Private Infinity Pool </t>
  </si>
  <si>
    <t xml:space="preserve">Sunset Water Villa with Private Infinity Pool </t>
  </si>
  <si>
    <t xml:space="preserve">One Bed Room Beach Suite with Private Pool </t>
  </si>
  <si>
    <t>Grand Water Two Bed Room Suite with Private Infinity Pool</t>
  </si>
  <si>
    <t>Royal Island Two Bed Room Suite with Private Pools</t>
  </si>
  <si>
    <t>Royal Island Three Bed Room Suite with Private SPA &amp; Two Pools</t>
  </si>
  <si>
    <t>05 May 2020 to 28 Sep 2020</t>
  </si>
  <si>
    <t>29 Sep 2020 to 23 Dec 2020</t>
  </si>
  <si>
    <t xml:space="preserve">  * Early Check In / Late Check are Subject to availability &amp; will incur a charge of 100% if the nightly Villa rate</t>
  </si>
  <si>
    <t xml:space="preserve">  ** 22 Dec 2019 to 08 Jan 2020 **</t>
  </si>
  <si>
    <t xml:space="preserve">  * 50% Non Refundable payment must be received at the time of confirmation</t>
  </si>
  <si>
    <t xml:space="preserve">  * Full payment should be made not less than 100 days prior to arrival </t>
  </si>
  <si>
    <t xml:space="preserve">  * Cancellations made more than 100 Days Prior to Arrival - 50% to Total stay will be chargeable</t>
  </si>
  <si>
    <t xml:space="preserve">  * Cancellations made less than 100 Days Prior to Arrival - 100% to Total stay will be chargeable</t>
  </si>
  <si>
    <t xml:space="preserve">  ** 09 Jan 2020 to 21 Dec 2020 **</t>
  </si>
  <si>
    <t xml:space="preserve">  * Cancellations made 33 to 20 days prior to arrival - 50% to Total stay will be chargeable</t>
  </si>
  <si>
    <t xml:space="preserve">  * Cancellations made less than 19 Days Prior to Arrival - 100% to Total stay will be chargeable</t>
  </si>
  <si>
    <t>Premium Shoulder</t>
  </si>
  <si>
    <t>22 Dec 2019 to 08 Jan 2020</t>
  </si>
  <si>
    <t>09 Jan 2020 to 13 Apr 2020</t>
  </si>
  <si>
    <t>14 Apr 2020 to 30 Sep 2020</t>
  </si>
  <si>
    <t>01 Oct 2020 to 21 Dec 2020</t>
  </si>
  <si>
    <t xml:space="preserve">Luxury Beach Villa with Pool </t>
  </si>
  <si>
    <t>Sunset Water Villa with Pool</t>
  </si>
  <si>
    <t xml:space="preserve">Luxury Water Villa with Pool </t>
  </si>
  <si>
    <t xml:space="preserve">Luxury Sunset Water Villa with Pool </t>
  </si>
  <si>
    <t xml:space="preserve">Two Bed Room Family Beach Villa with Two Pools </t>
  </si>
  <si>
    <t>Two Bed Room Beach Villa with Pool</t>
  </si>
  <si>
    <t xml:space="preserve">Three Bed Room Ocean Residence with Two Pool </t>
  </si>
  <si>
    <t xml:space="preserve">Four Bed Room Beach Residence with Pool </t>
  </si>
  <si>
    <t xml:space="preserve">- Payment Policy for Three &amp; Five Bed Room Royal Residence </t>
  </si>
  <si>
    <t xml:space="preserve">  * 15% of the Total accommodation charges should be settled at the time of booking</t>
  </si>
  <si>
    <t xml:space="preserve">  * Balance payment has to be made not less than 35 Days prior to Arrival</t>
  </si>
  <si>
    <t>- Payment Policy for All Rooms during FESTIVE Season</t>
  </si>
  <si>
    <t xml:space="preserve">  * 50% of the Total accommodation charges should be settled at the time of booking</t>
  </si>
  <si>
    <t xml:space="preserve">  * Balance payment has to be made not less than 25 Sep 2020</t>
  </si>
  <si>
    <t xml:space="preserve">- Cancellation Policy for Royal Residence </t>
  </si>
  <si>
    <t xml:space="preserve">  ** For All periods except Festive Period **</t>
  </si>
  <si>
    <t xml:space="preserve">  * Cancellation witin 65 ‐ 50 Days Prior to Arrival ‐ 15% of the Charge on Total booking</t>
  </si>
  <si>
    <t xml:space="preserve">  * Cancellation witin 49 ‐ 01 Days Prior to Arrival ‐ 100% of the Charge on Total booking</t>
  </si>
  <si>
    <t xml:space="preserve">  ** Festive Period **</t>
  </si>
  <si>
    <t xml:space="preserve">  * Cancellation witin 100 to 70 Days Prior to Arrival ‐ 50% of the Charge on Total booking</t>
  </si>
  <si>
    <t xml:space="preserve">  * Cancellation witin 69 to 00 Days Prior to Arrival ‐ 100% of the Charge on Total booking</t>
  </si>
  <si>
    <t xml:space="preserve">  ** 10 Jan 2020 to 30 Apr 2020 &amp; 01 Oct 2020 to 19 Dec 2020 **</t>
  </si>
  <si>
    <t xml:space="preserve">  ** 01 May 2020 to 30 Sep 2020 **</t>
  </si>
  <si>
    <t xml:space="preserve">  ** 20 Dec 2020 to 09 Jan 2021 **</t>
  </si>
  <si>
    <t>High 1</t>
  </si>
  <si>
    <t>High 2</t>
  </si>
  <si>
    <t>10 Jan 2020 to 30 Apr 2020</t>
  </si>
  <si>
    <t>20 Dec 2020 to 09 Jan 2021</t>
  </si>
  <si>
    <t>Beach Villa with Pool Sunrise</t>
  </si>
  <si>
    <t>Beach Villa with Pool Sunset</t>
  </si>
  <si>
    <t>Infinity Pool Ocean Villa</t>
  </si>
  <si>
    <t>Infinity Pool Ocean Villa with Slide</t>
  </si>
  <si>
    <t xml:space="preserve">Private Ocean Retreat with Slide Two Bed Room </t>
  </si>
  <si>
    <t>Two Bed Room Beach Villa with Pool Sunrise</t>
  </si>
  <si>
    <t xml:space="preserve">Two Bed Room Beach Suite with Pool Sunset </t>
  </si>
  <si>
    <t>Three Bed Room Royal Residence</t>
  </si>
  <si>
    <t>Five Bed Room Royal Residence</t>
  </si>
  <si>
    <t>Extra Adult (15 Yrs &amp; Above)</t>
  </si>
  <si>
    <t xml:space="preserve">  ** 21 Dec 2019 to 22 Dec 2019 &amp; 01 Mar 2020 to 05 Apr 2020 &amp; 19 Apr 2020 to 20 Dec 2020 **</t>
  </si>
  <si>
    <t xml:space="preserve">  * Cancellations Made 20 - 35 Days prior to Arrival - 50% of Total Room charge will be charged</t>
  </si>
  <si>
    <t xml:space="preserve">  * Cancellations made 19 Days prior to Arrival - 100% of Total stay will be charged</t>
  </si>
  <si>
    <t xml:space="preserve">  ** 23 Dec 2019 to 04 Jan 2020 **</t>
  </si>
  <si>
    <t xml:space="preserve">  * Cancellations made 56 to 100 Days prior to Arrival - 50% of Total Room charge will be charged</t>
  </si>
  <si>
    <t xml:space="preserve">  * Cancellations made 55 Days prior to Arrival - 100% of Total stay will be charged</t>
  </si>
  <si>
    <t xml:space="preserve">  ** 05 Jan 2020 to 29 Feb 2020 &amp; 06 Apr 2020 to 18 Apr 2020 **</t>
  </si>
  <si>
    <t xml:space="preserve">  * Cancellations Made 36 - 50 Days prior to Arrival - 50% of Total Room charge will be charged</t>
  </si>
  <si>
    <t xml:space="preserve">  * Cancellations made 35 Days prior to Arrival - 100% of Total stay will be charged</t>
  </si>
  <si>
    <t>21 Dec 2019 to 22 Dec 2019</t>
  </si>
  <si>
    <t>23 Dec 2019 to 04 Jan 2020</t>
  </si>
  <si>
    <t>01 Mar 2020 to 05 Apr 2020</t>
  </si>
  <si>
    <t>Overwater Pool Villa Sunrise</t>
  </si>
  <si>
    <t>Beach Pool Villa Sunrise</t>
  </si>
  <si>
    <t xml:space="preserve">Overwater Pool Villa Sunset </t>
  </si>
  <si>
    <t xml:space="preserve">Beach Pool Villa Sunset </t>
  </si>
  <si>
    <t xml:space="preserve">Duplex Overwater Pool Villa </t>
  </si>
  <si>
    <t xml:space="preserve">Duplex Beach Pool Villa </t>
  </si>
  <si>
    <t xml:space="preserve">Royal Villa </t>
  </si>
  <si>
    <t>to be adviced</t>
  </si>
  <si>
    <t>06 Apr 2020 to 18 Apr 2020</t>
  </si>
  <si>
    <t>19 Apr 2020 to 20 Dec 2020</t>
  </si>
  <si>
    <t>Over Water Pool Villa Sunrise</t>
  </si>
  <si>
    <t xml:space="preserve">Over Water pool Villa Sunset </t>
  </si>
  <si>
    <t xml:space="preserve">Duplex Over Water Pool Villa </t>
  </si>
  <si>
    <t xml:space="preserve">  * Will allow guests to check out of studios / villas at the same specific clock time of 24 hours after actual check in time</t>
  </si>
  <si>
    <t xml:space="preserve">  * For late check-out 50% of the daily contracted rate at the time of reservations will apply</t>
  </si>
  <si>
    <t xml:space="preserve">  * Guests who depart prior to departure date for any reason are not entitled to any reimbursement </t>
  </si>
  <si>
    <r>
      <t xml:space="preserve">  * Cancellations made </t>
    </r>
    <r>
      <rPr>
        <b/>
        <sz val="10"/>
        <color rgb="FF000000"/>
        <rFont val="Candara"/>
        <family val="2"/>
      </rPr>
      <t xml:space="preserve">Less than 55 </t>
    </r>
    <r>
      <rPr>
        <sz val="10"/>
        <color rgb="FF000000"/>
        <rFont val="Candara"/>
        <family val="2"/>
      </rPr>
      <t>days prior to arrival date, 50% booked nights charge</t>
    </r>
  </si>
  <si>
    <r>
      <t xml:space="preserve">  * Cancellations made </t>
    </r>
    <r>
      <rPr>
        <b/>
        <sz val="10"/>
        <color rgb="FF000000"/>
        <rFont val="Candara"/>
        <family val="2"/>
      </rPr>
      <t xml:space="preserve">Less than 40 </t>
    </r>
    <r>
      <rPr>
        <sz val="10"/>
        <color rgb="FF000000"/>
        <rFont val="Candara"/>
        <family val="2"/>
      </rPr>
      <t>days prior to arrival date, 100% booked nights charge</t>
    </r>
  </si>
  <si>
    <r>
      <t xml:space="preserve">  * No Show will be charged 100% booked nights </t>
    </r>
    <r>
      <rPr>
        <b/>
        <sz val="10"/>
        <color rgb="FF000000"/>
        <rFont val="Candara"/>
        <family val="2"/>
      </rPr>
      <t>Plus</t>
    </r>
    <r>
      <rPr>
        <sz val="10"/>
        <color rgb="FF000000"/>
        <rFont val="Candara"/>
        <family val="2"/>
      </rPr>
      <t xml:space="preserve"> arrival transfer booked</t>
    </r>
  </si>
  <si>
    <t xml:space="preserve">  ** 11 Jan 2020 to 23 Dec 2020</t>
  </si>
  <si>
    <r>
      <t xml:space="preserve">  * Cancellations made</t>
    </r>
    <r>
      <rPr>
        <b/>
        <sz val="10"/>
        <color rgb="FF000000"/>
        <rFont val="Candara"/>
        <family val="2"/>
      </rPr>
      <t xml:space="preserve"> Less than 35</t>
    </r>
    <r>
      <rPr>
        <sz val="10"/>
        <color rgb="FF000000"/>
        <rFont val="Candara"/>
        <family val="2"/>
      </rPr>
      <t xml:space="preserve"> days prior to arrival date, 50% booked nights charge</t>
    </r>
  </si>
  <si>
    <r>
      <t xml:space="preserve">  * Cancellations made </t>
    </r>
    <r>
      <rPr>
        <b/>
        <sz val="10"/>
        <color rgb="FF000000"/>
        <rFont val="Candara"/>
        <family val="2"/>
      </rPr>
      <t>Less than 19</t>
    </r>
    <r>
      <rPr>
        <sz val="10"/>
        <color rgb="FF000000"/>
        <rFont val="Candara"/>
        <family val="2"/>
      </rPr>
      <t xml:space="preserve"> days prior to arrival date, 100% booked nights charge</t>
    </r>
  </si>
  <si>
    <t xml:space="preserve">  ** Updated Extra Adult Rate for Different Villa Types due to Error in Contract Earlier - Updated on 16 Aug 2019</t>
  </si>
  <si>
    <t>11 Jan 2020 to 10 May 2020</t>
  </si>
  <si>
    <t>11 May 2020 to 31 Jul 2020</t>
  </si>
  <si>
    <t>Sky Studio</t>
  </si>
  <si>
    <t>Beach Studio</t>
  </si>
  <si>
    <t>Beach Villa with Jacuzzi</t>
  </si>
  <si>
    <t xml:space="preserve">Sunrise Beach Pool Villa with Jacuzzi </t>
  </si>
  <si>
    <t xml:space="preserve">Sunset Beach Pool Villa with Jacuzzi </t>
  </si>
  <si>
    <t xml:space="preserve">Aqua Villa </t>
  </si>
  <si>
    <t>Aqua Villa with Jacuzzi</t>
  </si>
  <si>
    <t xml:space="preserve">Ocean Pool Villa </t>
  </si>
  <si>
    <t xml:space="preserve">Two Bed Room Family Sky Suite </t>
  </si>
  <si>
    <t>Honeymoon Aqua Pool Villa</t>
  </si>
  <si>
    <t>- Cancellations , No Show and Early Departures</t>
  </si>
  <si>
    <t xml:space="preserve">  ** 01 Nov 2019 to 23 Dec 2019 &amp; 06 Jan 2020 to 31 Oct 2020**</t>
  </si>
  <si>
    <t xml:space="preserve">  * Cancellations made 19 to 11 Days prior to Arrival - 50% of Full Stay will be charged</t>
  </si>
  <si>
    <t xml:space="preserve">  * Cancellations made less than 08 Days prior to Arrival - 100% of Full Stay will be charged</t>
  </si>
  <si>
    <t xml:space="preserve">  ** 24 Dec 2019 to 05 Jan 2020 **</t>
  </si>
  <si>
    <t>Meals</t>
  </si>
  <si>
    <t>06 Jan 2020 to 10 May 2020</t>
  </si>
  <si>
    <t>11 May 2020 to 19 Jul 2020</t>
  </si>
  <si>
    <t>Pool Villa</t>
  </si>
  <si>
    <t>Duplex Pool Villa</t>
  </si>
  <si>
    <t>Ocean Villa</t>
  </si>
  <si>
    <t>20 Jul 2020 to 31 Oct 2020</t>
  </si>
  <si>
    <t xml:space="preserve">  ** 10 Jan 2020 to 20 Dec 2020 **</t>
  </si>
  <si>
    <t xml:space="preserve">  * Cancellations made 26 to 16 Days prior to Arrival - 50% of the Total Stay will be charged</t>
  </si>
  <si>
    <t xml:space="preserve">  * Cancellations made 15 Days or less to Arrival - 100% of Full Stay will be charged plus one way Seaplane Transfes</t>
  </si>
  <si>
    <t xml:space="preserve">  ** 21 Dec 2020 to 08 Jan 2021 **</t>
  </si>
  <si>
    <t xml:space="preserve">  * Cancellations made 80 to 50 Days prior to Arrival - 50% of the Total Stay will be charged</t>
  </si>
  <si>
    <t xml:space="preserve">  * Cancellations made 50 Days or less to Arrival - 100% of Full Stay will be charged plus one way Seaplane Transfes</t>
  </si>
  <si>
    <t>10 Jan 2020 to 01 May 2020</t>
  </si>
  <si>
    <t>02 May 2020 to 31 Jul 2020</t>
  </si>
  <si>
    <t>01 Sep 2020 to 02 Oct 2020</t>
  </si>
  <si>
    <t xml:space="preserve">Retreat Beach Pool Villa </t>
  </si>
  <si>
    <t xml:space="preserve">Grand Beach Villa Two Bed Room </t>
  </si>
  <si>
    <t xml:space="preserve">Grand Beach Pool Villa Two Bed Room </t>
  </si>
  <si>
    <t xml:space="preserve">Retreat Grand Beach Pool Villa Two Bed Room </t>
  </si>
  <si>
    <t xml:space="preserve">Retreat Family Beach Pool Villa Three Bed Room </t>
  </si>
  <si>
    <t xml:space="preserve">Sanctuary Pool Villa Three Bed Room </t>
  </si>
  <si>
    <t>21 Dec 2020 to 08 Jan 2021</t>
  </si>
  <si>
    <t xml:space="preserve"> - All Inclusive Gold &amp; Island Wide Experience Plan </t>
  </si>
  <si>
    <t xml:space="preserve">  * For All Inclusive Benefits please enquire from our Team. </t>
  </si>
  <si>
    <t xml:space="preserve">  ** 01 Nov 2019 to 23 Dec 2019 &amp; 10 Jan 2020 to 30 Apr 2020 **</t>
  </si>
  <si>
    <t xml:space="preserve">  * Cancellations made within 55 days of Arrival - 50% of Full Stay will be Charged</t>
  </si>
  <si>
    <t xml:space="preserve">  * Cancellations made within 35 days of Arrival - 100% of Full Stay will be Charges</t>
  </si>
  <si>
    <t xml:space="preserve">  * No Shows &amp; Early Departures will be Charged 100% of Full Stay with Return Transfers</t>
  </si>
  <si>
    <t xml:space="preserve">  ** 24 Dec 2019 to 09 Jan 2020 **</t>
  </si>
  <si>
    <t xml:space="preserve">  * Cancellations made within 60 days of Arrival - 100% of Full Stay will be Charges</t>
  </si>
  <si>
    <t xml:space="preserve">  * Cancellations made within 26 days of Arrival - 50% of Full Stay will be Charged</t>
  </si>
  <si>
    <t xml:space="preserve">  * Cancellations made within 19 days of Arrival - 100% of Full Stay will be Charges</t>
  </si>
  <si>
    <t>10 Jan 2020 to 22 Jan 2020</t>
  </si>
  <si>
    <t>23 Jan 2020 to 29 Feb 2020</t>
  </si>
  <si>
    <t>Beach Villa (Reserve)</t>
  </si>
  <si>
    <t xml:space="preserve">Garden Villa with Pool </t>
  </si>
  <si>
    <t>Lagoon Prestige Pavilion Beach Villa</t>
  </si>
  <si>
    <t xml:space="preserve">Lagoon Villa with Plunge Pool </t>
  </si>
  <si>
    <t>Beach Villa with Private Pool</t>
  </si>
  <si>
    <t xml:space="preserve">Water Villa with Plunge Pool </t>
  </si>
  <si>
    <t xml:space="preserve">Beach Suite with Infinity Pool </t>
  </si>
  <si>
    <t>Maldivian Suite with Pool</t>
  </si>
  <si>
    <t>Family Beach Suite</t>
  </si>
  <si>
    <t>Water Suite with Plunge Pool</t>
  </si>
  <si>
    <t>Two Bed Room Beach Suite with Pool</t>
  </si>
  <si>
    <t>Kihaa Private Residence - 10 Room Private Residence</t>
  </si>
  <si>
    <t>18 Adults &amp; 04 Children</t>
  </si>
  <si>
    <t>01 Mar 2020 to 31 Mar 2020</t>
  </si>
  <si>
    <t>- Payment Terms</t>
  </si>
  <si>
    <t xml:space="preserve">  * Full payment must be settled not less than 70 Days Prior to Arrival or booking will be Cancelled</t>
  </si>
  <si>
    <t xml:space="preserve">  ** 01 Nov 2019 to 23 Dec 2019 &amp; 06 Jan 2020 to 12 Apr 2020 &amp; 01 Oct 2020 to 31 Oct 2020 **</t>
  </si>
  <si>
    <t xml:space="preserve">  * Full payment must be settled not less than 55 Days Prior to Arrival or booking will be Cancelled</t>
  </si>
  <si>
    <t xml:space="preserve">  ** 13 Apr 2020 to 30 Sep 2020 **</t>
  </si>
  <si>
    <t xml:space="preserve">  * Full payment must be settled not less than 40 Days Prior to Arrival or booking will be Cancelled</t>
  </si>
  <si>
    <t xml:space="preserve">  ** For bookings confirmed “shorter in” to the above seasonal periods, full payment must be credited not less than 4 days from booking date</t>
  </si>
  <si>
    <t xml:space="preserve">  ** In any event, full payment must be credited to the Resort bank account before the date of arrival; failing which, the guests must pay </t>
  </si>
  <si>
    <t xml:space="preserve">    the Resort in full before their seaplane transfer to the Resort.</t>
  </si>
  <si>
    <t xml:space="preserve">  * Cancellations made 55 Days or less to Arrival - 100% of Full Stay will be charged</t>
  </si>
  <si>
    <t xml:space="preserve">  * Cancellations made 00 - 70 Days prior to Arrival - 100% of the Full Stay will be charged</t>
  </si>
  <si>
    <t>Seasons D</t>
  </si>
  <si>
    <t>06 Jan 2020 to 12 Apr 2020</t>
  </si>
  <si>
    <t>13 Apr 2020 to 31 May 2020</t>
  </si>
  <si>
    <t xml:space="preserve">Ocean Pool Residence </t>
  </si>
  <si>
    <t>AAA</t>
  </si>
  <si>
    <t xml:space="preserve">Ocean Pool Residence Two Bed Room </t>
  </si>
  <si>
    <t xml:space="preserve">Island Buyout </t>
  </si>
  <si>
    <t>44 Persons</t>
  </si>
  <si>
    <t>Season F</t>
  </si>
  <si>
    <t>01 Jun 2020 to 31 Jul 2020</t>
  </si>
  <si>
    <t>01 Aug 2020 to 30 Sep 2020</t>
  </si>
  <si>
    <t xml:space="preserve">  ** Updated Room Categories with Jacuzzi in the name to remove Jacuzzi - Updated on 05 Apr 2019</t>
  </si>
  <si>
    <t>Beach Bungalow</t>
  </si>
  <si>
    <t>Two Bed room Beach Houses</t>
  </si>
  <si>
    <t xml:space="preserve">Thundi Water Villa with Pool </t>
  </si>
  <si>
    <t>Honeymoon Pool Villa</t>
  </si>
  <si>
    <t>Garden Bungalow</t>
  </si>
  <si>
    <t>O Beach Villa</t>
  </si>
  <si>
    <t>Premium Beach Villa</t>
  </si>
  <si>
    <t>Jacuzzi Beach Villa</t>
  </si>
  <si>
    <t>O Jacuzzi Beach Villa</t>
  </si>
  <si>
    <t>Sangu Jacuzzi Beach Villa</t>
  </si>
  <si>
    <t>Sangu Water Villa</t>
  </si>
  <si>
    <t>Sangu Water Villa - Honeymoon Suite</t>
  </si>
  <si>
    <t>Private Pool Villa - Family Suite</t>
  </si>
  <si>
    <t>07 Jan 2020 to 15 Apr 2019</t>
  </si>
  <si>
    <t>FBAI</t>
  </si>
  <si>
    <t>Deluxe Bungalow</t>
  </si>
  <si>
    <t>Beach Front Deluxe Bungalow</t>
  </si>
  <si>
    <t>Garden Pool Villa</t>
  </si>
  <si>
    <t>Deluxe Pool Villa</t>
  </si>
  <si>
    <t>Two Bedroom Kurumba Residence</t>
  </si>
  <si>
    <t>Extra Person Original Rates</t>
  </si>
  <si>
    <t>All Villa Categoires</t>
  </si>
  <si>
    <t>-</t>
  </si>
  <si>
    <t>Original</t>
  </si>
  <si>
    <t>With Taxes</t>
  </si>
  <si>
    <t>Teen</t>
  </si>
  <si>
    <t xml:space="preserve">Half Board Supplement </t>
  </si>
  <si>
    <t xml:space="preserve">Full Board Supplement </t>
  </si>
  <si>
    <t>Full Board All Inclusive Supplement</t>
  </si>
  <si>
    <t>Dine Around All Inclusive Supplement</t>
  </si>
  <si>
    <t xml:space="preserve">Festive Season Supplements ( Compulsory / Non-Compulsory) </t>
  </si>
  <si>
    <t>Non Compulsory Christmas Eve Dinner (24 Dec 16)</t>
  </si>
  <si>
    <t xml:space="preserve"> if booked on BB </t>
  </si>
  <si>
    <t>Compulsory New Years Eve Dinner (31 Dec 16)</t>
  </si>
  <si>
    <t xml:space="preserve">Non Compulsory Chrismtas Orthodox Dinner (06 Jan 17) </t>
  </si>
  <si>
    <t xml:space="preserve"> if booked on HB/FB/FBAI/DAAI</t>
  </si>
  <si>
    <t>- Child Supplement is applicable for Children below 12 Yrs</t>
  </si>
  <si>
    <t xml:space="preserve">  ** 01 Nov 2019 to 23 Dec 2019 &amp; 05 Jan 2019 to 30 Apr 2019 **</t>
  </si>
  <si>
    <t xml:space="preserve">  * Cancellations Made 25 - 21 Days prior to Arrival - 02 Room Nights Charge</t>
  </si>
  <si>
    <t xml:space="preserve">  * Cancellations Made 20 - 00 Days prior to Arrival - 100% of Full Stay will be chargeable. </t>
  </si>
  <si>
    <t xml:space="preserve">  * Cancellations Made 55 - 41 Days prior to Arrival - 50% of Full Stay will be Chageable. </t>
  </si>
  <si>
    <t xml:space="preserve">  * Cancellations Made 41 - 00 Days prior to Arrival - 100% of Full Stay will be chargeable. </t>
  </si>
  <si>
    <t xml:space="preserve">  * Cancellations Made 20 - 16 Days prior to Arrival - 02 Room Nights Charge</t>
  </si>
  <si>
    <t xml:space="preserve">  * Cancellations Made 15 - 00 Days prior to Arrival - 100% of Full Stay will be chargeable. </t>
  </si>
  <si>
    <t xml:space="preserve">  ** Updated to Include new room categories (Beach Suites &amp; Residences) and change in BV Rate for 01 May to 20 Jul - Updated on 15 Jul 2019</t>
  </si>
  <si>
    <t xml:space="preserve">  ** Updated Family Beach Villa Rates for period 01 May to 20 Jul 2019 - Updated on 25 Jul 2019</t>
  </si>
  <si>
    <t>05 Jan 2020 to 30 Apr 2020</t>
  </si>
  <si>
    <t>01 or 02 Persons</t>
  </si>
  <si>
    <t xml:space="preserve">Beach Residence with Pool </t>
  </si>
  <si>
    <t>Deluxe Water Villa</t>
  </si>
  <si>
    <t>Sunset Water Suite</t>
  </si>
  <si>
    <t>Beach Family Villa</t>
  </si>
  <si>
    <t>21 Jul 2020 to 30 Sep 2020</t>
  </si>
  <si>
    <t xml:space="preserve">  * Late Check out until 1800 Hrs - 50% of Room Rate , beyond 1800 Hrs Full Room Night Charge</t>
  </si>
  <si>
    <t xml:space="preserve">  ** 01 Nov 2019 to 23 Dec 2019 &amp; 08 Jan 2020 to 31 Oct 2020 **</t>
  </si>
  <si>
    <t xml:space="preserve">  * Cancellations made 35 to 26 Days prior to Arrival - 25% of the Total Stay will be charged</t>
  </si>
  <si>
    <t xml:space="preserve">  * Cancellations made 25 to 13 Days prior to Arrival - 50% of the Total Stay will be charged</t>
  </si>
  <si>
    <t xml:space="preserve">  * Cancellations made 12 to 08 Days prior to Arrival - 75% of the Total Stay will be charged</t>
  </si>
  <si>
    <t xml:space="preserve">  * Cancellations made less than 07 Days Prior to Arrival - 100% of Full Stay will be charged</t>
  </si>
  <si>
    <t xml:space="preserve">  * Cancellation or modifications made less than 55 Days prior to Arrival - 100% of Total stay will be charged. </t>
  </si>
  <si>
    <t>08 Jan 2020 to 07 May 2020</t>
  </si>
  <si>
    <t>08 May 2020 to 14 Jul 2020</t>
  </si>
  <si>
    <t>Beach Villa (1 Bed Room with Pool)</t>
  </si>
  <si>
    <t>Beach Residence (2 Bed Room with Pool)</t>
  </si>
  <si>
    <t>Lux* Beach Retreat (3 Bed Room with Pool)</t>
  </si>
  <si>
    <t>Water Villa (1 Bed Room with Pool)</t>
  </si>
  <si>
    <t>Deluxe Water Villa (1 Bed Room with Pool)</t>
  </si>
  <si>
    <r>
      <t xml:space="preserve">Prestige Water Villa </t>
    </r>
    <r>
      <rPr>
        <i/>
        <sz val="10"/>
        <color theme="1"/>
        <rFont val="Candara"/>
        <family val="2"/>
      </rPr>
      <t>(1 Bed Room with Pool)</t>
    </r>
  </si>
  <si>
    <t>Overwater Residence (2 Bed Room with Pool)</t>
  </si>
  <si>
    <t>Lux* Overwater Retreat (3 Bed Room with Pool)</t>
  </si>
  <si>
    <t>First Child (06 - 11.99 Yrs)</t>
  </si>
  <si>
    <t xml:space="preserve">Second Child (06 - 11.99 Yrs) </t>
  </si>
  <si>
    <t>First Teen (12 - 17.99 Yrs)</t>
  </si>
  <si>
    <t xml:space="preserve">Second Teen (12 - 17.99 Yrs) </t>
  </si>
  <si>
    <t>Extra Bed Adult</t>
  </si>
  <si>
    <t>15 Jul 2020 to 31 Aug 2020</t>
  </si>
  <si>
    <t xml:space="preserve">  ** Updated rate for Family Lagoon Pavilion from 06 Persons to 04 Adults &amp; 02 Teens on 20 Jul 2019 </t>
  </si>
  <si>
    <t>Beach Pavilion</t>
  </si>
  <si>
    <t>Family Lagoon Pavilion</t>
  </si>
  <si>
    <t>04 Adults &amp; 02 Teens</t>
  </si>
  <si>
    <t xml:space="preserve">Romantic Pool Water Villa </t>
  </si>
  <si>
    <t xml:space="preserve">Temptation Pool Water Villa </t>
  </si>
  <si>
    <t xml:space="preserve">Lux* Villa </t>
  </si>
  <si>
    <t xml:space="preserve">Pool Villa - Two Bed Room </t>
  </si>
  <si>
    <t>20 Jul 2020 to 31 Aug 2020</t>
  </si>
  <si>
    <t xml:space="preserve">  * Cancellations Made less than 26 days prior to arrival ‐ 03 Nights Accommodation Charge </t>
  </si>
  <si>
    <t xml:space="preserve">  * Cancellations Made less than 19 days prior to arrival ‐ 50 % of the total Stay will be charged</t>
  </si>
  <si>
    <t xml:space="preserve">  * Cancellations Made less than 11 days prior to arrival ‐ 100 % of the total Stay will be charged</t>
  </si>
  <si>
    <t>Only Enter the Double Room Rate</t>
  </si>
  <si>
    <t>Single, Child &amp; Extra Adult will come automatically</t>
  </si>
  <si>
    <t>Doble</t>
  </si>
  <si>
    <t>Third Pax</t>
  </si>
  <si>
    <t>Classic Rooms</t>
  </si>
  <si>
    <t xml:space="preserve">Garden Room </t>
  </si>
  <si>
    <t>01 May 2020 to 30 Jun 2020</t>
  </si>
  <si>
    <t>01 Jul 2020 to 31 Jul 2020</t>
  </si>
  <si>
    <t xml:space="preserve">  * Cancellation made 26 days prior to Arrival - No Cancellation Charge</t>
  </si>
  <si>
    <t xml:space="preserve">  * Cancellation made between 26 to 19 Days Prior to Arrival - 30% of the Stay on Booked Meal Plan </t>
  </si>
  <si>
    <t xml:space="preserve">  * Cancellation made between 18 to 12 Days Prior to Arrival - 50% of the Stay on Booked Meal Plan </t>
  </si>
  <si>
    <t xml:space="preserve">  * Cancellation made between 11 to 08 Days Prior to Arrival - 75% of the Stay on Booked Meal Plan </t>
  </si>
  <si>
    <t xml:space="preserve">  * Cancellation made Less than 08 Days Prior to Arrival - 100% of the Stay on Booked Meal Plan </t>
  </si>
  <si>
    <t xml:space="preserve">Semi Detached Beach Villa </t>
  </si>
  <si>
    <t>Lagoon Suite</t>
  </si>
  <si>
    <t xml:space="preserve">Beach Villa Suite </t>
  </si>
  <si>
    <t xml:space="preserve">  * Cancellations received less than 12 days prior to Arrival - 50% of total stay will be charged</t>
  </si>
  <si>
    <t xml:space="preserve">  * Cancellations received less than 08 days prior to Arrival - 100% of total stay will be charged</t>
  </si>
  <si>
    <t>Water Front Villa</t>
  </si>
  <si>
    <t>Jacuzzi Water Villa</t>
  </si>
  <si>
    <t xml:space="preserve">  ** 01 Apr 2019 to 23 Dec 2019 &amp; 08 Jan 2020 to 31 Mar 2020 **</t>
  </si>
  <si>
    <t xml:space="preserve">  * Cancellations made within 19 days prior to Arrival - No Charge</t>
  </si>
  <si>
    <t xml:space="preserve">  * Cancellations made within 12 days prior to Arrival - 50% of the Total Stay will be charged</t>
  </si>
  <si>
    <t xml:space="preserve">  * Cancellations made within 11 days prior to Arrival - 100% of the Total Stay will be charged</t>
  </si>
  <si>
    <t xml:space="preserve">  * Cancellations made within 40 days prior to Arrival - 100% of the Total Stay will be charged</t>
  </si>
  <si>
    <t>01 Apr 2019 to 31 Oct 2019</t>
  </si>
  <si>
    <t>Over Water Villa</t>
  </si>
  <si>
    <t>Over Water Sunset Villa</t>
  </si>
  <si>
    <t>Over Water Sunset Pool Villa</t>
  </si>
  <si>
    <t xml:space="preserve">  ** 11 Jan 2020 to 22 Dec 2020**</t>
  </si>
  <si>
    <t xml:space="preserve">  * Cancellations Within 20 to 35 days prior to client’s arrival: 50% of total cost for the stay will be charged</t>
  </si>
  <si>
    <t xml:space="preserve">  * Cancellations Within 00 to 24 days prior to client’s arrival: 100% of total cost for the stay will be charged</t>
  </si>
  <si>
    <t xml:space="preserve">  * Cancellations Within 40 to 55 days prior to client’s arrival: 50% of total cost for the stay will be charged</t>
  </si>
  <si>
    <t xml:space="preserve">  * Cancellations Within 00 to 34 days prior to client’s arrival: 100% of total cost for the stay will be charged</t>
  </si>
  <si>
    <t>Season  1</t>
  </si>
  <si>
    <t>Water Pool Villa</t>
  </si>
  <si>
    <t xml:space="preserve">Beach Residence </t>
  </si>
  <si>
    <t>- Cancellation No-show Policy</t>
  </si>
  <si>
    <t xml:space="preserve">  ** 01 Nov 2019 to 23 Dec 2019 &amp; 06 Jan 2020 to 31 Oct 2020 **</t>
  </si>
  <si>
    <t xml:space="preserve">  * Cancellations made 20  to 35 Days prior to Arrival - 50% of Total Room charge will be charged</t>
  </si>
  <si>
    <t xml:space="preserve">  * Cancellations made 19 to 00 Days prior to Arrival - 100% of Total stay will be charged</t>
  </si>
  <si>
    <t xml:space="preserve">  ** 24 Dec 2019 to 08 Jan 2019 **</t>
  </si>
  <si>
    <t xml:space="preserve">  * Cancellations made 71 to 100 Days prior to Arrival - 50% of Total Room charge will be charged</t>
  </si>
  <si>
    <t xml:space="preserve">  * Cancellations made 70 to 00 Days prior to Arrival - 100% of Total stay will be charged</t>
  </si>
  <si>
    <t>Room Supplements as per 2019 / 2020 Contracts</t>
  </si>
  <si>
    <t>Mid Season</t>
  </si>
  <si>
    <t xml:space="preserve">Over Water Villa to </t>
  </si>
  <si>
    <t>Over Water Villa Sunrise Lagoon</t>
  </si>
  <si>
    <t xml:space="preserve">Beach Suite </t>
  </si>
  <si>
    <t xml:space="preserve">Beach Suite Sunset </t>
  </si>
  <si>
    <t xml:space="preserve">Over Water Villa Ocean </t>
  </si>
  <si>
    <t xml:space="preserve">Over Water Villa Sunrise Ocean </t>
  </si>
  <si>
    <t>06 Jan 2020 to 15 Apr 2020</t>
  </si>
  <si>
    <t>16 Apr 2020 to 30 Sep 2020</t>
  </si>
  <si>
    <t xml:space="preserve">Overwater Pool Villa Lagoon </t>
  </si>
  <si>
    <t>Overwater Villa Sunrise Lagoon</t>
  </si>
  <si>
    <t>Beach Pool Suite Sunrise</t>
  </si>
  <si>
    <t xml:space="preserve">Beach Pool Suite </t>
  </si>
  <si>
    <t xml:space="preserve">Overwater Villa Ocean </t>
  </si>
  <si>
    <t xml:space="preserve">Overwater Villa Sunrise Ocean </t>
  </si>
  <si>
    <t xml:space="preserve">Beach Spa Residence 3 Bed Room </t>
  </si>
  <si>
    <t xml:space="preserve">Ocean House with Pool </t>
  </si>
  <si>
    <t xml:space="preserve">Beach House with Pool </t>
  </si>
  <si>
    <t xml:space="preserve">Naladhu Two Bed Room Pool Residence </t>
  </si>
  <si>
    <t>05 Persons</t>
  </si>
  <si>
    <t xml:space="preserve">  * Late Check Out (Subject to Availability) from 1200 - 1600 Hrs can be offered at 50% of Room Night Charge</t>
  </si>
  <si>
    <t xml:space="preserve">  * Late Check Out (Subject to Availability) from 1600 Hrs onwards will be offered at 100% of Room Night Charge</t>
  </si>
  <si>
    <t xml:space="preserve">  ** 01 Nov 2019 to 26 Dec 2019 &amp; 07 Jan 2020 to 31 Oct 2020 **</t>
  </si>
  <si>
    <t xml:space="preserve">  * Cancellations made 36 Days or more prior to Arrival - No Charge</t>
  </si>
  <si>
    <t xml:space="preserve">  * Cancellations made 35 to 26 Days prior to Arrival - 25% of Full Stay will be charged</t>
  </si>
  <si>
    <t xml:space="preserve">  * Cancellations made 26 to 19 Days prior to Arrival - 50% of Full Stay will be charged</t>
  </si>
  <si>
    <t xml:space="preserve">  * Cancellations made 19 to 12 Days prior to Arrival - 75% of Full Stay will be charged</t>
  </si>
  <si>
    <t xml:space="preserve">  * Cancellations made 12 to 00 Days prior to Arrival - 100% of Full Stay will be charged</t>
  </si>
  <si>
    <t xml:space="preserve">  ** 27 Dec 2019 to 06 Jan 2020 **</t>
  </si>
  <si>
    <t xml:space="preserve">  * Cancellations made 70 to 00 Days prior to Arrival - 100% of Full Stay will be charged</t>
  </si>
  <si>
    <t xml:space="preserve">&lt;- Autofill </t>
  </si>
  <si>
    <t>ENTER RATES in the Columns Colored Orange Only</t>
  </si>
  <si>
    <t xml:space="preserve">Family Garden Room </t>
  </si>
  <si>
    <t>Faro Studio</t>
  </si>
  <si>
    <t>Fornace Studio</t>
  </si>
  <si>
    <t>QDR</t>
  </si>
  <si>
    <t xml:space="preserve">Family Water Villa </t>
  </si>
  <si>
    <t>Family Deluxe Beach Villa</t>
  </si>
  <si>
    <t>Sultan Suite</t>
  </si>
  <si>
    <t xml:space="preserve">High Season </t>
  </si>
  <si>
    <t xml:space="preserve">Shoulder Season </t>
  </si>
  <si>
    <t xml:space="preserve">  ** 09 Jan 2020 to 03 Apr 2020 &amp; 19 Apr 2020 to 07 May 2020 &amp; 01 Aug 2020 to 31 Aug 2020 &amp; 01 Oct 2020 to 22 Dec 2020 **</t>
  </si>
  <si>
    <t xml:space="preserve">  * Cancellations made 00 - 35 Days prior to Arrival - 100% of Full Stay will be charged</t>
  </si>
  <si>
    <t xml:space="preserve">  ** 04 Apr 2020 to 18 Apr 2020 **</t>
  </si>
  <si>
    <t xml:space="preserve">  * Cancellations made 00 - 50 Days prior to Arrival - 100% of Full Stay will be charged</t>
  </si>
  <si>
    <t xml:space="preserve">  ** 08 May 2020 to 31 Jul 2020 &amp; 01 Sep 2020 to 30 Sep 2020 **</t>
  </si>
  <si>
    <t xml:space="preserve">  * Cancellations made 00 - 26 Days prior to Arrival - 100% of Full Stay will be charged</t>
  </si>
  <si>
    <t xml:space="preserve">  ** 23 Dec 2020 to 08 Jan 2021 **</t>
  </si>
  <si>
    <t>One Bed Room Beach Pool Pavilion</t>
  </si>
  <si>
    <t xml:space="preserve">Two Bed Room Beach Pool Pavilion </t>
  </si>
  <si>
    <t>Three Bed Room Beach Pool Pavilion</t>
  </si>
  <si>
    <t>Deluxe Water Pool Villa</t>
  </si>
  <si>
    <t xml:space="preserve">One Bed Room Water Pool Pavilion   </t>
  </si>
  <si>
    <t>Two Bed Room Ocean Pool Pavilion</t>
  </si>
  <si>
    <t xml:space="preserve"> The Crescent - 06 Bed Rooms</t>
  </si>
  <si>
    <t>23 Dec 2020 to 08 Jan 2021</t>
  </si>
  <si>
    <t xml:space="preserve">  * No Shows and Early Departures will be Charged 100% of Total Stay Including 01 way Transfer</t>
  </si>
  <si>
    <t xml:space="preserve">  * Cancellations Made within 10 days of Arrival Date - 100% of Total stay will be chargeable</t>
  </si>
  <si>
    <t xml:space="preserve">  * No Shows and Early Departures will be Charged 100% of Full Stay Including Transfer Charge</t>
  </si>
  <si>
    <t>Deluxe Lagoon Pool Villa</t>
  </si>
  <si>
    <t>Two Bed Room Beach Pool Suite</t>
  </si>
  <si>
    <t>SP</t>
  </si>
  <si>
    <t xml:space="preserve">  * The Serenity Plan privileges will stop at 1100 Hrs on Check out day </t>
  </si>
  <si>
    <t>Deluxe Beach Pool Villa</t>
  </si>
  <si>
    <t>Deluxe Overwater Pool Villa</t>
  </si>
  <si>
    <t xml:space="preserve">Honeymoon Select Ocean Villa </t>
  </si>
  <si>
    <t>22 Apr 2020 to 31 Oct 2020</t>
  </si>
  <si>
    <t xml:space="preserve">  * Where possible, early morning arrivals may be able to check in prior to 1400 hrs, subject to availability. </t>
  </si>
  <si>
    <t xml:space="preserve">  * To gurantee Early Check In a Full room Night charge is required to pre book room from previous night. </t>
  </si>
  <si>
    <t xml:space="preserve">  * Late Check out till 1800 Hrs - 50% of Room Night charge / beyong 1800 Hrs - 100% of Room Night Charge - both Subject to availability</t>
  </si>
  <si>
    <r>
      <t xml:space="preserve">  ** 01 Nov 2019 to 23 Dec 2019 </t>
    </r>
    <r>
      <rPr>
        <b/>
        <sz val="10"/>
        <color rgb="FF0070C0"/>
        <rFont val="Candara"/>
        <family val="2"/>
      </rPr>
      <t xml:space="preserve">&amp; </t>
    </r>
    <r>
      <rPr>
        <b/>
        <sz val="10"/>
        <color theme="1"/>
        <rFont val="Candara"/>
        <family val="2"/>
      </rPr>
      <t>08 Jan 2020 to 31 Oct 2020 **</t>
    </r>
  </si>
  <si>
    <t xml:space="preserve">  * Cancellations made within 35 days prior to Arrival - 25% of the booked Room Nights will be chargeable</t>
  </si>
  <si>
    <t xml:space="preserve">  * Cancellations made within 19  days prior to Arrival - 50% of the booked Room Nights will be chargeable</t>
  </si>
  <si>
    <t xml:space="preserve">  * Cancellations made within 12 days prior to Arrival - 100% of the booked Room Nights will be chargeable + One way Seaplane Transfer chargeable</t>
  </si>
  <si>
    <t xml:space="preserve">  * Cancellations made within 100 days prior to Arrival - 100% of the booked Room Nights will be chargeable + One way Seaplane Transfer chargeable</t>
  </si>
  <si>
    <t xml:space="preserve">  ** Please also refer to Transfer cancellation charges in Transfer rates</t>
  </si>
  <si>
    <t>08 Jan 2020 to 21 Apr 2020</t>
  </si>
  <si>
    <t>22 Apr 2020 to 31 May 2020</t>
  </si>
  <si>
    <t>DAI</t>
  </si>
  <si>
    <t xml:space="preserve">Grand Beach Villa </t>
  </si>
  <si>
    <t xml:space="preserve">Grand Beach Suite with Pool </t>
  </si>
  <si>
    <t xml:space="preserve">Grand Water Villa </t>
  </si>
  <si>
    <t xml:space="preserve">Sunset Jacuzzi Water Villa </t>
  </si>
  <si>
    <t xml:space="preserve">Grand Water Villa with Pool </t>
  </si>
  <si>
    <t xml:space="preserve">Prestige Jacuzzi Water Villa </t>
  </si>
  <si>
    <t xml:space="preserve">Presidential Water Suite </t>
  </si>
  <si>
    <t xml:space="preserve">  * Early Check In / Late Check is Subject to availability and will Incur a charge of 100% of the Nightly Room Rate</t>
  </si>
  <si>
    <t xml:space="preserve">  ** 09 Jan 2020 to 07 Apr 2020 &amp; 21 Apr 2020 to 30 Sep 2020 **</t>
  </si>
  <si>
    <t xml:space="preserve">  ** 08 Apr 2020 to 20 Apr 2020 **</t>
  </si>
  <si>
    <t xml:space="preserve">  * Cancellations made 65 to 36 Days prior to Arrival - 50% of the Total Stay will be charged</t>
  </si>
  <si>
    <t xml:space="preserve">  * Cancellations made 35 Days or less to Arrival - 100% of Full Stay will be charged</t>
  </si>
  <si>
    <t>Easter</t>
  </si>
  <si>
    <t>09 Jan 2020 to 07 Apr 2020</t>
  </si>
  <si>
    <t>08 Apr 2020 to 20 Apr 2020</t>
  </si>
  <si>
    <t>08 May 2020 to 30 Sep 2020</t>
  </si>
  <si>
    <t>01 Oct 2020 to 17 Dec 2020</t>
  </si>
  <si>
    <t>21 Apr 2020 to 07 May 2020</t>
  </si>
  <si>
    <t>Beach Villa Pool</t>
  </si>
  <si>
    <t xml:space="preserve">Water Villa Pool </t>
  </si>
  <si>
    <t>Two Villa Residence with Pool</t>
  </si>
  <si>
    <t>Grand Water Villa Pool</t>
  </si>
  <si>
    <t>Grand Residence Three Bed Room (No 160)</t>
  </si>
  <si>
    <t>Grand Sunset Residence Three Bed Room (No 172)</t>
  </si>
  <si>
    <t xml:space="preserve">  * Update - Chaned Grand Sunset Residence to Grand Residence &amp; Villa one to Grand Sunset Residence </t>
  </si>
  <si>
    <t xml:space="preserve">  ** 01 Nov 2019 to 23 Dec 2019 &amp; 20 Apr 2020 to 31 Oct 2020 **</t>
  </si>
  <si>
    <t xml:space="preserve">  * Cancellation witin 35 to 20 Days Prior to Arrival ‐ 50% of the Charge on Total booking</t>
  </si>
  <si>
    <t xml:space="preserve">  * Cancellation witin 19 Days Prior to Arrival ‐ 100% of the Charge on Total booking</t>
  </si>
  <si>
    <t xml:space="preserve">   ** 05 Jan 2020 to 19 Apr 2020 **</t>
  </si>
  <si>
    <t xml:space="preserve">  * Cancellation witin 36 to 55 Days Prior to Arrival ‐ 50% of the Charge on Total booking</t>
  </si>
  <si>
    <t xml:space="preserve">  * Cancellation witin 35 Days Prior to Arrival ‐ 100% of the Charge on Total booking</t>
  </si>
  <si>
    <t xml:space="preserve">  ** 24 Dec 2019 to 04 Jan 2020 **</t>
  </si>
  <si>
    <t xml:space="preserve">  * Cancellation witin 56  to 70 Days Prior to Arrival ‐ 50% of the Charge on Total booking</t>
  </si>
  <si>
    <t xml:space="preserve">  * Cancellation witin 00  to 55 Days Prior to Arrival ‐ 100% of the Charge on Total booking</t>
  </si>
  <si>
    <t>05 Jan 2020 to 19 Apr 2020</t>
  </si>
  <si>
    <t xml:space="preserve">Beach Villa with Private Pool </t>
  </si>
  <si>
    <t>Beach Villa with Private Pool &amp; Jacuzzi</t>
  </si>
  <si>
    <t xml:space="preserve">Sunset Lagoon Villa with Private Pool </t>
  </si>
  <si>
    <t xml:space="preserve">Over Water Villa with Private Pool </t>
  </si>
  <si>
    <t xml:space="preserve">Sunset Over Water Villa with Private Pool </t>
  </si>
  <si>
    <t xml:space="preserve">Two Bed Room Beach Villa with Pool </t>
  </si>
  <si>
    <t xml:space="preserve">Two Bed Room Sunset Laoon Villa with Pool </t>
  </si>
  <si>
    <t xml:space="preserve">Three Bed Room Sunset Lagoon Villa with Pool </t>
  </si>
  <si>
    <t xml:space="preserve">Grand Konotta Villa with Private Infinity Pool </t>
  </si>
  <si>
    <t xml:space="preserve">  * Late Check out is available Subject to availbility on the day of Departure at an additional charge</t>
  </si>
  <si>
    <t xml:space="preserve">  * Late Check out's are on Room Only Basis , Extras have to be paid directly</t>
  </si>
  <si>
    <t xml:space="preserve">  * The Atmosphere Indulgence Plan stops at 1100 Hrs on Check out Day</t>
  </si>
  <si>
    <t xml:space="preserve">  * No Shows and Early Departures will be Charged 100% of Full Stay Including 01 way Transfer</t>
  </si>
  <si>
    <t xml:space="preserve">  * Cancellations within 40 days of Arrival Date - 100 % of Total Stay will be Charged + 01 way Transfer Charge</t>
  </si>
  <si>
    <t xml:space="preserve">  * No Shows and Early Departures will be Charged 100% of Full Stay  + 01 Way Transfer Charge</t>
  </si>
  <si>
    <t xml:space="preserve">Earth Villa </t>
  </si>
  <si>
    <t xml:space="preserve">Wind Villa </t>
  </si>
  <si>
    <t xml:space="preserve">Earth Villa with Pool </t>
  </si>
  <si>
    <t xml:space="preserve">Wind Villa with Pool </t>
  </si>
  <si>
    <t>Earth Pool Pavilion - Two Bed Room Suite</t>
  </si>
  <si>
    <t xml:space="preserve">The Ozen Residence </t>
  </si>
  <si>
    <t>On Request Basis</t>
  </si>
  <si>
    <t xml:space="preserve">- Cancellations &amp; No-Show Charges </t>
  </si>
  <si>
    <r>
      <t xml:space="preserve">  ** 01 Nov 2019 to 20 Dec 2019 </t>
    </r>
    <r>
      <rPr>
        <b/>
        <sz val="10"/>
        <color rgb="FF0070C0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08 Jan 2020 to 30 Apr 2020 **</t>
    </r>
  </si>
  <si>
    <t xml:space="preserve">  * Cancellations received within 19 days prior to Arrival -  50% of Total Invoice value will be Charged  </t>
  </si>
  <si>
    <t xml:space="preserve">  * Cancellations received within 12 days prior to Arrival -  100% of Total Invoice value will be Charged  </t>
  </si>
  <si>
    <t xml:space="preserve">  * Cancellations received within 35 days prior to Arrival -  50% of Total Invoice value will be Charged  </t>
  </si>
  <si>
    <t xml:space="preserve">  * Cancellations received within 15 days prior to Arrival -  100% of Total Invoice value will be Charged  </t>
  </si>
  <si>
    <t>01 Dec 2019 to 20 Dec 2019</t>
  </si>
  <si>
    <t xml:space="preserve">Dive Villa </t>
  </si>
  <si>
    <t xml:space="preserve">Deluxe Sunset Villa </t>
  </si>
  <si>
    <t xml:space="preserve">Presidential Suite Two Bed Room </t>
  </si>
  <si>
    <t>01 May 2020 to 31 Aug 2020</t>
  </si>
  <si>
    <t>01 Sep 2020 to 30 Nov 2020</t>
  </si>
  <si>
    <t xml:space="preserve">  * Late Check out from 1200 - 1800 Hrs will be charged 50% of daily room rate &amp; rooms beyond 1800 hrs shall pay at over night room rate</t>
  </si>
  <si>
    <t>Original Rates</t>
  </si>
  <si>
    <t>Haven Villa</t>
  </si>
  <si>
    <t>Haven Suite</t>
  </si>
  <si>
    <t xml:space="preserve">  ** 01 Nov 2019 to 19 Dec 2019 &amp; 11 Jan 2020 to 30 Apr 2020 &amp; 01 Oct 2020 to 31 Oct 2020 **</t>
  </si>
  <si>
    <t xml:space="preserve">  * Cancellations made within 35 days prior to Arrival - 50% of the Total Stay will be charged</t>
  </si>
  <si>
    <t xml:space="preserve">  * Cancellations made within 19 days prior to Arrival - 100% of the Total Stay will be charged</t>
  </si>
  <si>
    <t xml:space="preserve">  * Cancellations made within 70 Days prior to Arrival - 50% of the Total Stay will be charged</t>
  </si>
  <si>
    <t xml:space="preserve">  * Cancellations made within 55 days prior to Arrival - 100% of the Total Stay will be charged</t>
  </si>
  <si>
    <t xml:space="preserve">  * Cancellations made within 12 days prior to Arrival - 100% of the Total Stay will be charged</t>
  </si>
  <si>
    <t xml:space="preserve">Park Villa </t>
  </si>
  <si>
    <t>Park Pool Vlla</t>
  </si>
  <si>
    <t xml:space="preserve">Deluxe Park Pool Villa </t>
  </si>
  <si>
    <t xml:space="preserve">Park Water Villa </t>
  </si>
  <si>
    <t>Park Sunset Ocean Pool Villa</t>
  </si>
  <si>
    <t xml:space="preserve">Two Bed Room Park Pool Villa </t>
  </si>
  <si>
    <t xml:space="preserve">  ** 01 Nov 2019 to 20 Dec 2019 &amp; 12 Jan 2020 to 31 Oct 2020 **</t>
  </si>
  <si>
    <t xml:space="preserve">  * Cancellations made 19 Days more to Arrival - No Charge </t>
  </si>
  <si>
    <t xml:space="preserve">  * Cancellations made between 18 to 00 Days Prior to Arrival - 100% of Total Nights per villa Reserved plus Transfers &amp; Taxes</t>
  </si>
  <si>
    <t xml:space="preserve">  * No shows &amp; early Departures 100% of Total Nights per villa Reserved plus Transfers &amp; Taxes </t>
  </si>
  <si>
    <t xml:space="preserve">  ** 21 Dec 2019 to 11 Jan 2020 **</t>
  </si>
  <si>
    <t xml:space="preserve">  * Cancellations made 40 Days more to Arrival - No Charge </t>
  </si>
  <si>
    <t xml:space="preserve">  * Cancellations made between 34 to 20 Days Prior to Arrival -  100% of Total Nights per villa Reserved plus Transfers &amp; Taxes</t>
  </si>
  <si>
    <t>Reethi Villa</t>
  </si>
  <si>
    <t>Fill Yellow Only</t>
  </si>
  <si>
    <t>Original Per Room Rates</t>
  </si>
  <si>
    <t>01 Nov 2019 to 20 Dec 2019</t>
  </si>
  <si>
    <t>21 Dec 2019 to 11 Jan 2020</t>
  </si>
  <si>
    <t>Two Bed Room Villas</t>
  </si>
  <si>
    <t xml:space="preserve">Two Bed Room Garden Suite </t>
  </si>
  <si>
    <t>Deluxe Two Bed Room Beach Suite</t>
  </si>
  <si>
    <t>Two Bed Room Water Suite with Jacuzzi</t>
  </si>
  <si>
    <t>12 Jan 2020 to 22 Apr 2020</t>
  </si>
  <si>
    <t>23 Apr 2020 to 31 Jul 2020</t>
  </si>
  <si>
    <t>01 Aug 2020 to 30 sep 2020</t>
  </si>
  <si>
    <t>Presidential Suite</t>
  </si>
  <si>
    <t xml:space="preserve">Sky Room </t>
  </si>
  <si>
    <t xml:space="preserve">Beach Room </t>
  </si>
  <si>
    <t xml:space="preserve">Two Bed Room Beach Villa </t>
  </si>
  <si>
    <t xml:space="preserve">  * Late check out until 1800 Hrs 50% of room rate</t>
  </si>
  <si>
    <t xml:space="preserve">  * Late check out after 1800 Hrs 100% of room rate</t>
  </si>
  <si>
    <t xml:space="preserve">  * Early Check In / Late Check Out rates are combinable with Seasonal Offer only</t>
  </si>
  <si>
    <t xml:space="preserve">  ** 01 Nov 2019 to 19 Dec 2019 &amp; 08 Jan 2020 to 19 Apr 2020 &amp; 01 Oct 2020 to 31 Oct 2020 **</t>
  </si>
  <si>
    <t xml:space="preserve">  * Cancellations made within 35 - 19 days prior the arrival ‐ 50% of total stay will be charged</t>
  </si>
  <si>
    <t xml:space="preserve">  * Cancellations made within 19 ‐ 00 days will be penalized 100% of entire stay</t>
  </si>
  <si>
    <t xml:space="preserve">  * Clients who do not show up or leave prior to forseen departure date will be charged for the entire length of stay</t>
  </si>
  <si>
    <t xml:space="preserve">  ** 20 Dec 2019 to 07 Jan 2020 **</t>
  </si>
  <si>
    <t xml:space="preserve">  * Cancellations made within 100 ‐ 70 days prior the arrival ‐ 50% Of Total stay will be charged</t>
  </si>
  <si>
    <t xml:space="preserve">  * Cancellations made within 70 ‐ 00 days will be penalized 100% of entire stay</t>
  </si>
  <si>
    <t xml:space="preserve">  ** 20 Apr 2020 to 30 Sep 2020</t>
  </si>
  <si>
    <t xml:space="preserve">  * Cancellations made within 12 - 09  days prior the arrival ‐ 50% of Total stay will be charged</t>
  </si>
  <si>
    <t xml:space="preserve">  * Cancellations made within 08 ‐ 00 days will be penalized 100% of entire stay</t>
  </si>
  <si>
    <t>20 Dec 2019 to 07 Jan 2020</t>
  </si>
  <si>
    <t>08 Jan 2020 to 19 Apr 2020</t>
  </si>
  <si>
    <t>20 Apr 2020 to 30  Sep 2020</t>
  </si>
  <si>
    <t>One Bed Room Deluxe Pool Villa</t>
  </si>
  <si>
    <t xml:space="preserve">Sunset Over Water Villa </t>
  </si>
  <si>
    <t xml:space="preserve">One Bed Room Ocean Tree House Villa with Private Pool </t>
  </si>
  <si>
    <t xml:space="preserve">One Bed Room Beach Villa with Private Pool </t>
  </si>
  <si>
    <t xml:space="preserve">Two Bed Room Beach Villa with Private Pool </t>
  </si>
  <si>
    <t xml:space="preserve">Two Bed Room Family Beach Villa with Private Pool </t>
  </si>
  <si>
    <t xml:space="preserve">Grand Water Villa Muthee with Private Pool </t>
  </si>
  <si>
    <t xml:space="preserve">Grand Ocean View Villa Laalu with Private Pool </t>
  </si>
  <si>
    <t xml:space="preserve">  ** 26 Dec 2020 to 08 Jan 2021 **</t>
  </si>
  <si>
    <t xml:space="preserve">  * Cancellations made 70 to 40 Days prior to Arrival - 50% of Total Room Night Charge </t>
  </si>
  <si>
    <t xml:space="preserve">  * Cancellations made 39 to 00 Days prior to Arrival - 100% of Total stay will be charged</t>
  </si>
  <si>
    <t xml:space="preserve">  ** 06 Jan 2020 to 30 Apr 2020 &amp; 01 Aug 2020 to 25 Dec 2020 **</t>
  </si>
  <si>
    <t xml:space="preserve">  * Cancellations made 35 to 20 Days prior to Arrival - 50% of Total Room Night Charge </t>
  </si>
  <si>
    <t xml:space="preserve">  ** 01 May 2020 to 30 Sep  2020 **</t>
  </si>
  <si>
    <t xml:space="preserve">  * Cancellations made 35 to 13 Days prior to Arrival - 50% of Total Room Night Charge </t>
  </si>
  <si>
    <t xml:space="preserve">  * Cancellations made 12 to 00 Days prior to Arrival - 100% of Total stay will be charged</t>
  </si>
  <si>
    <t>01 Nov 2020 to 25 Dec 2020</t>
  </si>
  <si>
    <t xml:space="preserve">Deluxe </t>
  </si>
  <si>
    <t>Beach Front Deluxe</t>
  </si>
  <si>
    <t>Island Cottage</t>
  </si>
  <si>
    <t>Beach Front Cottage</t>
  </si>
  <si>
    <t xml:space="preserve">Interconnecting Deluxe Family Room </t>
  </si>
  <si>
    <t xml:space="preserve">02 Adults &amp; 02 Children </t>
  </si>
  <si>
    <t xml:space="preserve">Cottage with Pool </t>
  </si>
  <si>
    <t xml:space="preserve">Water Bungalow with Pool </t>
  </si>
  <si>
    <t xml:space="preserve">Two Bed Room Water Suite </t>
  </si>
  <si>
    <t>26 Dec 2020 to 08 Jan 2021</t>
  </si>
  <si>
    <t xml:space="preserve">  ** 22 Dec 2019 to 05 Jan 2020 **</t>
  </si>
  <si>
    <t xml:space="preserve">  * Cancellation made less than 100 days prior to Arrival - 100% of Total stay will be charged</t>
  </si>
  <si>
    <t xml:space="preserve">  ** 06 Jan 2020 to 21 Dec 2020 **</t>
  </si>
  <si>
    <t xml:space="preserve">  * Cancellations made 33 to 20 Days prior to Arrival - 50% of Total stay will be charged</t>
  </si>
  <si>
    <t xml:space="preserve">  * Cancellations made within 19 Days to Arrival - 100% of Total Stay will be charged</t>
  </si>
  <si>
    <t xml:space="preserve">  ** Child Transfer rate was updated due to change from hotel on 29 May 2019</t>
  </si>
  <si>
    <t>22 Dec 2019 to 05 Jan 2020</t>
  </si>
  <si>
    <t>06 Jan 2020 to 20 Apr 2020</t>
  </si>
  <si>
    <t>Lagoon Water Villa</t>
  </si>
  <si>
    <t xml:space="preserve">Lagoon Beach Villa </t>
  </si>
  <si>
    <t xml:space="preserve">Ocean Beach Villa </t>
  </si>
  <si>
    <t xml:space="preserve">Laamu Water Villa </t>
  </si>
  <si>
    <t xml:space="preserve">Sunset Laamu Water Villa </t>
  </si>
  <si>
    <t>Lagoon Beach Villa with Pool</t>
  </si>
  <si>
    <t xml:space="preserve">Ocean Beach Villa with Pool </t>
  </si>
  <si>
    <t>Ocean Water Villa with Pool</t>
  </si>
  <si>
    <t xml:space="preserve">Laamu Water Villa with Pool </t>
  </si>
  <si>
    <t>Beach Family Villa with Pool</t>
  </si>
  <si>
    <t xml:space="preserve">Sunset Laamu Water Villa with Pool </t>
  </si>
  <si>
    <t>Two Bed Room Lagoon Beach Villa with Pool</t>
  </si>
  <si>
    <t>Two Bed Room Ocean Beach Villa with Pool</t>
  </si>
  <si>
    <t>04 May 2020 to 23 Jul 2020</t>
  </si>
  <si>
    <t>24 Jul 2020 to 23 Aug 2020</t>
  </si>
  <si>
    <t>24 Aug 2020 to 11 Oct 2020</t>
  </si>
  <si>
    <t xml:space="preserve">  * Late Check out can only be Guranteed with 01 Full Room Night Charge</t>
  </si>
  <si>
    <t xml:space="preserve">  * Early Check In &amp; Late Check out does not apply during Festive Period</t>
  </si>
  <si>
    <t xml:space="preserve">- Payment Policy  </t>
  </si>
  <si>
    <t xml:space="preserve">  ** For All One Bed Room &amp; Two Bed Room Villas Only **</t>
  </si>
  <si>
    <t xml:space="preserve">  ** 20 Dec 2019 to 12 Jan 2020 **</t>
  </si>
  <si>
    <t xml:space="preserve">  * 25% Non Refundable Payment upon Confirmation</t>
  </si>
  <si>
    <t xml:space="preserve">  * 75% Non Refundable Balance payment to be paid before 22 Aug 2019 </t>
  </si>
  <si>
    <t xml:space="preserve">  ** 13 Jan 2020 to 14 Feb 2020 &amp; 24 Feb 2020 to 03 Apr 2020 &amp; 20 Apr 2020 to 03 May 2020 &amp; 24 Jul 2020 to 23 Aug 2020 &amp; 12 Oct 2020 to 23 Oct 2020 &amp; 02 Nov 2020 to 20 Dec 2020 **</t>
  </si>
  <si>
    <t xml:space="preserve">  * 100% Payment to be settled minimum 40 days prior to Arrival. </t>
  </si>
  <si>
    <t xml:space="preserve">  * Bookings made 40 days prior to Arrival - 100% Payment required</t>
  </si>
  <si>
    <t xml:space="preserve">  ** 04 May 2020 to 23 Jul 2020 &amp; 24 Aug 2020 to 11 Oct 2020 **</t>
  </si>
  <si>
    <t xml:space="preserve">  * 100% Payment to be settled minimum 19 days prior to Arrival. </t>
  </si>
  <si>
    <t xml:space="preserve">  * Bookings made 19 days prior to Arrival - 100% Payment required</t>
  </si>
  <si>
    <t xml:space="preserve">  ** 15 Feb 2020 to 23 Feb 2020 &amp; 04 Apr 2020 to 19 Apr 2020 &amp; 24 Oct 2020 to 01 Nov 2020 **</t>
  </si>
  <si>
    <t xml:space="preserve">  * 100% Payment to be settled minimum 100 days prior to Arrival. </t>
  </si>
  <si>
    <t xml:space="preserve">  * Bookings made 100 days prior to Arrival - 100% Payment required</t>
  </si>
  <si>
    <t xml:space="preserve">  * Cancellations made before 22 Aug 2019 - 25% of Total stay will be charged </t>
  </si>
  <si>
    <t xml:space="preserve">  * Cancellations made after 22 Aug 2019 - 100% of Total stay will be charged</t>
  </si>
  <si>
    <t xml:space="preserve">  * Cancellations made 35 - 00 Days prior to Arrival - 100% of Total Stay will be charged</t>
  </si>
  <si>
    <t xml:space="preserve">  * Cancellations made 19 - 00 Days prior to Arrival - 100% of Total Stay will be charged</t>
  </si>
  <si>
    <t xml:space="preserve">  * Cancellations made 95 - 00 Days prior to Arrival - 100% of Total Stay will be charged</t>
  </si>
  <si>
    <t xml:space="preserve">  ** For Three Bed Room &amp; Above **</t>
  </si>
  <si>
    <t xml:space="preserve">  * 75% Non Refundable Balance payment to be paid before 22 Aug 2019</t>
  </si>
  <si>
    <t xml:space="preserve">  ** 13 Jan 2020 to 14 Feb 2020 &amp; 24 Feb 2020 to 03 Apr 2020 &amp; 20 Apr 2020 to 23 Oct 2020 &amp; 02 Nov 2020 to 20 Dec 2020 **</t>
  </si>
  <si>
    <t xml:space="preserve">  * Bookings made 35 days prior to Arrival - 100% Payment required</t>
  </si>
  <si>
    <t xml:space="preserve">  * Bookings made 95 days prior to Arrival - 100% Payment required</t>
  </si>
  <si>
    <t xml:space="preserve">  * Cancelltions made 35 Days prior to Arrival - 25% of Total Stay </t>
  </si>
  <si>
    <t xml:space="preserve">  * Cancelltions made 95 Days prior to Arrival - 25% of Total Stay </t>
  </si>
  <si>
    <t>Premium High Season</t>
  </si>
  <si>
    <t>20 Dec 2019 to 12 Jan 2020</t>
  </si>
  <si>
    <t>13 Jan 2020 to 14 Feb 2020</t>
  </si>
  <si>
    <t>15 Feb 2020 to 23 Feb 2020</t>
  </si>
  <si>
    <t>24 Feb 2020 to 03 Apr 2020</t>
  </si>
  <si>
    <t>04 Apr 2020 to 19 Apr 2020</t>
  </si>
  <si>
    <t>20 Apr 2020 to 03 May 2020</t>
  </si>
  <si>
    <t>24 Oct 2020 to 01 Nov 2020</t>
  </si>
  <si>
    <t>12 Oct 2020 to 23 Oct 2020</t>
  </si>
  <si>
    <t>02 Nov 2020 to 20 Dec 2020</t>
  </si>
  <si>
    <t>Crusoe Villa with Pool</t>
  </si>
  <si>
    <t>Soneva Fushi Villa Suite with Pool</t>
  </si>
  <si>
    <t>Soneva Fushi Family Villa Suite</t>
  </si>
  <si>
    <t>Soneva Fushi Family Villa Suite with Pool</t>
  </si>
  <si>
    <t xml:space="preserve">Crusoe Suite with Pool </t>
  </si>
  <si>
    <t xml:space="preserve">Crusoe Villa 2 Bed Room with Pool </t>
  </si>
  <si>
    <t xml:space="preserve">Soneva Fushi Villa 2 Bed Room with Pool </t>
  </si>
  <si>
    <t>Soneva Fushi Villa Suite 2 Bed Room with Pool</t>
  </si>
  <si>
    <t>Crusoe Suite 2 Bed Room with Pool</t>
  </si>
  <si>
    <t xml:space="preserve">Sunset Retreat 2 Bed Room with Pool </t>
  </si>
  <si>
    <t>Soneva Fushi Villa Suite 3 Bed Room with Pool</t>
  </si>
  <si>
    <t>Crusoe Suite 3 Bed Room with Pool</t>
  </si>
  <si>
    <t xml:space="preserve">Sunrise Retreat 3 Bed Room with Pool </t>
  </si>
  <si>
    <t xml:space="preserve">Soneva Fushi Villa Suite 4 Bed Room with Pool </t>
  </si>
  <si>
    <t>Villa 41 - 3 Bed Room Residence with Pool &amp; Water Slide</t>
  </si>
  <si>
    <t>Villa One - 3 Bed Room Residence with Pool</t>
  </si>
  <si>
    <t>Villa 14 - 3 Bed Room Residence  with Pool</t>
  </si>
  <si>
    <t xml:space="preserve">Villa 15 - 4 Bed Room Residence  with Pool &amp; Water Slide </t>
  </si>
  <si>
    <t xml:space="preserve">Villa 38 - 4 Bed Room Residence  with Pool </t>
  </si>
  <si>
    <t>Jungle Reserve - 4 Bed Room Residence with Pool</t>
  </si>
  <si>
    <t>Villa 37 - 5 Bed Room Residence  with Pool &amp; Water Slide</t>
  </si>
  <si>
    <t>Villa 42 - 6 Bed Room Residence with Pool &amp; Water Slide</t>
  </si>
  <si>
    <t xml:space="preserve">Sunset Reserve - 6 Bed Room </t>
  </si>
  <si>
    <t>Private Reserve - 9 Bed Room Residence with Pool with Water Slide</t>
  </si>
  <si>
    <t>18 Persons</t>
  </si>
  <si>
    <t>One Bed Room Water Retreat with Slide</t>
  </si>
  <si>
    <t>Two Bed Room Water Retreat with Slide</t>
  </si>
  <si>
    <t xml:space="preserve">Soneva in Aqua (YACHT) </t>
  </si>
  <si>
    <t>Full Board &amp; Beverages</t>
  </si>
  <si>
    <t>24 Aug 2020 to 25 Sep 2020</t>
  </si>
  <si>
    <t xml:space="preserve">  ** 20 Dec 2019 to 05 Jan 2020 **</t>
  </si>
  <si>
    <t xml:space="preserve">  * 50% Non Refundable Payment upon Confirmation</t>
  </si>
  <si>
    <t xml:space="preserve">  ** 06 Jan 2020 to 24 Jan 2020 &amp; 03 Feb 2020 to 14 Feb 2020 &amp; 24 Feb 2020 to 03 May 2020 &amp; 24 Jul 2020 to 23 Aug 2020 &amp; 05 Oct 2020 to 23 Oct 2020 &amp; 02 Nov 2020 to 20 Dec 2020 **</t>
  </si>
  <si>
    <t xml:space="preserve">  * 75% Non Refundable Balance payment to be paid minimum 35 Days prior to Arrival </t>
  </si>
  <si>
    <t xml:space="preserve">  ** 04 May 2020 to 23 Jul 2020 &amp; 24 Aug 2020 to 25 Sep 2020 **</t>
  </si>
  <si>
    <t xml:space="preserve">  ** 25 Jan 2020 to 02 Feb 2020 &amp; 15 Feb 2020 to 23 Feb 2020 &amp; 04 Apr 2020 to 19 Apr 2020 &amp; 26 Sep 2020 to 04 Oct 2020 &amp; 24 Oct 2020 to 01 Nov 2020 **</t>
  </si>
  <si>
    <t xml:space="preserve">  * 75% Non Refundable Balance payment to be paid minimum 95 Days prior to Arrival </t>
  </si>
  <si>
    <t xml:space="preserve">  * Cancellations made before 22 Aug 2019 - 50% of Total stay will be charged </t>
  </si>
  <si>
    <t xml:space="preserve">  * Cancellations made Before 35 Days prior to Arrival - 25% of Total Stay will be charged</t>
  </si>
  <si>
    <t xml:space="preserve">  * Cancellations made After 35 Days prior to Arrival - 100% of Total Stay will be charged</t>
  </si>
  <si>
    <t xml:space="preserve">  * Cancellations made Before 95 Days prior to Arrival - 25% of Total Stay will be charged</t>
  </si>
  <si>
    <t xml:space="preserve">  * Cancellations made After 95 Days prior to Arrival - 100% of Total Stay will be charged</t>
  </si>
  <si>
    <t>20 Dec 2019 to 05 Jan 2020</t>
  </si>
  <si>
    <t>06 Jan 2020 to 24 Jan 2020</t>
  </si>
  <si>
    <t>25 Jan 2020 to 02 Feb 2020</t>
  </si>
  <si>
    <t>03 Feb 2020 to 14 Feb 2020</t>
  </si>
  <si>
    <t>26 Sep 2020 to 04 Oct 2020</t>
  </si>
  <si>
    <t>24 Jul 2019 to 23 Aug 2020</t>
  </si>
  <si>
    <t>05 Oct 2020 to 23 Oct 2020</t>
  </si>
  <si>
    <t>01 Bed Room Water Retreat</t>
  </si>
  <si>
    <t>01 Bed Room Water Retreat with Slide</t>
  </si>
  <si>
    <t>02 Bed Room Water Retreat</t>
  </si>
  <si>
    <t>02 Bed Room Water Retreat with Slide</t>
  </si>
  <si>
    <t>03 Bed Room Water Reserve with Slide</t>
  </si>
  <si>
    <t>03 Bed Room Island Reserve</t>
  </si>
  <si>
    <t>04 Bed Room Island Reserve</t>
  </si>
  <si>
    <t>04 Bed Room Water Reserve with Slide</t>
  </si>
  <si>
    <t>Soneva in Aqua (Yacht)</t>
  </si>
  <si>
    <t xml:space="preserve">  * Cancellations Received 26 Days prior to Arrival - No Charges</t>
  </si>
  <si>
    <t xml:space="preserve">  * Cancellations made between 26 to 15 days prior to Arrival Date: 50% of the Entire Stay will be charged</t>
  </si>
  <si>
    <t xml:space="preserve">  * Cancellations made between 15 to 00 days prior to Arrival Date: 100% of the Entire Stay will be charged</t>
  </si>
  <si>
    <t>01 Sep 2019 to 27 Dec 2019</t>
  </si>
  <si>
    <t>07 Jan 2020 to 29 Feb 2020</t>
  </si>
  <si>
    <t>Palm Villa</t>
  </si>
  <si>
    <t xml:space="preserve">Family Villa </t>
  </si>
  <si>
    <t>01 Mar 2020 to 15 Apr 2020</t>
  </si>
  <si>
    <t xml:space="preserve">- DEPOSIT &amp; Cancellation No-show Policy </t>
  </si>
  <si>
    <t xml:space="preserve">  ** Caroline Astor Estate &amp; Jacob Astor Estate **</t>
  </si>
  <si>
    <t xml:space="preserve">  * 50% Deposit required at the time of booking confirmation (Non Refundable Down Payment) </t>
  </si>
  <si>
    <t xml:space="preserve">  * Balance 50% Deposit 95 Days prior to Arrival (Non Refundable Down Payment) </t>
  </si>
  <si>
    <r>
      <t xml:space="preserve">  ** All Villa categories </t>
    </r>
    <r>
      <rPr>
        <b/>
        <i/>
        <u/>
        <sz val="10"/>
        <color theme="1"/>
        <rFont val="Candara"/>
        <family val="2"/>
      </rPr>
      <t>Except</t>
    </r>
    <r>
      <rPr>
        <b/>
        <i/>
        <sz val="10"/>
        <color theme="1"/>
        <rFont val="Candara"/>
        <family val="2"/>
      </rPr>
      <t xml:space="preserve"> Caroline Astor Estate &amp; Jacob Astor Estate **</t>
    </r>
  </si>
  <si>
    <t xml:space="preserve">  ** 09 Jan 2020 to 28 Apr 2020 &amp; 01 Oct 2020 to 20 Dec 2020 &amp; 09 Jan 2021 to 28 Apr 2021 **</t>
  </si>
  <si>
    <t xml:space="preserve">  * Cancellations made less than 35 Days prior to Arrival - 50% of Total Invoice will be charged</t>
  </si>
  <si>
    <t xml:space="preserve">  * Cancellations made less than 19 Days prior to Arrival - 100% of Total Invoice will be charged</t>
  </si>
  <si>
    <t xml:space="preserve">  ** 29 Apr 2020 to 30 Sep 2020 **</t>
  </si>
  <si>
    <t xml:space="preserve">  * Cancellations made less than 19 Days prior to Arrival - 50% of Total Invoice will be charged</t>
  </si>
  <si>
    <t xml:space="preserve">  * Cancellations made less than 12 Days prior to Arrival - 100% of Total Invoice will be charged</t>
  </si>
  <si>
    <t xml:space="preserve">  * Cancellations made less than 100 Days prior to Arrival - 50% of Total Invoice will be charged</t>
  </si>
  <si>
    <t xml:space="preserve">  * Cancellations made less than 55 Days prior to Arrival - 100% of Total Invoice will be charged</t>
  </si>
  <si>
    <t xml:space="preserve">  ** Updated due to Error in Tax Calculation - Updated on 08 Aug 2019</t>
  </si>
  <si>
    <t>09 Jan 2020 to 28 Apr 2020</t>
  </si>
  <si>
    <t>29 Apr 2020 to 30 Sep 2020</t>
  </si>
  <si>
    <t>Garden Villa with Pool</t>
  </si>
  <si>
    <t>Overwater Villa with Pool</t>
  </si>
  <si>
    <t>Sunset Over Water Villa with Pool</t>
  </si>
  <si>
    <t>St. Regis Over Water Suite with Pool</t>
  </si>
  <si>
    <r>
      <t xml:space="preserve">Two Bed Room Family </t>
    </r>
    <r>
      <rPr>
        <sz val="10"/>
        <color rgb="FFFF0000"/>
        <rFont val="Candara"/>
        <family val="2"/>
      </rPr>
      <t xml:space="preserve">Overwater </t>
    </r>
    <r>
      <rPr>
        <sz val="10"/>
        <color theme="1"/>
        <rFont val="Candara"/>
        <family val="2"/>
      </rPr>
      <t xml:space="preserve">Villa with Pool </t>
    </r>
  </si>
  <si>
    <r>
      <t xml:space="preserve">Two Bed Room Family </t>
    </r>
    <r>
      <rPr>
        <sz val="10"/>
        <color rgb="FFFF0000"/>
        <rFont val="Candara"/>
        <family val="2"/>
      </rPr>
      <t xml:space="preserve">Beach </t>
    </r>
    <r>
      <rPr>
        <sz val="10"/>
        <color theme="1"/>
        <rFont val="Candara"/>
        <family val="2"/>
      </rPr>
      <t xml:space="preserve">Villa with Pool </t>
    </r>
  </si>
  <si>
    <t>Caroline Astor Estate (Three Bed Room Beach Easte with Pool)</t>
  </si>
  <si>
    <t>John Jacob Astor Estate (Three Bed Room Over Water Estate with Pool)</t>
  </si>
  <si>
    <t>09 Jan 2021 to 28 Apr 2021</t>
  </si>
  <si>
    <t xml:space="preserve">  * Late Check out till 1600 Hrs - 50% of Room Night charge / beyong 1600 Hrs - 100% of Room Night Charge - both Subject to availability</t>
  </si>
  <si>
    <r>
      <t xml:space="preserve">  ** 01 Nov 2019 to 23 Dec 2019 </t>
    </r>
    <r>
      <rPr>
        <sz val="10"/>
        <color theme="1"/>
        <rFont val="Candara"/>
        <family val="2"/>
      </rPr>
      <t xml:space="preserve">and </t>
    </r>
    <r>
      <rPr>
        <b/>
        <sz val="10"/>
        <color theme="1"/>
        <rFont val="Candara"/>
        <family val="2"/>
      </rPr>
      <t>08 Jan 2020 to 31 Oct 2020 **</t>
    </r>
  </si>
  <si>
    <t xml:space="preserve">  * Cancellations made within 85 days prior to Arrival - 80% of the booked Room Nights will be chargeable</t>
  </si>
  <si>
    <t xml:space="preserve">  * Cancellations made within 55 days prior to Arrival - 100% of the booked Room Nights will be chargeable + One way Seaplane Transfer chargeable</t>
  </si>
  <si>
    <t xml:space="preserve">08 Jan 2020 to 21 Apr 2020 </t>
  </si>
  <si>
    <t>22 Apr 2020 to 30 Sep 2020</t>
  </si>
  <si>
    <t>SASP</t>
  </si>
  <si>
    <t>Family Suite with Pool</t>
  </si>
  <si>
    <t>Sun Aqua Sultan Suite</t>
  </si>
  <si>
    <t xml:space="preserve">Grand Beach Suite </t>
  </si>
  <si>
    <t xml:space="preserve">King Beach Suite Two Bed Room </t>
  </si>
  <si>
    <t>Ocean Suite with Pool</t>
  </si>
  <si>
    <t>Dolphin Ocean Suite</t>
  </si>
  <si>
    <t xml:space="preserve">Grand Ocean Suite </t>
  </si>
  <si>
    <t xml:space="preserve">King Ocean Suite Two Bed Room </t>
  </si>
  <si>
    <t>06 Jan 2020 to 21 Apr 2020</t>
  </si>
  <si>
    <t>EAI</t>
  </si>
  <si>
    <t xml:space="preserve">Jacuzzi Deluxe Beach Villa </t>
  </si>
  <si>
    <t>Sun Aqua Pool Villa</t>
  </si>
  <si>
    <t xml:space="preserve">Reef Villa </t>
  </si>
  <si>
    <t>Sunset Reef Villa</t>
  </si>
  <si>
    <t>Aqua Villa</t>
  </si>
  <si>
    <t xml:space="preserve">Aqua Suite </t>
  </si>
  <si>
    <t xml:space="preserve">Grand Reef Suite Two Bed Room </t>
  </si>
  <si>
    <t xml:space="preserve">  ** Updated Rate sheet to add Beach Pool Villa Rates (New Category) on 08 Aug 2019</t>
  </si>
  <si>
    <t xml:space="preserve">Sun Villa </t>
  </si>
  <si>
    <t>Standard Beach Bungalow</t>
  </si>
  <si>
    <t xml:space="preserve">Superior Beach Bungalow </t>
  </si>
  <si>
    <t>Presidential Suite (Water Villa)</t>
  </si>
  <si>
    <t>08 Adults or 06 Adults &amp; 02 Children</t>
  </si>
  <si>
    <t xml:space="preserve">- Drone Policy </t>
  </si>
  <si>
    <t xml:space="preserve">  * For reasons of guest privacy and general safety, drones and other aerial photographic devices may not be flown by guests at the Resort.  </t>
  </si>
  <si>
    <t xml:space="preserve">  * From time to time, the Resort may fly its own drone and this will be advised to guests in-house at the time.</t>
  </si>
  <si>
    <t>- Payment Policy</t>
  </si>
  <si>
    <t xml:space="preserve"> ** The Nautilus Mansion &amp; The Nautilus Retreat **</t>
  </si>
  <si>
    <r>
      <t xml:space="preserve">  ** 23 Dec 2019 to 10 Jan 2020 </t>
    </r>
    <r>
      <rPr>
        <b/>
        <sz val="10"/>
        <color rgb="FF0070C0"/>
        <rFont val="Candara"/>
        <family val="2"/>
      </rPr>
      <t>&amp;</t>
    </r>
    <r>
      <rPr>
        <b/>
        <sz val="10"/>
        <color theme="1"/>
        <rFont val="Candara"/>
        <family val="2"/>
      </rPr>
      <t xml:space="preserve"> 23 Dec 2020 to 10 Jan 2021 **</t>
    </r>
  </si>
  <si>
    <t xml:space="preserve">  * A non refundable deposit 25% of the total invoice is required to guarantee the booking at time of making the reservation. </t>
  </si>
  <si>
    <t xml:space="preserve">  * Balance payment is required based on the invoice raised.</t>
  </si>
  <si>
    <t xml:space="preserve">  ** All other periods Except Festive **</t>
  </si>
  <si>
    <t xml:space="preserve">  * 50% of Total Invoice must be paid within 2 weeks of confimration to gurantee the reservations</t>
  </si>
  <si>
    <t xml:space="preserve">  * Balance payment is to be made 50 days prior to arrival </t>
  </si>
  <si>
    <t xml:space="preserve">  * bookings made less than 45 days prior to arrival needs to be pre-paid 100% </t>
  </si>
  <si>
    <t xml:space="preserve">  ** 01 Nov 2019 to 22 Dec 2019 **</t>
  </si>
  <si>
    <t xml:space="preserve">  * Cancellations Within 50 to 35 days prior to client’s arrival: 50% of total cost for the stay will be charged</t>
  </si>
  <si>
    <t xml:space="preserve">  * Cancellations Within 35 to 00 days prior to client’s arrival: 100% of total cost for the stay will be charged</t>
  </si>
  <si>
    <t xml:space="preserve">  * Cancellations Within 160 to 110 days prior to client’s arrival: 50% of total cost for the stay will be charged</t>
  </si>
  <si>
    <t xml:space="preserve">  * Cancellations Within 110 to 00 days prior to client’s arrival: 100% of total cost for the stay will be charged</t>
  </si>
  <si>
    <t xml:space="preserve">  ** 11 Jan 2020 to 30 Apr 2020 **</t>
  </si>
  <si>
    <t xml:space="preserve">  * Cancellations Within 70 to 55 days prior to client’s arrival: 50% of total cost for the stay will be charged</t>
  </si>
  <si>
    <t xml:space="preserve">  * Cancellations Within 55 to 00 days prior to client’s arrival: 100% of total cost for the stay will be charged</t>
  </si>
  <si>
    <t xml:space="preserve">  * Cancellations Within 35 to 26 days prior to client’s arrival: 50% of total cost for the stay will be charged</t>
  </si>
  <si>
    <t xml:space="preserve">  * Cancellations Within 26 to 00 days prior to client’s arrival: 100% of total cost for the stay will be charged</t>
  </si>
  <si>
    <t xml:space="preserve">Festive </t>
  </si>
  <si>
    <t>Ocean House with Private Pool</t>
  </si>
  <si>
    <t>03 Adults or 02 Adults &amp; 2 Children</t>
  </si>
  <si>
    <t>Beach House with Private Pool</t>
  </si>
  <si>
    <t>Ocean Residence with Private Pool</t>
  </si>
  <si>
    <t>Beach Residence with Private Pool</t>
  </si>
  <si>
    <t>Two Bed Room Beach Residence with Private Pool</t>
  </si>
  <si>
    <t>The Nautilus Retreat with Private Pool (Two Bed Room)</t>
  </si>
  <si>
    <t>The Nautilus Mansion with Private Pool (Three Bed Room)</t>
  </si>
  <si>
    <t xml:space="preserve">   ** 01 Nov 2019 to 26 Dec 2019 &amp; 08 Jan 2020 to 31 Oct 2020 **</t>
  </si>
  <si>
    <t xml:space="preserve">  * Cancellations made within 19 days prior to Arrival - 50% of the booked Room Nights will be chargeable</t>
  </si>
  <si>
    <t xml:space="preserve">  * Cancellations made within 12 days prior to Arrival - 100% of the booked Room Nights will be chargeable</t>
  </si>
  <si>
    <t xml:space="preserve">  * Cancellations made within 100 days prior to Arrival - 100% of the booked Room Nights will be chargeable </t>
  </si>
  <si>
    <t>Deluxe Beach Villa with Pool</t>
  </si>
  <si>
    <t>Family Deluxe Beach Villa with Pool</t>
  </si>
  <si>
    <t>Horizon Water Villa</t>
  </si>
  <si>
    <t xml:space="preserve">Sunset Horizon Water Villa </t>
  </si>
  <si>
    <t xml:space="preserve">Infinity Water Villa </t>
  </si>
  <si>
    <t xml:space="preserve">Hidden Retreat Two Bed Room </t>
  </si>
  <si>
    <t xml:space="preserve">Aqua Retreat Two Bed Room </t>
  </si>
  <si>
    <t xml:space="preserve">Celebrity Retreat Three Bed Room </t>
  </si>
  <si>
    <t xml:space="preserve">   ** 12 Jan 2020 to 22 Dec 2020 **</t>
  </si>
  <si>
    <t xml:space="preserve">  * Cancellations made 26 Days or less prior to Arrival - 50% of the Total Stay will be charged</t>
  </si>
  <si>
    <t xml:space="preserve">  * Cancellations made 19 Days or less Prior to Arrival - 100% of Full Stay will be charged</t>
  </si>
  <si>
    <t>12 Jan 2020 to 04 May 2020</t>
  </si>
  <si>
    <t>05 May 2020 to 31 Jul 2020</t>
  </si>
  <si>
    <t xml:space="preserve">Over Water Villa </t>
  </si>
  <si>
    <t xml:space="preserve">Beach Family Pool Villa </t>
  </si>
  <si>
    <t xml:space="preserve">Over Water Family Pool Villa </t>
  </si>
  <si>
    <t>Beach Pool Retreat (Pool at Back)</t>
  </si>
  <si>
    <t>Deluxe Beach Pool Retreat (Pool in front)</t>
  </si>
  <si>
    <t xml:space="preserve">Over Water Pool Retreat </t>
  </si>
  <si>
    <t xml:space="preserve">Two Bed Room Beach Pool Villa </t>
  </si>
  <si>
    <t>The Residence (4 Bed Room Overwater Residence)</t>
  </si>
  <si>
    <t>VPAI</t>
  </si>
  <si>
    <t xml:space="preserve">  * The Varu Plan All Inclusive stops at 1100 Hrs on Check out Day</t>
  </si>
  <si>
    <r>
      <t xml:space="preserve">  ** 01 Oct 2019 to 23 Dec 2019 </t>
    </r>
    <r>
      <rPr>
        <b/>
        <sz val="10"/>
        <color rgb="FF0070C0"/>
        <rFont val="Candara"/>
        <family val="2"/>
      </rPr>
      <t xml:space="preserve">&amp; </t>
    </r>
    <r>
      <rPr>
        <b/>
        <sz val="10"/>
        <color theme="1"/>
        <rFont val="Candara"/>
        <family val="2"/>
      </rPr>
      <t>01 May 2020 to 31 Oct 2020 **</t>
    </r>
  </si>
  <si>
    <t>01 Oct 2019 to 23 Dec 2019</t>
  </si>
  <si>
    <t>24 Dec 2019 to 30 Apr 2020</t>
  </si>
  <si>
    <t>Family Beach Villa with Pool</t>
  </si>
  <si>
    <t>Majlis Suite</t>
  </si>
  <si>
    <t xml:space="preserve">  ** 20 Dec 2019 to 12 Jan 2020</t>
  </si>
  <si>
    <t xml:space="preserve">  * 50% of Total room charge is due at the time of booking. </t>
  </si>
  <si>
    <t xml:space="preserve">  * Balance 50% must be received not less than 100 days prior to Arrival. </t>
  </si>
  <si>
    <t xml:space="preserve">  ** 13 Jan 2020 to 04 Apr 2020 &amp; 20 Apr 2020 to 14 May 2020 **</t>
  </si>
  <si>
    <t xml:space="preserve">  * Full prepayment must be received not less than 70 days prior to Arrival</t>
  </si>
  <si>
    <t xml:space="preserve">  ** 05 Apr 2020 to 19 Apr 2020 **</t>
  </si>
  <si>
    <t xml:space="preserve">  * Full Prepayment must be received before 15 Jan 2020</t>
  </si>
  <si>
    <t xml:space="preserve">  * bookings after 25 Jan 2020 will require full payment upon confirmation. </t>
  </si>
  <si>
    <t xml:space="preserve">  ** 15 Jul 2020 to 19 Dec 2020 **</t>
  </si>
  <si>
    <t xml:space="preserve">  * Full prepayment must be received not less than 55 days prior to Arrival</t>
  </si>
  <si>
    <t xml:space="preserve">  * Cancellation or amendment made within 100 days prior to Arrival date will Incur a cancellation fee of 100% of Total Room Night Charge</t>
  </si>
  <si>
    <t xml:space="preserve">  * Cancellation or amendment made within 50 days prior to Arrival date will Incur a cancellation fee of 100% of Total Room Night Charge</t>
  </si>
  <si>
    <t xml:space="preserve">  * Cancellation or amendment made within 70 days prior to Arrival date will Incur a cancellation fee of 100% of Total Room Night Charge</t>
  </si>
  <si>
    <t xml:space="preserve">  * Cancellation or amendment made within 35 days prior to Arrival date will Incur a cancellation fee of 100% of Total Room Night Charge</t>
  </si>
  <si>
    <t xml:space="preserve">  ** Updated Dates for Relax &amp; Escape Period due date Typo Error ( Changed from 15 May 2020 - 14 Jul 2020 to 01 Oct 2020 - 19 Dec 2020) - Updated on 20 Aug 2019</t>
  </si>
  <si>
    <t>5% Rate</t>
  </si>
  <si>
    <t>Celebration</t>
  </si>
  <si>
    <t xml:space="preserve">Stimulation </t>
  </si>
  <si>
    <t>Refurbishment</t>
  </si>
  <si>
    <t xml:space="preserve">Turtle </t>
  </si>
  <si>
    <t>13 Jan 2020 to 14 May 2020</t>
  </si>
  <si>
    <t>15 May 2020 to 14 Jul 2020</t>
  </si>
  <si>
    <t>15 Jul 2020 to 31 Jul 2020</t>
  </si>
  <si>
    <t xml:space="preserve">Deluxe Beach Pool Villa </t>
  </si>
  <si>
    <t>Sunrise Water Pool Villa</t>
  </si>
  <si>
    <t>Sunset Deluxe Water Pool Villa</t>
  </si>
  <si>
    <t xml:space="preserve">Beach Pool House Two Bed Room </t>
  </si>
  <si>
    <t xml:space="preserve">Ocean Pool House Two Bed Room </t>
  </si>
  <si>
    <t xml:space="preserve">Romantic Pool Residence One Bed Room </t>
  </si>
  <si>
    <t xml:space="preserve">Velaa Private Residence Four Bed Room </t>
  </si>
  <si>
    <t xml:space="preserve">Relax &amp; Escape </t>
  </si>
  <si>
    <t>Turtle</t>
  </si>
  <si>
    <t>Relax &amp; Escape</t>
  </si>
  <si>
    <t>VI</t>
  </si>
  <si>
    <t>11 Jan 2020 to 30 Apr 2019</t>
  </si>
  <si>
    <t>Water Bungalow with Pool</t>
  </si>
  <si>
    <t>Deluxe Villa with Pool</t>
  </si>
  <si>
    <t>01 Nov 2018 to 22 Dec 2018</t>
  </si>
  <si>
    <t>23 Dec 2018 to 10 Jan 2019</t>
  </si>
  <si>
    <t>11 Jan 2019 to 31 Oct 2019</t>
  </si>
  <si>
    <t>Velassaru Indulgence</t>
  </si>
  <si>
    <t>Compulsory Christmas Eve Dinner (24 Dec 16)</t>
  </si>
  <si>
    <t xml:space="preserve"> if booked on HB/FB/VI</t>
  </si>
  <si>
    <t>New Years Eve Dinner (31 Dec 16)</t>
  </si>
  <si>
    <t xml:space="preserve">Adjoining Beach Villa </t>
  </si>
  <si>
    <t xml:space="preserve">Standalone Beach Villa </t>
  </si>
  <si>
    <t xml:space="preserve">  * Hotel allows Kids of All Ages in the Hotel</t>
  </si>
  <si>
    <t xml:space="preserve">  * There are no babysitting services or a Kid’s Club facility available at the Resort.</t>
  </si>
  <si>
    <r>
      <t xml:space="preserve">- Cancellation No-show Policy &amp; Early Departures for </t>
    </r>
    <r>
      <rPr>
        <b/>
        <sz val="10"/>
        <color rgb="FF0070C0"/>
        <rFont val="Candara"/>
        <family val="2"/>
      </rPr>
      <t xml:space="preserve">Wow Ocean Escape &amp; Wow Ocean Haven </t>
    </r>
  </si>
  <si>
    <t xml:space="preserve">  ** 06 Jan 2020 to 30 Apr 2020 &amp; 01 Oct 2020 to 06 Jan 2021 **</t>
  </si>
  <si>
    <t xml:space="preserve">  * Cancellation &amp; Payment Policy will be adviced at time of booking on Request Basis</t>
  </si>
  <si>
    <r>
      <t xml:space="preserve">- Cancellation No-show Policy &amp; Early Departures for All Villa Categories </t>
    </r>
    <r>
      <rPr>
        <b/>
        <u/>
        <sz val="10"/>
        <color rgb="FF0070C0"/>
        <rFont val="Candara"/>
        <family val="2"/>
      </rPr>
      <t>Except</t>
    </r>
    <r>
      <rPr>
        <u/>
        <sz val="10"/>
        <color theme="1"/>
        <rFont val="Candara"/>
        <family val="2"/>
      </rPr>
      <t xml:space="preserve"> </t>
    </r>
    <r>
      <rPr>
        <b/>
        <sz val="10"/>
        <color theme="1"/>
        <rFont val="Candara"/>
        <family val="2"/>
      </rPr>
      <t xml:space="preserve">Wow Ocean Escape &amp; Wow Ocean Haven </t>
    </r>
  </si>
  <si>
    <t xml:space="preserve">  ** 06 Jan 2020 to 30 Apr 2020 **</t>
  </si>
  <si>
    <t xml:space="preserve">  ** 01 May 2020 to 23 Dec 2020</t>
  </si>
  <si>
    <t xml:space="preserve">  * Cancellations made 70 Days prior to Arrival - 100% of Total stay will be charged</t>
  </si>
  <si>
    <t>Fabulous Overwater Oasis</t>
  </si>
  <si>
    <t>Wonderful Beach Oasis</t>
  </si>
  <si>
    <t>Spectacular Lagoon Oasis</t>
  </si>
  <si>
    <t>WOW Ocean Escape</t>
  </si>
  <si>
    <t>Extreme WOW Ocean Haven</t>
  </si>
  <si>
    <t xml:space="preserve">Gaathaafushi Private Island </t>
  </si>
  <si>
    <t xml:space="preserve">- Deposit Policy </t>
  </si>
  <si>
    <t xml:space="preserve">  ** 24 Dec 2020 to 06 Jan 2021</t>
  </si>
  <si>
    <t xml:space="preserve">  * Full Deposit is required not less than 90 Days prior to Arrival</t>
  </si>
  <si>
    <t xml:space="preserve">  ** 06 Jan 2020 to 23 Dec 2020</t>
  </si>
  <si>
    <t xml:space="preserve">  * Cancellations made 20 Days prior to Arrival - 100% of Total stay will be charged</t>
  </si>
  <si>
    <t>06 Jan 2020 to 04 Apr 2020</t>
  </si>
  <si>
    <t>05 Apr 2020 to 18 Apr 2020</t>
  </si>
  <si>
    <t>19 Apr 2020 to 06 May 2020</t>
  </si>
  <si>
    <t>07 May 2020 to 30 Sep 2020</t>
  </si>
  <si>
    <t>Reef Villa with Pool</t>
  </si>
  <si>
    <t>Over Water Villa with Pool</t>
  </si>
  <si>
    <t>Grand Reef Villa with Pool</t>
  </si>
  <si>
    <t>Grand Over Water Villa with Pool</t>
  </si>
  <si>
    <t>Grand Beach Villa Pool</t>
  </si>
  <si>
    <t>Stellar Maris Ocean Villa with Pool</t>
  </si>
  <si>
    <t>Two Bed Room Reef Villa with Pool</t>
  </si>
  <si>
    <t>Two Bed Room Over Water Villa with Pool</t>
  </si>
  <si>
    <t>Two Bed Room Grand Beach Villa with Pool</t>
  </si>
  <si>
    <t>Three Bed Room Over Water Villa with Pool</t>
  </si>
  <si>
    <t>Three Bed Room Grand Beach Villa Pool</t>
  </si>
  <si>
    <t>Ithaafushi Private Island</t>
  </si>
  <si>
    <t>21 Dec 2020 to 09 Jan 2021</t>
  </si>
  <si>
    <t xml:space="preserve">  * Cancellations made 31 to 20 Days prior to Arrival - 30% of Full Stay will be charged</t>
  </si>
  <si>
    <t>Manta Villa</t>
  </si>
  <si>
    <t>Dolphin Villa</t>
  </si>
  <si>
    <t>Dolphin Villa Pool</t>
  </si>
  <si>
    <t xml:space="preserve">Aqua Suite Pool </t>
  </si>
  <si>
    <t>You &amp; Me Suite</t>
  </si>
  <si>
    <t xml:space="preserve">  * Standard Check in Time is 15</t>
  </si>
  <si>
    <t xml:space="preserve">  * Cancellations made 30 Days prior to Arrival - 5</t>
  </si>
  <si>
    <t xml:space="preserve">  * Cancellations made 100 Days prior to Arrival - 5</t>
  </si>
  <si>
    <t xml:space="preserve">  * Cancellations made 19 to 12 Days prior to Arrival - 5</t>
  </si>
  <si>
    <t xml:space="preserve">  * Late Check  out until 15</t>
  </si>
  <si>
    <t xml:space="preserve">  * Late Check  out until 1700 Hrs will be Subject to 5</t>
  </si>
  <si>
    <t xml:space="preserve">  * Cancellations Made within 18 to 13 Days prior to Arrival Date - 25</t>
  </si>
  <si>
    <t xml:space="preserve">  * Cancellations Made within 12 Days to Arrival Date - 5</t>
  </si>
  <si>
    <t xml:space="preserve">  * Cancellations made 35</t>
  </si>
  <si>
    <t xml:space="preserve">  * Cancellations made 5</t>
  </si>
  <si>
    <t xml:space="preserve">  * Standard Check in Time is 14</t>
  </si>
  <si>
    <t xml:space="preserve">  ** 01 Nov 2019 to 22 Dec 2019 &amp; 11 Jan 2020 to 3</t>
  </si>
  <si>
    <t xml:space="preserve">  ** 23</t>
  </si>
  <si>
    <t xml:space="preserve">  * Cancellations made 00 to 3</t>
  </si>
  <si>
    <t>ADAARAN SELECT CLUB RANNALHI  4</t>
  </si>
  <si>
    <t>YOU ME by COCOON MALDIVES  5</t>
  </si>
  <si>
    <t>W MALDIVES  5</t>
  </si>
  <si>
    <t>VELASSARU MALDIVES  5</t>
  </si>
  <si>
    <t>VELAA PRIVATE ISLAND  5</t>
  </si>
  <si>
    <t>VARU by ATMOSPHERE  5</t>
  </si>
  <si>
    <t>VAKKARU MALDIVES  5</t>
  </si>
  <si>
    <t>THE SUN SIYAM IRU FUSHI  5</t>
  </si>
  <si>
    <t>THE NAUTILUS MALDIVES  5</t>
  </si>
  <si>
    <t>SUN ISLAND RESORT SPA  4</t>
  </si>
  <si>
    <t>SUN AQUA VILU REEF MALDIVES  5</t>
  </si>
  <si>
    <t>SUN AQUA IRU VELI  5</t>
  </si>
  <si>
    <t>SOUTH PALM RESORT MALDIVES  4</t>
  </si>
  <si>
    <t>SONEVA JANI  5</t>
  </si>
  <si>
    <t>SONEVA FUSHI  5</t>
  </si>
  <si>
    <t>SIX SENSES LAAMU  5</t>
  </si>
  <si>
    <t>ROYAL ISLAND RESORT &amp; SPA  4</t>
  </si>
  <si>
    <t>REETHI FARU RESORT  4</t>
  </si>
  <si>
    <t>REETHI BEACH RESORT  3</t>
  </si>
  <si>
    <t>PARK HYATT HADAHAA  5</t>
  </si>
  <si>
    <t>PARADISE ISLAND RESORT SPA  4</t>
  </si>
  <si>
    <t>PALM BEACH RESORT SPA  4</t>
  </si>
  <si>
    <t>ONE ONLY REETHI RAH MALDIVES  5</t>
  </si>
  <si>
    <t>OBLU SELECT at SANGELI  4</t>
  </si>
  <si>
    <t>NIYAMA PRIVATE ISLANDS  5</t>
  </si>
  <si>
    <t>NIKA ISLAND RESORT SPA  4</t>
  </si>
  <si>
    <t>NALADHU PRIVATE ISLAND  5</t>
  </si>
  <si>
    <t>MOVENPICK RESORT KUREDHIVARU  5</t>
  </si>
  <si>
    <t>MILAIDHOO ISLAND  5</t>
  </si>
  <si>
    <t>MERCURE MALDIVES KOODOO  4</t>
  </si>
  <si>
    <t>MEERU ISLAND RESORT &amp; SPA  4</t>
  </si>
  <si>
    <t>MEDHUFUSHI ISLAND RESORT  4</t>
  </si>
  <si>
    <t>MALAHINI KUDA BANDOS  3</t>
  </si>
  <si>
    <t>MAAFUSHIVARU MALDIVES  4</t>
  </si>
  <si>
    <t>LUX SOUTH ARI ATOLL  5</t>
  </si>
  <si>
    <t>LUX NORTH MALE ATOLL  5</t>
  </si>
  <si>
    <t>LILY BEACH RESORT &amp; SPA  5</t>
  </si>
  <si>
    <t>KURUMBA MALDIVES  5</t>
  </si>
  <si>
    <t>KUREDU ISLAND RESORT &amp; SPA  4</t>
  </si>
  <si>
    <t>KURAMATHI MALDIVES  4</t>
  </si>
  <si>
    <t>KIHAA MALDIVES  4</t>
  </si>
  <si>
    <t>KANUHURA MALDIVES  5</t>
  </si>
  <si>
    <t>KANDOLHU MALDIVES  5</t>
  </si>
  <si>
    <t>KANDIMA MALDIVES  4</t>
  </si>
  <si>
    <t>JW MARIOTT MALDIVES  5</t>
  </si>
  <si>
    <t>JUMEIRAH VITTAVELI  5</t>
  </si>
  <si>
    <t>JOALI MALDIVES  5</t>
  </si>
  <si>
    <t>JA MANAFARU  5</t>
  </si>
  <si>
    <t>INNAHURA MALDIVES RESORT  3</t>
  </si>
  <si>
    <t>HUVAFEN FUSHI  5</t>
  </si>
  <si>
    <t>HURAWALHI ISLAND RESORT  5</t>
  </si>
  <si>
    <t>HULHULE ISLAND HOTEL  4</t>
  </si>
  <si>
    <t>HOLIDAY ISLAND RESORT &amp; SPA  4</t>
  </si>
  <si>
    <t>HIDEAWAY BEACH RESORT &amp; SPA  5</t>
  </si>
  <si>
    <t>HERITANCE AARAH  5</t>
  </si>
  <si>
    <t>HARD ROCK HOTEL MALDIVES  5</t>
  </si>
  <si>
    <t>GILI LANKANFUSHI  5</t>
  </si>
  <si>
    <t>FUSHIFARU MALDIVES  5</t>
  </si>
  <si>
    <t>FURAVERI ISLAND RESORT &amp; SPA  4</t>
  </si>
  <si>
    <t>FUN ISLAND RESORT &amp; SPA  3</t>
  </si>
  <si>
    <t>FOUR SEASONS EXPLORER  5 Deluxe</t>
  </si>
  <si>
    <t>FINOLHU  5</t>
  </si>
  <si>
    <t>FILITHEYO ISLAND RESORT  4</t>
  </si>
  <si>
    <t>FAARUFUSHI MALDIVES  5</t>
  </si>
  <si>
    <t>DUSIT THANI MALDIVES  5</t>
  </si>
  <si>
    <t>DHIGALI MALDIVES  5</t>
  </si>
  <si>
    <t>CONSTANCE MOOFUSHI  4</t>
  </si>
  <si>
    <t>CONSTANCE HALAVELI  5</t>
  </si>
  <si>
    <t>COMO MAALIFUSHI  5</t>
  </si>
  <si>
    <t>COMO COCOA ISLAND  5</t>
  </si>
  <si>
    <t>COCOON MALDIVES  5</t>
  </si>
  <si>
    <t>COCO PALM DHUNI KOLHU  4</t>
  </si>
  <si>
    <t>COCO BODU HITHI  5</t>
  </si>
  <si>
    <t>CANAREEF RESORT MALDIVES  4</t>
  </si>
  <si>
    <t>BIYADHOO ISLAND RESORT  3</t>
  </si>
  <si>
    <t>BAROS MALDIVES  5</t>
  </si>
  <si>
    <t>BANYAN TREE VABBINFARU  5</t>
  </si>
  <si>
    <t>BANDOS MALDIVES  4</t>
  </si>
  <si>
    <t>BAGLIONI RESORT MALDIVES  5</t>
  </si>
  <si>
    <t>AYADA MALDIVES  5</t>
  </si>
  <si>
    <t>ATMOSPHERE KANIFUSHI  5</t>
  </si>
  <si>
    <t>ANGSANA VELAVARU  4</t>
  </si>
  <si>
    <t>ANGSANA IHURU  4</t>
  </si>
  <si>
    <t>ANANTARA VELI MALDIVES  5</t>
  </si>
  <si>
    <t>ANANTARA KIHAVAH VILLAS  5</t>
  </si>
  <si>
    <t>ANANTARA DHIGU MALDIVES  5</t>
  </si>
  <si>
    <t>AMILLA FUSHI  5</t>
  </si>
  <si>
    <t>AMARI HAVODDA MALDIVES  5</t>
  </si>
  <si>
    <t>ADAARAN SELECT MEEDHUPPARU  4</t>
  </si>
  <si>
    <t>ADAARAN SELECT HUDURAN FUSHI  4</t>
  </si>
  <si>
    <t>ADAARAN PRESTIGE VADOO  4</t>
  </si>
  <si>
    <t>CONRAD MALDIVES RANGALI  5</t>
  </si>
  <si>
    <t>EMERALD RESORT   5</t>
  </si>
  <si>
    <t>FAIRMONT SIRRU FEN FUSHI  5</t>
  </si>
  <si>
    <t>FOUR SEASONS KUDA HURAA  5</t>
  </si>
  <si>
    <t>FOUR SEASONS LANDAA GIRAVARU  5</t>
  </si>
  <si>
    <t>GRAND PARK KODHIPPARU 5</t>
  </si>
  <si>
    <t>INTERCONTINENTAL MAAMUNAGAU  5</t>
  </si>
  <si>
    <t>KUDADOO PRIVATE ISLAND 5</t>
  </si>
  <si>
    <t>OBLU by ATMOSPHERE AT HELEN 4</t>
  </si>
  <si>
    <t>OLHUVELI BEACH &amp; SPA  4</t>
  </si>
  <si>
    <t>OUTRIGGER KONOTTA RESORT  5</t>
  </si>
  <si>
    <t>OZEN by ATMOSPHERE AT MAADHOO</t>
  </si>
  <si>
    <t>SAii LAGOON MALDIVES  4</t>
  </si>
  <si>
    <t>SHANGRILA S VILLINGILI  5</t>
  </si>
  <si>
    <t>SHERATON FULL MOON  5</t>
  </si>
  <si>
    <t>THE ST REGIS VOMMULI  5</t>
  </si>
  <si>
    <t>VILAMENDHOO ISLAND  4</t>
  </si>
  <si>
    <t>WALDORF ASTORIA ITHAAFUSHI  5</t>
  </si>
  <si>
    <t>ОГЛАВЛЕНИЕ</t>
  </si>
  <si>
    <t>Условия аннуляции, штрафные санкции и условия заезда/выезда (выдержки из контрактов с отелями)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</si>
</sst>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0" tint="-0.499984740745262"/>
      <name val="MicrogrammaDMedExt"/>
      <family val="2"/>
    </font>
    <font>
      <b/>
      <sz val="11"/>
      <color theme="1"/>
      <name val="Candara"/>
      <family val="2"/>
    </font>
    <font>
      <sz val="11"/>
      <color theme="1"/>
      <name val="Candara"/>
      <family val="2"/>
    </font>
    <font>
      <sz val="10"/>
      <color theme="1"/>
      <name val="Candara"/>
      <family val="2"/>
    </font>
    <font>
      <sz val="12"/>
      <color theme="1"/>
      <name val="Candara"/>
      <family val="2"/>
    </font>
    <font>
      <b/>
      <sz val="10"/>
      <color rgb="FF0070C0"/>
      <name val="Candara"/>
      <family val="2"/>
    </font>
    <font>
      <b/>
      <i/>
      <sz val="10"/>
      <color rgb="FF0070C0"/>
      <name val="Candara"/>
      <family val="2"/>
    </font>
    <font>
      <i/>
      <sz val="10"/>
      <color theme="1"/>
      <name val="Candara"/>
      <family val="2"/>
    </font>
    <font>
      <b/>
      <i/>
      <sz val="10"/>
      <color indexed="8"/>
      <name val="Candara"/>
      <family val="2"/>
    </font>
    <font>
      <i/>
      <sz val="11"/>
      <color theme="1"/>
      <name val="Candara"/>
      <family val="2"/>
    </font>
    <font>
      <b/>
      <sz val="10"/>
      <color theme="1"/>
      <name val="Candara"/>
      <family val="2"/>
    </font>
    <font>
      <b/>
      <i/>
      <sz val="10"/>
      <color theme="0" tint="-0.499984740745262"/>
      <name val="Candara"/>
      <family val="2"/>
    </font>
    <font>
      <i/>
      <sz val="10"/>
      <color theme="0" tint="-0.499984740745262"/>
      <name val="Candara"/>
      <family val="2"/>
    </font>
    <font>
      <b/>
      <i/>
      <sz val="10"/>
      <color theme="1" tint="0.499984740745262"/>
      <name val="Candara"/>
      <family val="2"/>
    </font>
    <font>
      <i/>
      <sz val="8"/>
      <color theme="1"/>
      <name val="Candara"/>
      <family val="2"/>
    </font>
    <font>
      <sz val="8"/>
      <color theme="1"/>
      <name val="Candara"/>
      <family val="2"/>
    </font>
    <font>
      <b/>
      <sz val="10"/>
      <color rgb="FFFF0000"/>
      <name val="Candara"/>
      <family val="2"/>
    </font>
    <font>
      <b/>
      <sz val="10"/>
      <color rgb="FF3399FF"/>
      <name val="Candara"/>
      <family val="2"/>
    </font>
    <font>
      <b/>
      <i/>
      <sz val="10"/>
      <color theme="1"/>
      <name val="Candara"/>
      <family val="2"/>
    </font>
    <font>
      <sz val="10"/>
      <name val="Candara"/>
      <family val="2"/>
    </font>
    <font>
      <i/>
      <sz val="10"/>
      <color theme="1" tint="0.499984740745262"/>
      <name val="Candara"/>
      <family val="2"/>
    </font>
    <font>
      <b/>
      <sz val="8"/>
      <color theme="1"/>
      <name val="Candara"/>
      <family val="2"/>
    </font>
    <font>
      <i/>
      <sz val="9"/>
      <color theme="1"/>
      <name val="Candara"/>
      <family val="2"/>
    </font>
    <font>
      <b/>
      <sz val="10"/>
      <name val="Candara"/>
      <family val="2"/>
    </font>
    <font>
      <sz val="11"/>
      <color rgb="FFFF0000"/>
      <name val="Calibri"/>
      <family val="2"/>
      <scheme val="minor"/>
    </font>
    <font>
      <i/>
      <sz val="10"/>
      <color indexed="8"/>
      <name val="Candara"/>
      <family val="2"/>
    </font>
    <font>
      <sz val="10"/>
      <color rgb="FF0070C0"/>
      <name val="Candara"/>
      <family val="2"/>
    </font>
    <font>
      <sz val="9"/>
      <color theme="1"/>
      <name val="Candara"/>
      <family val="2"/>
    </font>
    <font>
      <b/>
      <i/>
      <sz val="8"/>
      <color theme="1"/>
      <name val="Candara"/>
      <family val="2"/>
    </font>
    <font>
      <b/>
      <u/>
      <sz val="10"/>
      <color theme="1"/>
      <name val="Candara"/>
      <family val="2"/>
    </font>
    <font>
      <b/>
      <sz val="10"/>
      <color indexed="8"/>
      <name val="Candara"/>
      <family val="2"/>
    </font>
    <font>
      <b/>
      <i/>
      <u/>
      <sz val="10"/>
      <color theme="1"/>
      <name val="Candara"/>
      <family val="2"/>
    </font>
    <font>
      <sz val="10"/>
      <color indexed="8"/>
      <name val="Candara"/>
      <family val="2"/>
    </font>
    <font>
      <b/>
      <sz val="11"/>
      <color rgb="FFFF0000"/>
      <name val="Calibri"/>
      <family val="2"/>
      <scheme val="minor"/>
    </font>
    <font>
      <i/>
      <sz val="11"/>
      <name val="Candara"/>
      <family val="2"/>
    </font>
    <font>
      <b/>
      <u/>
      <sz val="10"/>
      <color rgb="FF0070C0"/>
      <name val="Candara"/>
      <family val="2"/>
    </font>
    <font>
      <u/>
      <sz val="10"/>
      <color theme="1"/>
      <name val="Candara"/>
      <family val="2"/>
    </font>
    <font>
      <b/>
      <u/>
      <sz val="10"/>
      <color indexed="8"/>
      <name val="Candara"/>
      <family val="2"/>
    </font>
    <font>
      <b/>
      <u/>
      <sz val="11"/>
      <color rgb="FFFFC000"/>
      <name val="Candara"/>
      <family val="2"/>
    </font>
    <font>
      <b/>
      <i/>
      <sz val="11"/>
      <color theme="1"/>
      <name val="Calibri"/>
      <family val="2"/>
      <scheme val="minor"/>
    </font>
    <font>
      <b/>
      <sz val="10"/>
      <color rgb="FF000000"/>
      <name val="Candara"/>
      <family val="2"/>
    </font>
    <font>
      <sz val="10"/>
      <color rgb="FF000000"/>
      <name val="Candara"/>
      <family val="2"/>
    </font>
    <font>
      <b/>
      <i/>
      <sz val="11"/>
      <color theme="1" tint="0.499984740745262"/>
      <name val="Candara"/>
      <family val="2"/>
    </font>
    <font>
      <b/>
      <sz val="10"/>
      <color rgb="FF0070C0"/>
      <name val="Tw Cen MT"/>
      <family val="2"/>
    </font>
    <font>
      <b/>
      <sz val="10"/>
      <color theme="1"/>
      <name val="Tw Cen MT"/>
      <family val="2"/>
    </font>
    <font>
      <sz val="10"/>
      <color rgb="FFFF0000"/>
      <name val="Candara"/>
      <family val="2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ndara"/>
      <family val="2"/>
    </font>
    <font>
      <b/>
      <i/>
      <sz val="8"/>
      <color theme="0" tint="-0.499984740745262"/>
      <name val="Candara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0" tint="-0.499984740745262"/>
      <name val="Candara"/>
      <family val="2"/>
    </font>
    <font>
      <u/>
      <sz val="11"/>
      <color theme="1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0070C0"/>
      <name val="Candara"/>
      <family val="2"/>
    </font>
    <font>
      <b/>
      <sz val="12"/>
      <color rgb="FF3399FF"/>
      <name val="Candara"/>
      <family val="2"/>
    </font>
    <font>
      <b/>
      <sz val="12"/>
      <color rgb="FF0066FF"/>
      <name val="Candara"/>
      <family val="2"/>
    </font>
    <font>
      <b/>
      <sz val="12"/>
      <color rgb="FF0099FF"/>
      <name val="Candara"/>
      <family val="2"/>
    </font>
    <font>
      <b/>
      <sz val="12"/>
      <color theme="1"/>
      <name val="Candara"/>
      <family val="2"/>
    </font>
    <font>
      <sz val="18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/>
      <diagonal/>
    </border>
    <border>
      <left/>
      <right/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2" borderId="0">
      <alignment vertical="center"/>
    </xf>
    <xf numFmtId="43" fontId="1" fillId="0" borderId="0" applyFont="0" applyFill="0" applyBorder="0" applyAlignment="0" applyProtection="0"/>
    <xf numFmtId="0" fontId="54" fillId="0" borderId="0" applyNumberFormat="0" applyFill="0" applyBorder="0" applyAlignment="0" applyProtection="0"/>
  </cellStyleXfs>
  <cellXfs count="376">
    <xf numFmtId="0" fontId="0" fillId="0" borderId="0" xfId="0"/>
    <xf numFmtId="0" fontId="4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39" fontId="4" fillId="0" borderId="0" xfId="1" applyNumberFormat="1" applyFont="1" applyAlignment="1">
      <alignment vertical="center"/>
    </xf>
    <xf numFmtId="0" fontId="9" fillId="0" borderId="0" xfId="1" applyFont="1" applyAlignment="1">
      <alignment horizontal="right" vertical="center"/>
    </xf>
    <xf numFmtId="0" fontId="5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12" fillId="3" borderId="1" xfId="1" applyFont="1" applyFill="1" applyBorder="1" applyAlignment="1">
      <alignment vertical="center"/>
    </xf>
    <xf numFmtId="0" fontId="12" fillId="3" borderId="2" xfId="1" applyFont="1" applyFill="1" applyBorder="1" applyAlignment="1">
      <alignment horizontal="center" vertical="center"/>
    </xf>
    <xf numFmtId="0" fontId="12" fillId="3" borderId="6" xfId="1" applyFont="1" applyFill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12" fillId="0" borderId="0" xfId="1" quotePrefix="1" applyFont="1" applyAlignment="1">
      <alignment vertical="center"/>
    </xf>
    <xf numFmtId="0" fontId="12" fillId="3" borderId="3" xfId="1" applyFont="1" applyFill="1" applyBorder="1" applyAlignment="1">
      <alignment horizontal="center" vertical="center"/>
    </xf>
    <xf numFmtId="0" fontId="16" fillId="0" borderId="2" xfId="1" applyFont="1" applyBorder="1" applyAlignment="1">
      <alignment horizontal="center" vertical="center"/>
    </xf>
    <xf numFmtId="0" fontId="17" fillId="0" borderId="0" xfId="1" applyFont="1" applyAlignment="1">
      <alignment vertical="center"/>
    </xf>
    <xf numFmtId="0" fontId="7" fillId="0" borderId="0" xfId="1" quotePrefix="1" applyFont="1" applyAlignment="1">
      <alignment vertical="center"/>
    </xf>
    <xf numFmtId="0" fontId="9" fillId="0" borderId="0" xfId="1" quotePrefix="1" applyFont="1" applyAlignment="1">
      <alignment vertical="center"/>
    </xf>
    <xf numFmtId="0" fontId="12" fillId="0" borderId="0" xfId="1" quotePrefix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5" fillId="0" borderId="0" xfId="1" quotePrefix="1" applyFont="1" applyAlignment="1">
      <alignment vertical="center"/>
    </xf>
    <xf numFmtId="0" fontId="15" fillId="0" borderId="0" xfId="1" applyFont="1" applyAlignment="1">
      <alignment vertical="center"/>
    </xf>
    <xf numFmtId="0" fontId="1" fillId="0" borderId="0" xfId="1"/>
    <xf numFmtId="0" fontId="12" fillId="8" borderId="0" xfId="1" applyFont="1" applyFill="1" applyAlignment="1">
      <alignment horizontal="center" vertical="center"/>
    </xf>
    <xf numFmtId="0" fontId="12" fillId="10" borderId="6" xfId="1" applyFont="1" applyFill="1" applyBorder="1" applyAlignment="1">
      <alignment horizontal="center" vertical="center"/>
    </xf>
    <xf numFmtId="0" fontId="12" fillId="10" borderId="0" xfId="1" applyFont="1" applyFill="1" applyAlignment="1">
      <alignment horizontal="center" vertical="center"/>
    </xf>
    <xf numFmtId="0" fontId="12" fillId="12" borderId="6" xfId="1" applyFont="1" applyFill="1" applyBorder="1" applyAlignment="1">
      <alignment horizontal="center" vertical="center"/>
    </xf>
    <xf numFmtId="0" fontId="5" fillId="13" borderId="6" xfId="1" applyFont="1" applyFill="1" applyBorder="1" applyAlignment="1">
      <alignment vertical="center"/>
    </xf>
    <xf numFmtId="0" fontId="5" fillId="13" borderId="6" xfId="1" applyFont="1" applyFill="1" applyBorder="1" applyAlignment="1">
      <alignment horizontal="center" vertical="center"/>
    </xf>
    <xf numFmtId="0" fontId="9" fillId="13" borderId="6" xfId="1" applyFont="1" applyFill="1" applyBorder="1" applyAlignment="1">
      <alignment horizontal="center" vertical="center"/>
    </xf>
    <xf numFmtId="0" fontId="12" fillId="13" borderId="0" xfId="1" applyFont="1" applyFill="1" applyAlignment="1">
      <alignment horizontal="center" vertical="center"/>
    </xf>
    <xf numFmtId="0" fontId="12" fillId="13" borderId="6" xfId="1" applyFont="1" applyFill="1" applyBorder="1" applyAlignment="1">
      <alignment horizontal="center" vertical="center"/>
    </xf>
    <xf numFmtId="0" fontId="18" fillId="13" borderId="9" xfId="1" applyFont="1" applyFill="1" applyBorder="1" applyAlignment="1">
      <alignment horizontal="center" vertical="center"/>
    </xf>
    <xf numFmtId="0" fontId="18" fillId="13" borderId="0" xfId="1" applyFont="1" applyFill="1" applyAlignment="1">
      <alignment horizontal="center" vertical="center"/>
    </xf>
    <xf numFmtId="0" fontId="8" fillId="0" borderId="0" xfId="1" quotePrefix="1" applyFont="1" applyAlignment="1">
      <alignment vertical="center"/>
    </xf>
    <xf numFmtId="0" fontId="5" fillId="10" borderId="6" xfId="1" applyFont="1" applyFill="1" applyBorder="1" applyAlignment="1">
      <alignment horizontal="center" vertical="center"/>
    </xf>
    <xf numFmtId="0" fontId="20" fillId="0" borderId="0" xfId="1" applyFont="1" applyAlignment="1">
      <alignment vertical="center"/>
    </xf>
    <xf numFmtId="0" fontId="5" fillId="14" borderId="6" xfId="1" applyFont="1" applyFill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5" fillId="0" borderId="0" xfId="1" quotePrefix="1" applyFont="1" applyAlignment="1">
      <alignment horizontal="left" vertical="center"/>
    </xf>
    <xf numFmtId="0" fontId="22" fillId="0" borderId="0" xfId="1" applyFont="1" applyAlignment="1">
      <alignment vertical="center"/>
    </xf>
    <xf numFmtId="0" fontId="5" fillId="0" borderId="3" xfId="1" applyFont="1" applyBorder="1" applyAlignment="1">
      <alignment horizontal="center" vertical="center"/>
    </xf>
    <xf numFmtId="0" fontId="25" fillId="0" borderId="0" xfId="1" quotePrefix="1" applyFont="1" applyAlignment="1">
      <alignment vertical="center"/>
    </xf>
    <xf numFmtId="0" fontId="12" fillId="0" borderId="1" xfId="1" applyFont="1" applyBorder="1" applyAlignment="1">
      <alignment horizontal="left" vertical="center"/>
    </xf>
    <xf numFmtId="0" fontId="9" fillId="0" borderId="0" xfId="1" applyFont="1" applyAlignment="1">
      <alignment vertical="center"/>
    </xf>
    <xf numFmtId="0" fontId="1" fillId="10" borderId="0" xfId="1" applyFill="1"/>
    <xf numFmtId="0" fontId="26" fillId="0" borderId="0" xfId="1" applyFont="1"/>
    <xf numFmtId="0" fontId="12" fillId="9" borderId="6" xfId="1" applyFont="1" applyFill="1" applyBorder="1" applyAlignment="1">
      <alignment horizontal="center" vertical="center"/>
    </xf>
    <xf numFmtId="0" fontId="12" fillId="11" borderId="6" xfId="1" applyFont="1" applyFill="1" applyBorder="1" applyAlignment="1">
      <alignment horizontal="center" vertical="center"/>
    </xf>
    <xf numFmtId="0" fontId="12" fillId="13" borderId="9" xfId="1" applyFont="1" applyFill="1" applyBorder="1" applyAlignment="1">
      <alignment horizontal="center" vertical="center"/>
    </xf>
    <xf numFmtId="0" fontId="23" fillId="0" borderId="0" xfId="1" applyFont="1" applyAlignment="1">
      <alignment horizontal="right" vertical="center"/>
    </xf>
    <xf numFmtId="0" fontId="14" fillId="0" borderId="0" xfId="1" quotePrefix="1" applyFont="1" applyAlignment="1">
      <alignment vertical="center"/>
    </xf>
    <xf numFmtId="39" fontId="9" fillId="0" borderId="0" xfId="1" applyNumberFormat="1" applyFont="1" applyAlignment="1">
      <alignment vertical="center"/>
    </xf>
    <xf numFmtId="0" fontId="12" fillId="7" borderId="6" xfId="1" applyFont="1" applyFill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2" fillId="0" borderId="0" xfId="1" applyFont="1" applyAlignment="1">
      <alignment horizontal="left" vertical="center"/>
    </xf>
    <xf numFmtId="0" fontId="17" fillId="0" borderId="0" xfId="1" applyFont="1" applyAlignment="1">
      <alignment horizontal="center" vertical="center"/>
    </xf>
    <xf numFmtId="3" fontId="5" fillId="13" borderId="6" xfId="1" applyNumberFormat="1" applyFont="1" applyFill="1" applyBorder="1" applyAlignment="1">
      <alignment horizontal="center" vertical="center"/>
    </xf>
    <xf numFmtId="0" fontId="1" fillId="6" borderId="0" xfId="1" applyFill="1"/>
    <xf numFmtId="43" fontId="5" fillId="13" borderId="6" xfId="3" applyFont="1" applyFill="1" applyBorder="1" applyAlignment="1">
      <alignment horizontal="center" vertical="center"/>
    </xf>
    <xf numFmtId="43" fontId="12" fillId="13" borderId="6" xfId="3" applyFont="1" applyFill="1" applyBorder="1" applyAlignment="1">
      <alignment horizontal="center" vertical="center"/>
    </xf>
    <xf numFmtId="43" fontId="5" fillId="13" borderId="6" xfId="1" applyNumberFormat="1" applyFont="1" applyFill="1" applyBorder="1" applyAlignment="1">
      <alignment horizontal="center" vertical="center"/>
    </xf>
    <xf numFmtId="0" fontId="20" fillId="0" borderId="0" xfId="1" quotePrefix="1" applyFont="1" applyAlignment="1">
      <alignment vertical="center"/>
    </xf>
    <xf numFmtId="0" fontId="13" fillId="0" borderId="0" xfId="1" applyFont="1" applyAlignment="1">
      <alignment vertical="center"/>
    </xf>
    <xf numFmtId="0" fontId="5" fillId="15" borderId="6" xfId="1" applyFont="1" applyFill="1" applyBorder="1" applyAlignment="1">
      <alignment horizontal="center" vertical="center"/>
    </xf>
    <xf numFmtId="1" fontId="5" fillId="13" borderId="6" xfId="1" applyNumberFormat="1" applyFont="1" applyFill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39" fontId="5" fillId="0" borderId="0" xfId="1" applyNumberFormat="1" applyFont="1" applyAlignment="1">
      <alignment vertical="center"/>
    </xf>
    <xf numFmtId="0" fontId="5" fillId="16" borderId="6" xfId="1" applyFont="1" applyFill="1" applyBorder="1" applyAlignment="1">
      <alignment vertical="center"/>
    </xf>
    <xf numFmtId="2" fontId="5" fillId="13" borderId="6" xfId="1" applyNumberFormat="1" applyFont="1" applyFill="1" applyBorder="1" applyAlignment="1">
      <alignment horizontal="center" vertical="center"/>
    </xf>
    <xf numFmtId="2" fontId="12" fillId="13" borderId="6" xfId="1" applyNumberFormat="1" applyFont="1" applyFill="1" applyBorder="1" applyAlignment="1">
      <alignment horizontal="center" vertical="center"/>
    </xf>
    <xf numFmtId="0" fontId="12" fillId="3" borderId="6" xfId="1" applyFont="1" applyFill="1" applyBorder="1" applyAlignment="1">
      <alignment horizontal="right" vertical="center"/>
    </xf>
    <xf numFmtId="0" fontId="35" fillId="10" borderId="0" xfId="1" applyFont="1" applyFill="1"/>
    <xf numFmtId="0" fontId="17" fillId="0" borderId="0" xfId="1" applyFont="1" applyAlignment="1">
      <alignment horizontal="right" vertical="center"/>
    </xf>
    <xf numFmtId="9" fontId="1" fillId="0" borderId="0" xfId="1" applyNumberFormat="1"/>
    <xf numFmtId="0" fontId="12" fillId="0" borderId="0" xfId="1" quotePrefix="1" applyFont="1" applyAlignment="1">
      <alignment vertical="top"/>
    </xf>
    <xf numFmtId="0" fontId="5" fillId="0" borderId="0" xfId="1" applyFont="1" applyAlignment="1">
      <alignment vertical="top"/>
    </xf>
    <xf numFmtId="0" fontId="36" fillId="0" borderId="0" xfId="1" applyFont="1" applyAlignment="1">
      <alignment vertical="center"/>
    </xf>
    <xf numFmtId="0" fontId="5" fillId="17" borderId="0" xfId="1" applyFont="1" applyFill="1" applyAlignment="1">
      <alignment vertical="center"/>
    </xf>
    <xf numFmtId="1" fontId="5" fillId="0" borderId="6" xfId="1" applyNumberFormat="1" applyFont="1" applyBorder="1" applyAlignment="1">
      <alignment horizontal="center" vertical="center"/>
    </xf>
    <xf numFmtId="0" fontId="12" fillId="18" borderId="6" xfId="1" applyFont="1" applyFill="1" applyBorder="1" applyAlignment="1">
      <alignment horizontal="center" vertical="center"/>
    </xf>
    <xf numFmtId="0" fontId="35" fillId="19" borderId="0" xfId="1" applyFont="1" applyFill="1"/>
    <xf numFmtId="0" fontId="26" fillId="19" borderId="0" xfId="1" applyFont="1" applyFill="1"/>
    <xf numFmtId="0" fontId="5" fillId="20" borderId="6" xfId="1" applyFont="1" applyFill="1" applyBorder="1" applyAlignment="1">
      <alignment horizontal="center" vertical="center"/>
    </xf>
    <xf numFmtId="0" fontId="5" fillId="21" borderId="6" xfId="1" applyFont="1" applyFill="1" applyBorder="1" applyAlignment="1">
      <alignment horizontal="center" vertical="center"/>
    </xf>
    <xf numFmtId="0" fontId="12" fillId="7" borderId="1" xfId="1" applyFont="1" applyFill="1" applyBorder="1" applyAlignment="1">
      <alignment horizontal="center" vertical="center"/>
    </xf>
    <xf numFmtId="0" fontId="12" fillId="7" borderId="3" xfId="1" applyFont="1" applyFill="1" applyBorder="1" applyAlignment="1">
      <alignment horizontal="center" vertical="center"/>
    </xf>
    <xf numFmtId="0" fontId="12" fillId="7" borderId="4" xfId="1" applyFont="1" applyFill="1" applyBorder="1" applyAlignment="1">
      <alignment horizontal="center" vertical="center"/>
    </xf>
    <xf numFmtId="0" fontId="12" fillId="9" borderId="4" xfId="1" applyFont="1" applyFill="1" applyBorder="1" applyAlignment="1">
      <alignment horizontal="center" vertical="center"/>
    </xf>
    <xf numFmtId="0" fontId="12" fillId="9" borderId="1" xfId="1" applyFont="1" applyFill="1" applyBorder="1" applyAlignment="1">
      <alignment horizontal="center" vertical="center"/>
    </xf>
    <xf numFmtId="0" fontId="12" fillId="9" borderId="3" xfId="1" applyFont="1" applyFill="1" applyBorder="1" applyAlignment="1">
      <alignment horizontal="center" vertical="center"/>
    </xf>
    <xf numFmtId="0" fontId="12" fillId="11" borderId="4" xfId="1" applyFont="1" applyFill="1" applyBorder="1" applyAlignment="1">
      <alignment horizontal="center" vertical="center"/>
    </xf>
    <xf numFmtId="0" fontId="12" fillId="11" borderId="1" xfId="1" applyFont="1" applyFill="1" applyBorder="1" applyAlignment="1">
      <alignment horizontal="center" vertical="center"/>
    </xf>
    <xf numFmtId="0" fontId="12" fillId="11" borderId="3" xfId="1" applyFont="1" applyFill="1" applyBorder="1" applyAlignment="1">
      <alignment horizontal="center" vertical="center"/>
    </xf>
    <xf numFmtId="0" fontId="12" fillId="7" borderId="7" xfId="1" applyFont="1" applyFill="1" applyBorder="1" applyAlignment="1">
      <alignment horizontal="center" vertical="center"/>
    </xf>
    <xf numFmtId="0" fontId="12" fillId="9" borderId="7" xfId="1" applyFont="1" applyFill="1" applyBorder="1" applyAlignment="1">
      <alignment horizontal="center" vertical="center"/>
    </xf>
    <xf numFmtId="0" fontId="12" fillId="11" borderId="7" xfId="1" applyFont="1" applyFill="1" applyBorder="1" applyAlignment="1">
      <alignment horizontal="center" vertical="center"/>
    </xf>
    <xf numFmtId="0" fontId="12" fillId="7" borderId="8" xfId="1" applyFont="1" applyFill="1" applyBorder="1" applyAlignment="1">
      <alignment horizontal="center" vertical="center"/>
    </xf>
    <xf numFmtId="0" fontId="12" fillId="9" borderId="8" xfId="1" applyFont="1" applyFill="1" applyBorder="1" applyAlignment="1">
      <alignment horizontal="center" vertical="center"/>
    </xf>
    <xf numFmtId="0" fontId="12" fillId="11" borderId="8" xfId="1" applyFont="1" applyFill="1" applyBorder="1" applyAlignment="1">
      <alignment horizontal="center" vertical="center"/>
    </xf>
    <xf numFmtId="0" fontId="5" fillId="13" borderId="1" xfId="1" applyFont="1" applyFill="1" applyBorder="1" applyAlignment="1">
      <alignment horizontal="center" vertical="center"/>
    </xf>
    <xf numFmtId="0" fontId="5" fillId="13" borderId="3" xfId="1" applyFont="1" applyFill="1" applyBorder="1" applyAlignment="1">
      <alignment horizontal="center" vertical="center"/>
    </xf>
    <xf numFmtId="0" fontId="12" fillId="13" borderId="1" xfId="1" applyFont="1" applyFill="1" applyBorder="1" applyAlignment="1">
      <alignment horizontal="center" vertical="center"/>
    </xf>
    <xf numFmtId="0" fontId="12" fillId="13" borderId="3" xfId="1" applyFont="1" applyFill="1" applyBorder="1" applyAlignment="1">
      <alignment horizontal="center" vertical="center"/>
    </xf>
    <xf numFmtId="0" fontId="4" fillId="0" borderId="0" xfId="1" applyFont="1"/>
    <xf numFmtId="0" fontId="6" fillId="0" borderId="0" xfId="1" applyFont="1"/>
    <xf numFmtId="0" fontId="4" fillId="0" borderId="0" xfId="1" applyFont="1" applyAlignment="1">
      <alignment horizontal="center"/>
    </xf>
    <xf numFmtId="39" fontId="4" fillId="0" borderId="0" xfId="1" applyNumberFormat="1" applyFont="1"/>
    <xf numFmtId="39" fontId="16" fillId="0" borderId="0" xfId="1" applyNumberFormat="1" applyFont="1" applyAlignment="1">
      <alignment horizontal="right"/>
    </xf>
    <xf numFmtId="0" fontId="11" fillId="0" borderId="0" xfId="1" applyFont="1"/>
    <xf numFmtId="0" fontId="16" fillId="0" borderId="0" xfId="1" applyFont="1" applyAlignment="1">
      <alignment horizontal="right" vertical="center"/>
    </xf>
    <xf numFmtId="0" fontId="17" fillId="0" borderId="0" xfId="1" applyFont="1"/>
    <xf numFmtId="39" fontId="4" fillId="0" borderId="0" xfId="1" applyNumberFormat="1" applyFont="1" applyAlignment="1">
      <alignment horizontal="center" vertical="center"/>
    </xf>
    <xf numFmtId="1" fontId="4" fillId="0" borderId="0" xfId="1" applyNumberFormat="1" applyFont="1"/>
    <xf numFmtId="39" fontId="4" fillId="0" borderId="0" xfId="1" applyNumberFormat="1" applyFont="1" applyAlignment="1">
      <alignment horizontal="center"/>
    </xf>
    <xf numFmtId="0" fontId="23" fillId="0" borderId="0" xfId="1" applyFont="1"/>
    <xf numFmtId="0" fontId="3" fillId="0" borderId="0" xfId="1" applyFont="1"/>
    <xf numFmtId="0" fontId="16" fillId="0" borderId="0" xfId="1" applyFont="1" applyAlignment="1">
      <alignment horizontal="right"/>
    </xf>
    <xf numFmtId="0" fontId="12" fillId="0" borderId="17" xfId="1" applyFont="1" applyBorder="1" applyAlignment="1">
      <alignment vertical="center"/>
    </xf>
    <xf numFmtId="0" fontId="4" fillId="0" borderId="18" xfId="1" applyFont="1" applyBorder="1" applyAlignment="1">
      <alignment horizontal="center"/>
    </xf>
    <xf numFmtId="39" fontId="4" fillId="0" borderId="18" xfId="1" applyNumberFormat="1" applyFont="1" applyBorder="1" applyAlignment="1">
      <alignment horizontal="center"/>
    </xf>
    <xf numFmtId="39" fontId="12" fillId="0" borderId="18" xfId="1" applyNumberFormat="1" applyFont="1" applyBorder="1"/>
    <xf numFmtId="39" fontId="12" fillId="0" borderId="19" xfId="1" applyNumberFormat="1" applyFont="1" applyBorder="1"/>
    <xf numFmtId="39" fontId="5" fillId="4" borderId="15" xfId="1" applyNumberFormat="1" applyFont="1" applyFill="1" applyBorder="1" applyAlignment="1">
      <alignment horizontal="right" vertical="center"/>
    </xf>
    <xf numFmtId="39" fontId="5" fillId="4" borderId="16" xfId="1" applyNumberFormat="1" applyFont="1" applyFill="1" applyBorder="1" applyAlignment="1">
      <alignment horizontal="center"/>
    </xf>
    <xf numFmtId="39" fontId="5" fillId="3" borderId="20" xfId="1" applyNumberFormat="1" applyFont="1" applyFill="1" applyBorder="1" applyAlignment="1">
      <alignment horizontal="right" vertical="center"/>
    </xf>
    <xf numFmtId="39" fontId="5" fillId="3" borderId="21" xfId="1" applyNumberFormat="1" applyFont="1" applyFill="1" applyBorder="1" applyAlignment="1">
      <alignment horizontal="center"/>
    </xf>
    <xf numFmtId="39" fontId="5" fillId="5" borderId="20" xfId="1" applyNumberFormat="1" applyFont="1" applyFill="1" applyBorder="1" applyAlignment="1">
      <alignment horizontal="right" vertical="center"/>
    </xf>
    <xf numFmtId="39" fontId="5" fillId="5" borderId="21" xfId="1" applyNumberFormat="1" applyFont="1" applyFill="1" applyBorder="1" applyAlignment="1">
      <alignment horizontal="center"/>
    </xf>
    <xf numFmtId="39" fontId="5" fillId="5" borderId="22" xfId="1" applyNumberFormat="1" applyFont="1" applyFill="1" applyBorder="1" applyAlignment="1">
      <alignment horizontal="right" vertical="center"/>
    </xf>
    <xf numFmtId="39" fontId="5" fillId="5" borderId="23" xfId="1" applyNumberFormat="1" applyFont="1" applyFill="1" applyBorder="1" applyAlignment="1">
      <alignment horizontal="center"/>
    </xf>
    <xf numFmtId="0" fontId="12" fillId="0" borderId="0" xfId="1" applyFont="1" applyAlignment="1">
      <alignment vertical="top"/>
    </xf>
    <xf numFmtId="0" fontId="5" fillId="0" borderId="0" xfId="1" applyFont="1" applyAlignment="1">
      <alignment horizontal="left"/>
    </xf>
    <xf numFmtId="0" fontId="5" fillId="0" borderId="0" xfId="1" applyFont="1" applyAlignment="1">
      <alignment horizontal="center"/>
    </xf>
    <xf numFmtId="0" fontId="20" fillId="0" borderId="0" xfId="1" applyFont="1"/>
    <xf numFmtId="0" fontId="29" fillId="0" borderId="0" xfId="1" applyFont="1" applyAlignment="1">
      <alignment vertical="top"/>
    </xf>
    <xf numFmtId="0" fontId="29" fillId="0" borderId="0" xfId="1" applyFont="1" applyAlignment="1">
      <alignment horizontal="right" vertical="center"/>
    </xf>
    <xf numFmtId="1" fontId="12" fillId="13" borderId="9" xfId="1" applyNumberFormat="1" applyFont="1" applyFill="1" applyBorder="1" applyAlignment="1">
      <alignment horizontal="center" vertical="center"/>
    </xf>
    <xf numFmtId="39" fontId="40" fillId="0" borderId="0" xfId="1" applyNumberFormat="1" applyFont="1" applyAlignment="1">
      <alignment vertical="center"/>
    </xf>
    <xf numFmtId="0" fontId="29" fillId="0" borderId="0" xfId="1" applyFont="1" applyAlignment="1">
      <alignment horizontal="center" vertical="center"/>
    </xf>
    <xf numFmtId="0" fontId="35" fillId="0" borderId="0" xfId="1" applyFont="1"/>
    <xf numFmtId="0" fontId="41" fillId="0" borderId="0" xfId="1" applyFont="1"/>
    <xf numFmtId="0" fontId="1" fillId="7" borderId="0" xfId="1" applyFill="1"/>
    <xf numFmtId="0" fontId="9" fillId="0" borderId="2" xfId="1" applyFont="1" applyBorder="1" applyAlignment="1">
      <alignment horizontal="center" vertical="center"/>
    </xf>
    <xf numFmtId="0" fontId="23" fillId="0" borderId="0" xfId="1" applyFont="1" applyAlignment="1">
      <alignment horizontal="center" vertical="center"/>
    </xf>
    <xf numFmtId="0" fontId="5" fillId="9" borderId="6" xfId="1" applyFont="1" applyFill="1" applyBorder="1" applyAlignment="1">
      <alignment horizontal="center" vertical="center"/>
    </xf>
    <xf numFmtId="0" fontId="12" fillId="9" borderId="9" xfId="1" applyFont="1" applyFill="1" applyBorder="1" applyAlignment="1">
      <alignment horizontal="center" vertical="center"/>
    </xf>
    <xf numFmtId="16" fontId="12" fillId="7" borderId="6" xfId="1" applyNumberFormat="1" applyFont="1" applyFill="1" applyBorder="1" applyAlignment="1">
      <alignment horizontal="center" vertical="center"/>
    </xf>
    <xf numFmtId="0" fontId="42" fillId="0" borderId="0" xfId="1" quotePrefix="1" applyFont="1" applyAlignment="1">
      <alignment vertical="center"/>
    </xf>
    <xf numFmtId="0" fontId="1" fillId="0" borderId="0" xfId="1" applyAlignment="1">
      <alignment vertical="center"/>
    </xf>
    <xf numFmtId="0" fontId="43" fillId="0" borderId="0" xfId="1" applyFont="1" applyAlignment="1">
      <alignment vertical="center"/>
    </xf>
    <xf numFmtId="0" fontId="42" fillId="0" borderId="0" xfId="1" applyFont="1" applyAlignment="1">
      <alignment vertical="center"/>
    </xf>
    <xf numFmtId="0" fontId="44" fillId="0" borderId="0" xfId="1" applyFont="1" applyAlignment="1">
      <alignment vertical="center"/>
    </xf>
    <xf numFmtId="0" fontId="5" fillId="13" borderId="3" xfId="1" applyFont="1" applyFill="1" applyBorder="1" applyAlignment="1">
      <alignment vertical="center"/>
    </xf>
    <xf numFmtId="0" fontId="5" fillId="13" borderId="0" xfId="1" applyFont="1" applyFill="1" applyAlignment="1">
      <alignment horizontal="center" vertical="center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5" fillId="22" borderId="6" xfId="1" applyFont="1" applyFill="1" applyBorder="1" applyAlignment="1">
      <alignment horizontal="center" vertical="center"/>
    </xf>
    <xf numFmtId="0" fontId="12" fillId="10" borderId="9" xfId="1" applyFont="1" applyFill="1" applyBorder="1" applyAlignment="1">
      <alignment horizontal="center" vertical="center"/>
    </xf>
    <xf numFmtId="0" fontId="9" fillId="0" borderId="3" xfId="1" quotePrefix="1" applyFont="1" applyBorder="1" applyAlignment="1">
      <alignment horizontal="left" vertical="center"/>
    </xf>
    <xf numFmtId="0" fontId="21" fillId="13" borderId="6" xfId="1" applyFont="1" applyFill="1" applyBorder="1" applyAlignment="1">
      <alignment vertical="center"/>
    </xf>
    <xf numFmtId="0" fontId="5" fillId="10" borderId="6" xfId="1" applyFont="1" applyFill="1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8" borderId="0" xfId="1" applyFont="1" applyFill="1" applyAlignment="1">
      <alignment horizontal="center" vertical="center"/>
    </xf>
    <xf numFmtId="0" fontId="3" fillId="10" borderId="6" xfId="1" applyFont="1" applyFill="1" applyBorder="1" applyAlignment="1">
      <alignment horizontal="center" vertical="center"/>
    </xf>
    <xf numFmtId="0" fontId="3" fillId="12" borderId="6" xfId="1" applyFont="1" applyFill="1" applyBorder="1" applyAlignment="1">
      <alignment horizontal="center" vertical="center"/>
    </xf>
    <xf numFmtId="0" fontId="3" fillId="9" borderId="6" xfId="1" applyFont="1" applyFill="1" applyBorder="1" applyAlignment="1">
      <alignment horizontal="center" vertical="center"/>
    </xf>
    <xf numFmtId="0" fontId="3" fillId="11" borderId="6" xfId="1" applyFont="1" applyFill="1" applyBorder="1" applyAlignment="1">
      <alignment horizontal="center" vertical="center"/>
    </xf>
    <xf numFmtId="0" fontId="4" fillId="13" borderId="6" xfId="1" applyFont="1" applyFill="1" applyBorder="1" applyAlignment="1">
      <alignment vertical="center"/>
    </xf>
    <xf numFmtId="0" fontId="4" fillId="13" borderId="6" xfId="1" applyFont="1" applyFill="1" applyBorder="1" applyAlignment="1">
      <alignment horizontal="center" vertical="center"/>
    </xf>
    <xf numFmtId="0" fontId="3" fillId="13" borderId="0" xfId="1" applyFont="1" applyFill="1" applyAlignment="1">
      <alignment horizontal="center" vertical="center"/>
    </xf>
    <xf numFmtId="0" fontId="3" fillId="13" borderId="6" xfId="1" applyFont="1" applyFill="1" applyBorder="1" applyAlignment="1">
      <alignment horizontal="center" vertical="center"/>
    </xf>
    <xf numFmtId="0" fontId="3" fillId="13" borderId="9" xfId="1" applyFont="1" applyFill="1" applyBorder="1" applyAlignment="1">
      <alignment horizontal="center" vertical="center"/>
    </xf>
    <xf numFmtId="0" fontId="4" fillId="12" borderId="6" xfId="1" applyFont="1" applyFill="1" applyBorder="1" applyAlignment="1">
      <alignment horizontal="center" vertical="center"/>
    </xf>
    <xf numFmtId="0" fontId="3" fillId="7" borderId="6" xfId="1" applyFont="1" applyFill="1" applyBorder="1" applyAlignment="1">
      <alignment horizontal="center" vertical="center"/>
    </xf>
    <xf numFmtId="0" fontId="3" fillId="11" borderId="7" xfId="1" applyFont="1" applyFill="1" applyBorder="1" applyAlignment="1">
      <alignment horizontal="center" vertical="center"/>
    </xf>
    <xf numFmtId="0" fontId="3" fillId="7" borderId="1" xfId="1" applyFont="1" applyFill="1" applyBorder="1" applyAlignment="1">
      <alignment horizontal="center" vertical="center"/>
    </xf>
    <xf numFmtId="0" fontId="3" fillId="7" borderId="3" xfId="1" applyFont="1" applyFill="1" applyBorder="1" applyAlignment="1">
      <alignment horizontal="center" vertical="center"/>
    </xf>
    <xf numFmtId="0" fontId="3" fillId="9" borderId="1" xfId="1" applyFont="1" applyFill="1" applyBorder="1" applyAlignment="1">
      <alignment horizontal="center" vertical="center"/>
    </xf>
    <xf numFmtId="0" fontId="3" fillId="10" borderId="9" xfId="1" applyFont="1" applyFill="1" applyBorder="1" applyAlignment="1">
      <alignment horizontal="center" vertical="center"/>
    </xf>
    <xf numFmtId="0" fontId="3" fillId="11" borderId="1" xfId="1" applyFont="1" applyFill="1" applyBorder="1" applyAlignment="1">
      <alignment horizontal="center" vertical="center"/>
    </xf>
    <xf numFmtId="0" fontId="48" fillId="0" borderId="0" xfId="1" applyFont="1" applyAlignment="1">
      <alignment horizontal="center"/>
    </xf>
    <xf numFmtId="0" fontId="3" fillId="3" borderId="1" xfId="1" applyFont="1" applyFill="1" applyBorder="1" applyAlignment="1">
      <alignment vertical="center"/>
    </xf>
    <xf numFmtId="0" fontId="3" fillId="3" borderId="2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3" fillId="3" borderId="6" xfId="1" applyFont="1" applyFill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11" fillId="0" borderId="2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43" fontId="4" fillId="0" borderId="3" xfId="3" applyFont="1" applyBorder="1" applyAlignment="1">
      <alignment horizontal="center" vertical="center"/>
    </xf>
    <xf numFmtId="43" fontId="4" fillId="0" borderId="6" xfId="3" applyFont="1" applyBorder="1" applyAlignment="1">
      <alignment horizontal="center" vertical="center"/>
    </xf>
    <xf numFmtId="43" fontId="1" fillId="0" borderId="0" xfId="3"/>
    <xf numFmtId="0" fontId="3" fillId="3" borderId="6" xfId="1" applyFont="1" applyFill="1" applyBorder="1" applyAlignment="1">
      <alignment horizontal="right" vertical="center"/>
    </xf>
    <xf numFmtId="0" fontId="3" fillId="0" borderId="1" xfId="1" applyFont="1" applyBorder="1" applyAlignment="1">
      <alignment vertical="center"/>
    </xf>
    <xf numFmtId="0" fontId="3" fillId="0" borderId="1" xfId="1" applyFont="1" applyBorder="1" applyAlignment="1">
      <alignment horizontal="left" vertical="center"/>
    </xf>
    <xf numFmtId="0" fontId="11" fillId="0" borderId="3" xfId="1" quotePrefix="1" applyFont="1" applyBorder="1" applyAlignment="1">
      <alignment horizontal="left" vertical="center"/>
    </xf>
    <xf numFmtId="0" fontId="11" fillId="0" borderId="0" xfId="1" quotePrefix="1" applyFont="1" applyAlignment="1">
      <alignment vertical="center"/>
    </xf>
    <xf numFmtId="0" fontId="5" fillId="20" borderId="6" xfId="1" applyFont="1" applyFill="1" applyBorder="1" applyAlignment="1">
      <alignment vertical="center"/>
    </xf>
    <xf numFmtId="0" fontId="20" fillId="7" borderId="5" xfId="1" applyFont="1" applyFill="1" applyBorder="1" applyAlignment="1">
      <alignment vertical="center" wrapText="1"/>
    </xf>
    <xf numFmtId="0" fontId="5" fillId="7" borderId="6" xfId="1" applyFont="1" applyFill="1" applyBorder="1" applyAlignment="1">
      <alignment horizontal="center" vertical="center"/>
    </xf>
    <xf numFmtId="0" fontId="5" fillId="7" borderId="0" xfId="1" applyFont="1" applyFill="1" applyAlignment="1">
      <alignment horizontal="center" vertical="center"/>
    </xf>
    <xf numFmtId="0" fontId="12" fillId="14" borderId="5" xfId="1" applyFont="1" applyFill="1" applyBorder="1" applyAlignment="1">
      <alignment vertical="center" wrapText="1"/>
    </xf>
    <xf numFmtId="0" fontId="5" fillId="14" borderId="0" xfId="1" applyFont="1" applyFill="1" applyAlignment="1">
      <alignment horizontal="center" vertical="center"/>
    </xf>
    <xf numFmtId="3" fontId="5" fillId="14" borderId="5" xfId="1" applyNumberFormat="1" applyFont="1" applyFill="1" applyBorder="1" applyAlignment="1">
      <alignment horizontal="center" vertical="center"/>
    </xf>
    <xf numFmtId="3" fontId="12" fillId="13" borderId="6" xfId="1" applyNumberFormat="1" applyFont="1" applyFill="1" applyBorder="1" applyAlignment="1">
      <alignment horizontal="center" vertical="center"/>
    </xf>
    <xf numFmtId="0" fontId="35" fillId="10" borderId="0" xfId="1" applyFont="1" applyFill="1" applyAlignment="1">
      <alignment vertical="center"/>
    </xf>
    <xf numFmtId="0" fontId="1" fillId="10" borderId="0" xfId="1" applyFill="1" applyAlignment="1">
      <alignment vertical="center"/>
    </xf>
    <xf numFmtId="0" fontId="5" fillId="13" borderId="6" xfId="1" applyFont="1" applyFill="1" applyBorder="1" applyAlignment="1">
      <alignment vertical="center" wrapText="1"/>
    </xf>
    <xf numFmtId="0" fontId="1" fillId="0" borderId="0" xfId="1" applyAlignment="1">
      <alignment horizontal="center"/>
    </xf>
    <xf numFmtId="0" fontId="5" fillId="23" borderId="6" xfId="1" applyFont="1" applyFill="1" applyBorder="1" applyAlignment="1">
      <alignment vertical="center"/>
    </xf>
    <xf numFmtId="0" fontId="5" fillId="23" borderId="6" xfId="1" applyFont="1" applyFill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1" fillId="24" borderId="0" xfId="1" applyFill="1"/>
    <xf numFmtId="0" fontId="5" fillId="24" borderId="6" xfId="1" applyFont="1" applyFill="1" applyBorder="1" applyAlignment="1">
      <alignment horizontal="center"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0" fontId="51" fillId="0" borderId="0" xfId="1" applyFont="1" applyAlignment="1">
      <alignment vertical="center"/>
    </xf>
    <xf numFmtId="0" fontId="21" fillId="13" borderId="6" xfId="1" applyFont="1" applyFill="1" applyBorder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12" fillId="13" borderId="6" xfId="1" applyFont="1" applyFill="1" applyBorder="1" applyAlignment="1">
      <alignment vertical="center"/>
    </xf>
    <xf numFmtId="0" fontId="12" fillId="10" borderId="6" xfId="1" applyFont="1" applyFill="1" applyBorder="1" applyAlignment="1">
      <alignment vertical="center"/>
    </xf>
    <xf numFmtId="0" fontId="30" fillId="0" borderId="0" xfId="1" applyFont="1" applyAlignment="1">
      <alignment horizontal="center" vertical="center"/>
    </xf>
    <xf numFmtId="0" fontId="5" fillId="16" borderId="6" xfId="1" applyFont="1" applyFill="1" applyBorder="1" applyAlignment="1">
      <alignment horizontal="center" vertical="center"/>
    </xf>
    <xf numFmtId="0" fontId="12" fillId="16" borderId="6" xfId="1" applyFont="1" applyFill="1" applyBorder="1" applyAlignment="1">
      <alignment horizontal="center" vertical="center"/>
    </xf>
    <xf numFmtId="0" fontId="12" fillId="16" borderId="9" xfId="1" applyFont="1" applyFill="1" applyBorder="1" applyAlignment="1">
      <alignment horizontal="center" vertical="center"/>
    </xf>
    <xf numFmtId="0" fontId="12" fillId="20" borderId="6" xfId="1" applyFont="1" applyFill="1" applyBorder="1" applyAlignment="1">
      <alignment horizontal="center" vertical="center"/>
    </xf>
    <xf numFmtId="0" fontId="12" fillId="20" borderId="9" xfId="1" applyFont="1" applyFill="1" applyBorder="1" applyAlignment="1">
      <alignment horizontal="center" vertical="center"/>
    </xf>
    <xf numFmtId="0" fontId="5" fillId="21" borderId="6" xfId="1" applyFont="1" applyFill="1" applyBorder="1" applyAlignment="1">
      <alignment vertical="center"/>
    </xf>
    <xf numFmtId="0" fontId="5" fillId="25" borderId="6" xfId="1" applyFont="1" applyFill="1" applyBorder="1" applyAlignment="1">
      <alignment vertical="center"/>
    </xf>
    <xf numFmtId="0" fontId="5" fillId="25" borderId="6" xfId="1" applyFont="1" applyFill="1" applyBorder="1" applyAlignment="1">
      <alignment horizontal="center" vertical="center"/>
    </xf>
    <xf numFmtId="0" fontId="12" fillId="25" borderId="6" xfId="1" applyFont="1" applyFill="1" applyBorder="1" applyAlignment="1">
      <alignment horizontal="center" vertical="center"/>
    </xf>
    <xf numFmtId="0" fontId="12" fillId="25" borderId="9" xfId="1" applyFont="1" applyFill="1" applyBorder="1" applyAlignment="1">
      <alignment horizontal="center" vertical="center"/>
    </xf>
    <xf numFmtId="0" fontId="5" fillId="8" borderId="6" xfId="1" applyFont="1" applyFill="1" applyBorder="1" applyAlignment="1">
      <alignment vertical="center"/>
    </xf>
    <xf numFmtId="0" fontId="5" fillId="8" borderId="6" xfId="1" applyFont="1" applyFill="1" applyBorder="1" applyAlignment="1">
      <alignment horizontal="center" vertical="center"/>
    </xf>
    <xf numFmtId="0" fontId="12" fillId="21" borderId="6" xfId="1" applyFont="1" applyFill="1" applyBorder="1" applyAlignment="1">
      <alignment horizontal="center" vertical="center"/>
    </xf>
    <xf numFmtId="0" fontId="12" fillId="21" borderId="9" xfId="1" applyFont="1" applyFill="1" applyBorder="1" applyAlignment="1">
      <alignment horizontal="center" vertical="center"/>
    </xf>
    <xf numFmtId="0" fontId="5" fillId="26" borderId="6" xfId="1" applyFont="1" applyFill="1" applyBorder="1" applyAlignment="1">
      <alignment vertical="center"/>
    </xf>
    <xf numFmtId="0" fontId="5" fillId="26" borderId="6" xfId="1" applyFont="1" applyFill="1" applyBorder="1" applyAlignment="1">
      <alignment horizontal="center" vertical="center"/>
    </xf>
    <xf numFmtId="0" fontId="12" fillId="26" borderId="6" xfId="1" applyFont="1" applyFill="1" applyBorder="1" applyAlignment="1">
      <alignment horizontal="center" vertical="center"/>
    </xf>
    <xf numFmtId="0" fontId="12" fillId="26" borderId="9" xfId="1" applyFont="1" applyFill="1" applyBorder="1" applyAlignment="1">
      <alignment horizontal="center" vertical="center"/>
    </xf>
    <xf numFmtId="0" fontId="5" fillId="15" borderId="6" xfId="1" applyFont="1" applyFill="1" applyBorder="1" applyAlignment="1">
      <alignment vertical="center"/>
    </xf>
    <xf numFmtId="0" fontId="5" fillId="27" borderId="6" xfId="1" applyFont="1" applyFill="1" applyBorder="1" applyAlignment="1">
      <alignment vertical="center"/>
    </xf>
    <xf numFmtId="0" fontId="5" fillId="27" borderId="6" xfId="1" applyFont="1" applyFill="1" applyBorder="1" applyAlignment="1">
      <alignment horizontal="center" vertical="center"/>
    </xf>
    <xf numFmtId="0" fontId="5" fillId="28" borderId="6" xfId="1" applyFont="1" applyFill="1" applyBorder="1" applyAlignment="1">
      <alignment vertical="center"/>
    </xf>
    <xf numFmtId="0" fontId="5" fillId="28" borderId="6" xfId="1" applyFont="1" applyFill="1" applyBorder="1" applyAlignment="1">
      <alignment horizontal="center" vertical="center"/>
    </xf>
    <xf numFmtId="0" fontId="12" fillId="28" borderId="6" xfId="1" applyFont="1" applyFill="1" applyBorder="1" applyAlignment="1">
      <alignment horizontal="center" vertical="center"/>
    </xf>
    <xf numFmtId="0" fontId="12" fillId="28" borderId="9" xfId="1" applyFont="1" applyFill="1" applyBorder="1" applyAlignment="1">
      <alignment horizontal="center" vertical="center"/>
    </xf>
    <xf numFmtId="0" fontId="5" fillId="29" borderId="6" xfId="1" applyFont="1" applyFill="1" applyBorder="1" applyAlignment="1">
      <alignment vertical="center"/>
    </xf>
    <xf numFmtId="0" fontId="5" fillId="29" borderId="6" xfId="1" applyFont="1" applyFill="1" applyBorder="1" applyAlignment="1">
      <alignment horizontal="center" vertical="center"/>
    </xf>
    <xf numFmtId="0" fontId="12" fillId="29" borderId="6" xfId="1" applyFont="1" applyFill="1" applyBorder="1" applyAlignment="1">
      <alignment horizontal="center" vertical="center"/>
    </xf>
    <xf numFmtId="0" fontId="12" fillId="29" borderId="9" xfId="1" applyFont="1" applyFill="1" applyBorder="1" applyAlignment="1">
      <alignment horizontal="center" vertical="center"/>
    </xf>
    <xf numFmtId="0" fontId="5" fillId="30" borderId="6" xfId="1" applyFont="1" applyFill="1" applyBorder="1" applyAlignment="1">
      <alignment vertical="center"/>
    </xf>
    <xf numFmtId="0" fontId="5" fillId="30" borderId="6" xfId="1" applyFont="1" applyFill="1" applyBorder="1" applyAlignment="1">
      <alignment horizontal="center" vertical="center"/>
    </xf>
    <xf numFmtId="0" fontId="12" fillId="30" borderId="6" xfId="1" applyFont="1" applyFill="1" applyBorder="1" applyAlignment="1">
      <alignment horizontal="center" vertical="center"/>
    </xf>
    <xf numFmtId="0" fontId="12" fillId="30" borderId="9" xfId="1" applyFont="1" applyFill="1" applyBorder="1" applyAlignment="1">
      <alignment horizontal="center" vertical="center"/>
    </xf>
    <xf numFmtId="0" fontId="5" fillId="13" borderId="0" xfId="1" applyFont="1" applyFill="1" applyAlignment="1">
      <alignment vertical="center"/>
    </xf>
    <xf numFmtId="10" fontId="12" fillId="8" borderId="0" xfId="1" applyNumberFormat="1" applyFont="1" applyFill="1" applyAlignment="1">
      <alignment horizontal="center" vertical="center"/>
    </xf>
    <xf numFmtId="0" fontId="12" fillId="19" borderId="6" xfId="1" applyFont="1" applyFill="1" applyBorder="1" applyAlignment="1">
      <alignment horizontal="center" vertical="center"/>
    </xf>
    <xf numFmtId="0" fontId="52" fillId="0" borderId="0" xfId="1" applyFont="1" applyAlignment="1">
      <alignment horizontal="center" vertical="center"/>
    </xf>
    <xf numFmtId="0" fontId="5" fillId="31" borderId="6" xfId="1" applyFont="1" applyFill="1" applyBorder="1" applyAlignment="1">
      <alignment horizontal="center" vertical="center"/>
    </xf>
    <xf numFmtId="0" fontId="53" fillId="0" borderId="0" xfId="1" applyFont="1" applyAlignment="1">
      <alignment vertical="center"/>
    </xf>
    <xf numFmtId="0" fontId="53" fillId="0" borderId="0" xfId="1" applyFont="1" applyAlignment="1">
      <alignment horizontal="center" vertical="center"/>
    </xf>
    <xf numFmtId="39" fontId="53" fillId="0" borderId="0" xfId="1" applyNumberFormat="1" applyFont="1" applyAlignment="1">
      <alignment vertical="center"/>
    </xf>
    <xf numFmtId="0" fontId="12" fillId="9" borderId="4" xfId="1" applyFont="1" applyFill="1" applyBorder="1" applyAlignment="1">
      <alignment vertical="center"/>
    </xf>
    <xf numFmtId="0" fontId="12" fillId="32" borderId="6" xfId="1" applyFont="1" applyFill="1" applyBorder="1" applyAlignment="1">
      <alignment horizontal="center" vertical="center"/>
    </xf>
    <xf numFmtId="0" fontId="5" fillId="0" borderId="1" xfId="1" applyFont="1" applyBorder="1" applyAlignment="1">
      <alignment vertical="center"/>
    </xf>
    <xf numFmtId="43" fontId="5" fillId="0" borderId="3" xfId="3" applyFont="1" applyBorder="1" applyAlignment="1">
      <alignment horizontal="center" vertical="center"/>
    </xf>
    <xf numFmtId="43" fontId="5" fillId="0" borderId="6" xfId="3" applyFont="1" applyBorder="1" applyAlignment="1">
      <alignment horizontal="center" vertical="center"/>
    </xf>
    <xf numFmtId="0" fontId="24" fillId="0" borderId="3" xfId="1" quotePrefix="1" applyFont="1" applyBorder="1" applyAlignment="1">
      <alignment horizontal="left" vertical="center"/>
    </xf>
    <xf numFmtId="0" fontId="54" fillId="0" borderId="0" xfId="4" quotePrefix="1"/>
    <xf numFmtId="0" fontId="55" fillId="0" borderId="0" xfId="0" applyFont="1"/>
    <xf numFmtId="0" fontId="57" fillId="0" borderId="0" xfId="1" applyFont="1" applyAlignment="1">
      <alignment vertical="center"/>
    </xf>
    <xf numFmtId="0" fontId="60" fillId="0" borderId="0" xfId="1" applyFont="1" applyAlignment="1">
      <alignment vertical="center"/>
    </xf>
    <xf numFmtId="39" fontId="6" fillId="0" borderId="0" xfId="1" applyNumberFormat="1" applyFont="1"/>
    <xf numFmtId="0" fontId="56" fillId="0" borderId="0" xfId="1" applyFont="1" applyAlignment="1">
      <alignment vertical="center"/>
    </xf>
    <xf numFmtId="0" fontId="61" fillId="10" borderId="0" xfId="0" applyFont="1" applyFill="1" applyAlignment="1">
      <alignment horizontal="center" wrapText="1"/>
    </xf>
    <xf numFmtId="0" fontId="56" fillId="0" borderId="0" xfId="1" applyFont="1" applyAlignment="1">
      <alignment vertical="center"/>
    </xf>
    <xf numFmtId="0" fontId="12" fillId="11" borderId="1" xfId="1" applyFont="1" applyFill="1" applyBorder="1" applyAlignment="1">
      <alignment horizontal="center" vertical="center"/>
    </xf>
    <xf numFmtId="0" fontId="12" fillId="11" borderId="2" xfId="1" applyFont="1" applyFill="1" applyBorder="1" applyAlignment="1">
      <alignment horizontal="center" vertical="center"/>
    </xf>
    <xf numFmtId="0" fontId="12" fillId="11" borderId="3" xfId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0" fontId="12" fillId="6" borderId="2" xfId="1" applyFont="1" applyFill="1" applyBorder="1" applyAlignment="1">
      <alignment horizontal="center" vertical="center"/>
    </xf>
    <xf numFmtId="0" fontId="12" fillId="6" borderId="3" xfId="1" applyFont="1" applyFill="1" applyBorder="1" applyAlignment="1">
      <alignment horizontal="center" vertical="center"/>
    </xf>
    <xf numFmtId="0" fontId="12" fillId="7" borderId="1" xfId="1" applyFont="1" applyFill="1" applyBorder="1" applyAlignment="1">
      <alignment horizontal="center" vertical="center"/>
    </xf>
    <xf numFmtId="0" fontId="12" fillId="7" borderId="2" xfId="1" applyFont="1" applyFill="1" applyBorder="1" applyAlignment="1">
      <alignment horizontal="center" vertical="center"/>
    </xf>
    <xf numFmtId="0" fontId="12" fillId="7" borderId="3" xfId="1" applyFont="1" applyFill="1" applyBorder="1" applyAlignment="1">
      <alignment horizontal="center" vertical="center"/>
    </xf>
    <xf numFmtId="0" fontId="12" fillId="9" borderId="1" xfId="1" applyFont="1" applyFill="1" applyBorder="1" applyAlignment="1">
      <alignment horizontal="center" vertical="center"/>
    </xf>
    <xf numFmtId="0" fontId="12" fillId="9" borderId="2" xfId="1" applyFont="1" applyFill="1" applyBorder="1" applyAlignment="1">
      <alignment horizontal="center" vertical="center"/>
    </xf>
    <xf numFmtId="0" fontId="12" fillId="9" borderId="3" xfId="1" applyFont="1" applyFill="1" applyBorder="1" applyAlignment="1">
      <alignment horizontal="center" vertical="center"/>
    </xf>
    <xf numFmtId="0" fontId="12" fillId="9" borderId="6" xfId="1" applyFont="1" applyFill="1" applyBorder="1" applyAlignment="1">
      <alignment horizontal="center" vertical="center"/>
    </xf>
    <xf numFmtId="0" fontId="12" fillId="11" borderId="4" xfId="1" applyFont="1" applyFill="1" applyBorder="1" applyAlignment="1">
      <alignment horizontal="center" vertical="center"/>
    </xf>
    <xf numFmtId="0" fontId="12" fillId="11" borderId="7" xfId="1" applyFont="1" applyFill="1" applyBorder="1" applyAlignment="1">
      <alignment horizontal="center" vertical="center"/>
    </xf>
    <xf numFmtId="0" fontId="12" fillId="11" borderId="8" xfId="1" applyFont="1" applyFill="1" applyBorder="1" applyAlignment="1">
      <alignment horizontal="center" vertical="center"/>
    </xf>
    <xf numFmtId="0" fontId="12" fillId="6" borderId="6" xfId="1" applyFont="1" applyFill="1" applyBorder="1" applyAlignment="1">
      <alignment horizontal="center" vertical="center"/>
    </xf>
    <xf numFmtId="0" fontId="12" fillId="7" borderId="6" xfId="1" applyFont="1" applyFill="1" applyBorder="1" applyAlignment="1">
      <alignment horizontal="center" vertical="center"/>
    </xf>
    <xf numFmtId="0" fontId="57" fillId="0" borderId="0" xfId="1" applyFont="1" applyAlignment="1">
      <alignment vertical="center"/>
    </xf>
    <xf numFmtId="0" fontId="12" fillId="9" borderId="4" xfId="1" applyFont="1" applyFill="1" applyBorder="1" applyAlignment="1">
      <alignment horizontal="center" vertical="center"/>
    </xf>
    <xf numFmtId="0" fontId="12" fillId="9" borderId="7" xfId="1" applyFont="1" applyFill="1" applyBorder="1" applyAlignment="1">
      <alignment horizontal="center" vertical="center"/>
    </xf>
    <xf numFmtId="0" fontId="12" fillId="9" borderId="8" xfId="1" applyFont="1" applyFill="1" applyBorder="1" applyAlignment="1">
      <alignment horizontal="center" vertical="center"/>
    </xf>
    <xf numFmtId="0" fontId="12" fillId="6" borderId="4" xfId="1" applyFont="1" applyFill="1" applyBorder="1" applyAlignment="1">
      <alignment horizontal="center" vertical="center"/>
    </xf>
    <xf numFmtId="0" fontId="12" fillId="6" borderId="7" xfId="1" applyFont="1" applyFill="1" applyBorder="1" applyAlignment="1">
      <alignment horizontal="center" vertical="center"/>
    </xf>
    <xf numFmtId="0" fontId="12" fillId="6" borderId="8" xfId="1" applyFont="1" applyFill="1" applyBorder="1" applyAlignment="1">
      <alignment horizontal="center" vertical="center"/>
    </xf>
    <xf numFmtId="0" fontId="12" fillId="7" borderId="4" xfId="1" applyFont="1" applyFill="1" applyBorder="1" applyAlignment="1">
      <alignment horizontal="center" vertical="center"/>
    </xf>
    <xf numFmtId="0" fontId="12" fillId="7" borderId="7" xfId="1" applyFont="1" applyFill="1" applyBorder="1" applyAlignment="1">
      <alignment horizontal="center" vertical="center"/>
    </xf>
    <xf numFmtId="0" fontId="12" fillId="7" borderId="8" xfId="1" applyFont="1" applyFill="1" applyBorder="1" applyAlignment="1">
      <alignment horizontal="center" vertical="center"/>
    </xf>
    <xf numFmtId="15" fontId="12" fillId="7" borderId="1" xfId="1" applyNumberFormat="1" applyFont="1" applyFill="1" applyBorder="1" applyAlignment="1">
      <alignment horizontal="center" vertical="center"/>
    </xf>
    <xf numFmtId="0" fontId="12" fillId="11" borderId="6" xfId="1" applyFont="1" applyFill="1" applyBorder="1" applyAlignment="1">
      <alignment horizontal="center" vertical="center"/>
    </xf>
    <xf numFmtId="16" fontId="12" fillId="7" borderId="1" xfId="1" applyNumberFormat="1" applyFont="1" applyFill="1" applyBorder="1" applyAlignment="1">
      <alignment horizontal="center" vertical="center"/>
    </xf>
    <xf numFmtId="0" fontId="12" fillId="13" borderId="1" xfId="1" applyFont="1" applyFill="1" applyBorder="1" applyAlignment="1">
      <alignment horizontal="center" vertical="center"/>
    </xf>
    <xf numFmtId="0" fontId="12" fillId="13" borderId="3" xfId="1" applyFont="1" applyFill="1" applyBorder="1" applyAlignment="1">
      <alignment horizontal="center" vertical="center"/>
    </xf>
    <xf numFmtId="0" fontId="5" fillId="13" borderId="1" xfId="1" applyFont="1" applyFill="1" applyBorder="1" applyAlignment="1">
      <alignment horizontal="center" vertical="center"/>
    </xf>
    <xf numFmtId="0" fontId="5" fillId="13" borderId="3" xfId="1" applyFont="1" applyFill="1" applyBorder="1" applyAlignment="1">
      <alignment horizontal="center" vertical="center"/>
    </xf>
    <xf numFmtId="0" fontId="5" fillId="13" borderId="2" xfId="1" applyFont="1" applyFill="1" applyBorder="1" applyAlignment="1">
      <alignment horizontal="center" vertical="center"/>
    </xf>
    <xf numFmtId="0" fontId="12" fillId="13" borderId="2" xfId="1" applyFont="1" applyFill="1" applyBorder="1" applyAlignment="1">
      <alignment horizontal="center" vertical="center"/>
    </xf>
    <xf numFmtId="0" fontId="12" fillId="0" borderId="15" xfId="1" applyFont="1" applyBorder="1" applyAlignment="1">
      <alignment horizontal="center" vertical="center"/>
    </xf>
    <xf numFmtId="0" fontId="12" fillId="0" borderId="16" xfId="1" applyFont="1" applyBorder="1" applyAlignment="1">
      <alignment horizontal="center" vertical="center"/>
    </xf>
    <xf numFmtId="0" fontId="12" fillId="0" borderId="20" xfId="1" applyFont="1" applyBorder="1" applyAlignment="1">
      <alignment horizontal="center" vertical="center"/>
    </xf>
    <xf numFmtId="0" fontId="12" fillId="0" borderId="21" xfId="1" applyFont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2" fillId="0" borderId="23" xfId="1" applyFont="1" applyBorder="1" applyAlignment="1">
      <alignment horizontal="center" vertical="center"/>
    </xf>
    <xf numFmtId="0" fontId="5" fillId="4" borderId="15" xfId="1" applyFont="1" applyFill="1" applyBorder="1" applyAlignment="1">
      <alignment horizontal="center" vertical="center"/>
    </xf>
    <xf numFmtId="0" fontId="5" fillId="4" borderId="16" xfId="1" applyFont="1" applyFill="1" applyBorder="1" applyAlignment="1">
      <alignment horizontal="center" vertical="center"/>
    </xf>
    <xf numFmtId="0" fontId="5" fillId="3" borderId="20" xfId="1" applyFont="1" applyFill="1" applyBorder="1" applyAlignment="1">
      <alignment horizontal="center" vertical="center"/>
    </xf>
    <xf numFmtId="0" fontId="5" fillId="3" borderId="21" xfId="1" applyFont="1" applyFill="1" applyBorder="1" applyAlignment="1">
      <alignment horizontal="center" vertical="center"/>
    </xf>
    <xf numFmtId="39" fontId="5" fillId="5" borderId="20" xfId="1" applyNumberFormat="1" applyFont="1" applyFill="1" applyBorder="1" applyAlignment="1">
      <alignment horizontal="center" vertical="center"/>
    </xf>
    <xf numFmtId="0" fontId="5" fillId="5" borderId="21" xfId="1" applyFont="1" applyFill="1" applyBorder="1" applyAlignment="1">
      <alignment horizontal="center" vertical="center"/>
    </xf>
    <xf numFmtId="0" fontId="5" fillId="5" borderId="22" xfId="1" applyFont="1" applyFill="1" applyBorder="1" applyAlignment="1">
      <alignment horizontal="center" vertical="center"/>
    </xf>
    <xf numFmtId="0" fontId="5" fillId="5" borderId="23" xfId="1" applyFont="1" applyFill="1" applyBorder="1" applyAlignment="1">
      <alignment horizontal="center" vertical="center"/>
    </xf>
    <xf numFmtId="0" fontId="12" fillId="4" borderId="15" xfId="1" applyFont="1" applyFill="1" applyBorder="1" applyAlignment="1">
      <alignment horizontal="center" vertical="center"/>
    </xf>
    <xf numFmtId="0" fontId="12" fillId="4" borderId="16" xfId="1" applyFont="1" applyFill="1" applyBorder="1" applyAlignment="1">
      <alignment horizontal="center" vertical="center"/>
    </xf>
    <xf numFmtId="39" fontId="12" fillId="4" borderId="15" xfId="1" applyNumberFormat="1" applyFont="1" applyFill="1" applyBorder="1" applyAlignment="1">
      <alignment horizontal="center" vertical="center"/>
    </xf>
    <xf numFmtId="39" fontId="12" fillId="4" borderId="16" xfId="1" applyNumberFormat="1" applyFont="1" applyFill="1" applyBorder="1" applyAlignment="1">
      <alignment horizontal="center" vertical="center"/>
    </xf>
    <xf numFmtId="0" fontId="12" fillId="4" borderId="14" xfId="1" applyFont="1" applyFill="1" applyBorder="1" applyAlignment="1">
      <alignment horizontal="center" vertical="center"/>
    </xf>
    <xf numFmtId="39" fontId="12" fillId="4" borderId="14" xfId="1" applyNumberFormat="1" applyFont="1" applyFill="1" applyBorder="1" applyAlignment="1">
      <alignment horizontal="center" vertical="center"/>
    </xf>
    <xf numFmtId="0" fontId="5" fillId="10" borderId="14" xfId="1" applyFont="1" applyFill="1" applyBorder="1" applyAlignment="1">
      <alignment horizontal="center" vertical="center"/>
    </xf>
    <xf numFmtId="39" fontId="5" fillId="10" borderId="14" xfId="1" applyNumberFormat="1" applyFont="1" applyFill="1" applyBorder="1" applyAlignment="1">
      <alignment horizontal="center" vertical="center"/>
    </xf>
    <xf numFmtId="0" fontId="16" fillId="0" borderId="0" xfId="1" applyFont="1" applyAlignment="1">
      <alignment horizontal="right" wrapText="1"/>
    </xf>
    <xf numFmtId="0" fontId="11" fillId="0" borderId="0" xfId="1" applyFont="1" applyAlignment="1">
      <alignment horizontal="right"/>
    </xf>
    <xf numFmtId="0" fontId="3" fillId="4" borderId="0" xfId="1" applyFont="1" applyFill="1" applyAlignment="1">
      <alignment horizontal="center" vertical="center"/>
    </xf>
    <xf numFmtId="0" fontId="5" fillId="4" borderId="0" xfId="1" applyFont="1" applyFill="1" applyAlignment="1">
      <alignment horizontal="center" vertical="center"/>
    </xf>
    <xf numFmtId="0" fontId="5" fillId="4" borderId="13" xfId="1" applyFont="1" applyFill="1" applyBorder="1" applyAlignment="1">
      <alignment horizontal="center" vertical="center"/>
    </xf>
    <xf numFmtId="0" fontId="4" fillId="0" borderId="12" xfId="1" applyFont="1" applyBorder="1" applyAlignment="1">
      <alignment horizontal="center"/>
    </xf>
    <xf numFmtId="0" fontId="43" fillId="0" borderId="0" xfId="1" applyFont="1" applyAlignment="1">
      <alignment vertical="center"/>
    </xf>
    <xf numFmtId="0" fontId="42" fillId="0" borderId="0" xfId="1" applyFont="1" applyAlignment="1">
      <alignment vertical="center"/>
    </xf>
    <xf numFmtId="0" fontId="12" fillId="11" borderId="9" xfId="1" applyFont="1" applyFill="1" applyBorder="1" applyAlignment="1">
      <alignment horizontal="center" vertical="center"/>
    </xf>
    <xf numFmtId="0" fontId="12" fillId="11" borderId="0" xfId="1" applyFont="1" applyFill="1" applyAlignment="1">
      <alignment horizontal="center" vertical="center"/>
    </xf>
    <xf numFmtId="0" fontId="12" fillId="7" borderId="11" xfId="1" applyFont="1" applyFill="1" applyBorder="1" applyAlignment="1">
      <alignment horizontal="center" vertical="center"/>
    </xf>
    <xf numFmtId="0" fontId="12" fillId="7" borderId="10" xfId="1" applyFont="1" applyFill="1" applyBorder="1" applyAlignment="1">
      <alignment horizontal="center" vertical="center"/>
    </xf>
    <xf numFmtId="0" fontId="12" fillId="9" borderId="9" xfId="1" applyFont="1" applyFill="1" applyBorder="1" applyAlignment="1">
      <alignment horizontal="center" vertical="center"/>
    </xf>
    <xf numFmtId="0" fontId="12" fillId="9" borderId="0" xfId="1" applyFont="1" applyFill="1" applyAlignment="1">
      <alignment horizontal="center" vertical="center"/>
    </xf>
    <xf numFmtId="0" fontId="12" fillId="7" borderId="9" xfId="1" applyFont="1" applyFill="1" applyBorder="1" applyAlignment="1">
      <alignment horizontal="center" vertical="center"/>
    </xf>
    <xf numFmtId="0" fontId="12" fillId="7" borderId="0" xfId="1" applyFont="1" applyFill="1" applyAlignment="1">
      <alignment horizontal="center" vertical="center"/>
    </xf>
    <xf numFmtId="0" fontId="12" fillId="6" borderId="6" xfId="1" applyFont="1" applyFill="1" applyBorder="1" applyAlignment="1">
      <alignment horizontal="center" vertical="center" wrapText="1"/>
    </xf>
    <xf numFmtId="15" fontId="12" fillId="6" borderId="1" xfId="1" applyNumberFormat="1" applyFont="1" applyFill="1" applyBorder="1" applyAlignment="1">
      <alignment horizontal="center" vertical="center"/>
    </xf>
    <xf numFmtId="0" fontId="3" fillId="9" borderId="1" xfId="1" applyFont="1" applyFill="1" applyBorder="1" applyAlignment="1">
      <alignment horizontal="center" vertical="center"/>
    </xf>
    <xf numFmtId="0" fontId="3" fillId="9" borderId="3" xfId="1" applyFont="1" applyFill="1" applyBorder="1" applyAlignment="1">
      <alignment horizontal="center" vertical="center"/>
    </xf>
    <xf numFmtId="0" fontId="3" fillId="7" borderId="1" xfId="1" applyFont="1" applyFill="1" applyBorder="1" applyAlignment="1">
      <alignment horizontal="center" vertical="center"/>
    </xf>
    <xf numFmtId="0" fontId="3" fillId="7" borderId="3" xfId="1" applyFont="1" applyFill="1" applyBorder="1" applyAlignment="1">
      <alignment horizontal="center" vertical="center"/>
    </xf>
    <xf numFmtId="0" fontId="3" fillId="11" borderId="1" xfId="1" applyFont="1" applyFill="1" applyBorder="1" applyAlignment="1">
      <alignment horizontal="center" vertical="center"/>
    </xf>
    <xf numFmtId="0" fontId="3" fillId="11" borderId="3" xfId="1" applyFont="1" applyFill="1" applyBorder="1" applyAlignment="1">
      <alignment horizontal="center" vertical="center"/>
    </xf>
    <xf numFmtId="0" fontId="3" fillId="9" borderId="6" xfId="1" applyFont="1" applyFill="1" applyBorder="1" applyAlignment="1">
      <alignment horizontal="center" vertical="center"/>
    </xf>
    <xf numFmtId="0" fontId="3" fillId="11" borderId="4" xfId="1" applyFont="1" applyFill="1" applyBorder="1" applyAlignment="1">
      <alignment horizontal="center" vertical="center"/>
    </xf>
    <xf numFmtId="0" fontId="3" fillId="11" borderId="7" xfId="1" applyFont="1" applyFill="1" applyBorder="1" applyAlignment="1">
      <alignment horizontal="center" vertical="center"/>
    </xf>
    <xf numFmtId="0" fontId="3" fillId="11" borderId="8" xfId="1" applyFont="1" applyFill="1" applyBorder="1" applyAlignment="1">
      <alignment horizontal="center" vertical="center"/>
    </xf>
    <xf numFmtId="0" fontId="3" fillId="7" borderId="6" xfId="1" applyFont="1" applyFill="1" applyBorder="1" applyAlignment="1">
      <alignment horizontal="center" vertical="center"/>
    </xf>
    <xf numFmtId="0" fontId="5" fillId="10" borderId="1" xfId="1" applyFont="1" applyFill="1" applyBorder="1" applyAlignment="1">
      <alignment horizontal="center" vertical="center"/>
    </xf>
    <xf numFmtId="0" fontId="5" fillId="10" borderId="3" xfId="1" applyFont="1" applyFill="1" applyBorder="1" applyAlignment="1">
      <alignment horizontal="center" vertical="center"/>
    </xf>
    <xf numFmtId="0" fontId="35" fillId="5" borderId="0" xfId="1" applyFont="1" applyFill="1" applyAlignment="1">
      <alignment horizontal="center" vertical="center"/>
    </xf>
    <xf numFmtId="0" fontId="59" fillId="0" borderId="0" xfId="1" applyFont="1" applyAlignment="1">
      <alignment vertical="center"/>
    </xf>
    <xf numFmtId="0" fontId="58" fillId="0" borderId="0" xfId="1" applyFont="1" applyAlignment="1">
      <alignment vertical="center"/>
    </xf>
    <xf numFmtId="16" fontId="12" fillId="6" borderId="1" xfId="1" applyNumberFormat="1" applyFont="1" applyFill="1" applyBorder="1" applyAlignment="1">
      <alignment horizontal="center" vertical="center"/>
    </xf>
  </cellXfs>
  <cellStyles count="5">
    <cellStyle name="Rate Sheet Style" xfId="2" xr:uid="{3E21EDA1-A6FF-4666-B8F6-481B8C3F3A00}"/>
    <cellStyle name="Гиперссылка" xfId="4" builtinId="8"/>
    <cellStyle name="Обычный" xfId="0" builtinId="0"/>
    <cellStyle name="Обычный 2" xfId="1" xr:uid="{C4311643-3D82-4655-B9F4-D235511C8FBF}"/>
    <cellStyle name="Финансовый 2" xfId="3" xr:uid="{5B1F8DF2-A9F7-4753-AF98-4A394EC3A1B6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calcChain" Target="calcChai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9F890-E6A7-4022-BFE2-407A777DB49D}">
  <sheetPr codeName="Лист2"/>
  <dimension ref="A1:E112"/>
  <sheetViews>
    <sheetView tabSelected="1" workbookViewId="0">
      <selection activeCell="L13" sqref="L13"/>
    </sheetView>
  </sheetViews>
  <sheetFormatPr defaultRowHeight="15"/>
  <cols>
    <col min="1" max="1" width="35.85546875" bestFit="1" customWidth="1"/>
  </cols>
  <sheetData>
    <row r="1" spans="1:5" ht="84.75" customHeight="1">
      <c r="A1" s="280" t="s">
        <v>2123</v>
      </c>
      <c r="B1" s="280"/>
      <c r="C1" s="280"/>
      <c r="D1" s="280"/>
      <c r="E1" s="280"/>
    </row>
    <row r="2" spans="1:5" ht="18.75">
      <c r="A2" s="275" t="s">
        <v>2122</v>
      </c>
    </row>
    <row r="3" spans="1:5">
      <c r="A3" s="274" t="s">
        <v>2013</v>
      </c>
    </row>
    <row r="4" spans="1:5">
      <c r="A4" s="274" t="s">
        <v>2103</v>
      </c>
    </row>
    <row r="5" spans="1:5">
      <c r="A5" s="274" t="s">
        <v>2102</v>
      </c>
    </row>
    <row r="6" spans="1:5">
      <c r="A6" s="274" t="s">
        <v>2101</v>
      </c>
    </row>
    <row r="7" spans="1:5">
      <c r="A7" s="274" t="s">
        <v>2100</v>
      </c>
    </row>
    <row r="8" spans="1:5">
      <c r="A8" s="274" t="s">
        <v>2099</v>
      </c>
    </row>
    <row r="9" spans="1:5">
      <c r="A9" s="274" t="s">
        <v>2098</v>
      </c>
    </row>
    <row r="10" spans="1:5">
      <c r="A10" s="274" t="s">
        <v>2097</v>
      </c>
    </row>
    <row r="11" spans="1:5">
      <c r="A11" s="274" t="s">
        <v>2096</v>
      </c>
    </row>
    <row r="12" spans="1:5">
      <c r="A12" s="274" t="s">
        <v>2095</v>
      </c>
    </row>
    <row r="13" spans="1:5">
      <c r="A13" s="274" t="s">
        <v>2094</v>
      </c>
    </row>
    <row r="14" spans="1:5">
      <c r="A14" s="274" t="s">
        <v>2093</v>
      </c>
    </row>
    <row r="15" spans="1:5">
      <c r="A15" s="274" t="s">
        <v>2092</v>
      </c>
    </row>
    <row r="16" spans="1:5">
      <c r="A16" s="274" t="s">
        <v>2091</v>
      </c>
    </row>
    <row r="17" spans="1:1">
      <c r="A17" s="274" t="s">
        <v>2090</v>
      </c>
    </row>
    <row r="18" spans="1:1">
      <c r="A18" s="274" t="s">
        <v>2089</v>
      </c>
    </row>
    <row r="19" spans="1:1">
      <c r="A19" s="274" t="s">
        <v>2088</v>
      </c>
    </row>
    <row r="20" spans="1:1">
      <c r="A20" s="274" t="s">
        <v>2087</v>
      </c>
    </row>
    <row r="21" spans="1:1">
      <c r="A21" s="274" t="s">
        <v>2086</v>
      </c>
    </row>
    <row r="22" spans="1:1">
      <c r="A22" s="274" t="s">
        <v>2085</v>
      </c>
    </row>
    <row r="23" spans="1:1">
      <c r="A23" s="274" t="s">
        <v>2084</v>
      </c>
    </row>
    <row r="24" spans="1:1">
      <c r="A24" s="274" t="s">
        <v>2083</v>
      </c>
    </row>
    <row r="25" spans="1:1">
      <c r="A25" s="274" t="s">
        <v>2082</v>
      </c>
    </row>
    <row r="26" spans="1:1">
      <c r="A26" s="274" t="s">
        <v>2081</v>
      </c>
    </row>
    <row r="27" spans="1:1">
      <c r="A27" s="274" t="s">
        <v>2104</v>
      </c>
    </row>
    <row r="28" spans="1:1">
      <c r="A28" s="274" t="s">
        <v>2080</v>
      </c>
    </row>
    <row r="29" spans="1:1">
      <c r="A29" s="274" t="s">
        <v>2079</v>
      </c>
    </row>
    <row r="30" spans="1:1">
      <c r="A30" s="274" t="s">
        <v>2078</v>
      </c>
    </row>
    <row r="31" spans="1:1">
      <c r="A31" s="274" t="s">
        <v>2077</v>
      </c>
    </row>
    <row r="32" spans="1:1">
      <c r="A32" s="274" t="s">
        <v>2105</v>
      </c>
    </row>
    <row r="33" spans="1:1">
      <c r="A33" s="274" t="s">
        <v>2076</v>
      </c>
    </row>
    <row r="34" spans="1:1">
      <c r="A34" s="274" t="s">
        <v>2106</v>
      </c>
    </row>
    <row r="35" spans="1:1">
      <c r="A35" s="274" t="s">
        <v>2075</v>
      </c>
    </row>
    <row r="36" spans="1:1">
      <c r="A36" s="274" t="s">
        <v>2074</v>
      </c>
    </row>
    <row r="37" spans="1:1">
      <c r="A37" s="274" t="s">
        <v>2073</v>
      </c>
    </row>
    <row r="38" spans="1:1">
      <c r="A38" s="274" t="s">
        <v>787</v>
      </c>
    </row>
    <row r="39" spans="1:1">
      <c r="A39" s="274" t="s">
        <v>2107</v>
      </c>
    </row>
    <row r="40" spans="1:1">
      <c r="A40" s="274" t="s">
        <v>2108</v>
      </c>
    </row>
    <row r="41" spans="1:1">
      <c r="A41" s="274" t="s">
        <v>2072</v>
      </c>
    </row>
    <row r="42" spans="1:1">
      <c r="A42" s="274" t="s">
        <v>2071</v>
      </c>
    </row>
    <row r="43" spans="1:1">
      <c r="A43" s="274" t="s">
        <v>2070</v>
      </c>
    </row>
    <row r="44" spans="1:1">
      <c r="A44" s="274" t="s">
        <v>2069</v>
      </c>
    </row>
    <row r="45" spans="1:1">
      <c r="A45" s="274" t="s">
        <v>2109</v>
      </c>
    </row>
    <row r="46" spans="1:1">
      <c r="A46" s="274" t="s">
        <v>2068</v>
      </c>
    </row>
    <row r="47" spans="1:1">
      <c r="A47" s="274" t="s">
        <v>2067</v>
      </c>
    </row>
    <row r="48" spans="1:1">
      <c r="A48" s="274" t="s">
        <v>2066</v>
      </c>
    </row>
    <row r="49" spans="1:1">
      <c r="A49" s="274" t="s">
        <v>2065</v>
      </c>
    </row>
    <row r="50" spans="1:1">
      <c r="A50" s="274" t="s">
        <v>2064</v>
      </c>
    </row>
    <row r="51" spans="1:1">
      <c r="A51" s="274" t="s">
        <v>2063</v>
      </c>
    </row>
    <row r="52" spans="1:1">
      <c r="A52" s="274" t="s">
        <v>2062</v>
      </c>
    </row>
    <row r="53" spans="1:1">
      <c r="A53" s="274" t="s">
        <v>2061</v>
      </c>
    </row>
    <row r="54" spans="1:1">
      <c r="A54" s="274" t="s">
        <v>2110</v>
      </c>
    </row>
    <row r="55" spans="1:1">
      <c r="A55" s="274" t="s">
        <v>2060</v>
      </c>
    </row>
    <row r="56" spans="1:1">
      <c r="A56" s="274" t="s">
        <v>2059</v>
      </c>
    </row>
    <row r="57" spans="1:1">
      <c r="A57" s="274" t="s">
        <v>2058</v>
      </c>
    </row>
    <row r="58" spans="1:1">
      <c r="A58" s="274" t="s">
        <v>2057</v>
      </c>
    </row>
    <row r="59" spans="1:1">
      <c r="A59" s="274" t="s">
        <v>2056</v>
      </c>
    </row>
    <row r="60" spans="1:1">
      <c r="A60" s="274" t="s">
        <v>2055</v>
      </c>
    </row>
    <row r="61" spans="1:1">
      <c r="A61" s="274" t="s">
        <v>2054</v>
      </c>
    </row>
    <row r="62" spans="1:1">
      <c r="A62" s="274" t="s">
        <v>2053</v>
      </c>
    </row>
    <row r="63" spans="1:1">
      <c r="A63" s="274" t="s">
        <v>2111</v>
      </c>
    </row>
    <row r="64" spans="1:1">
      <c r="A64" s="274" t="s">
        <v>2052</v>
      </c>
    </row>
    <row r="65" spans="1:1">
      <c r="A65" s="274" t="s">
        <v>2051</v>
      </c>
    </row>
    <row r="66" spans="1:1">
      <c r="A66" s="274" t="s">
        <v>2050</v>
      </c>
    </row>
    <row r="67" spans="1:1">
      <c r="A67" s="274" t="s">
        <v>2049</v>
      </c>
    </row>
    <row r="68" spans="1:1">
      <c r="A68" s="274" t="s">
        <v>2048</v>
      </c>
    </row>
    <row r="69" spans="1:1">
      <c r="A69" s="274" t="s">
        <v>2047</v>
      </c>
    </row>
    <row r="70" spans="1:1">
      <c r="A70" s="274" t="s">
        <v>2046</v>
      </c>
    </row>
    <row r="71" spans="1:1">
      <c r="A71" s="274" t="s">
        <v>2045</v>
      </c>
    </row>
    <row r="72" spans="1:1">
      <c r="A72" s="274" t="s">
        <v>2044</v>
      </c>
    </row>
    <row r="73" spans="1:1">
      <c r="A73" s="274" t="s">
        <v>2043</v>
      </c>
    </row>
    <row r="74" spans="1:1">
      <c r="A74" s="274" t="s">
        <v>2042</v>
      </c>
    </row>
    <row r="75" spans="1:1">
      <c r="A75" s="274" t="s">
        <v>2041</v>
      </c>
    </row>
    <row r="76" spans="1:1">
      <c r="A76" s="274" t="s">
        <v>2040</v>
      </c>
    </row>
    <row r="77" spans="1:1">
      <c r="A77" s="274" t="s">
        <v>2039</v>
      </c>
    </row>
    <row r="78" spans="1:1">
      <c r="A78" s="274" t="s">
        <v>2038</v>
      </c>
    </row>
    <row r="79" spans="1:1">
      <c r="A79" s="274" t="s">
        <v>2037</v>
      </c>
    </row>
    <row r="80" spans="1:1">
      <c r="A80" s="274" t="s">
        <v>2112</v>
      </c>
    </row>
    <row r="81" spans="1:1">
      <c r="A81" s="274" t="s">
        <v>2036</v>
      </c>
    </row>
    <row r="82" spans="1:1">
      <c r="A82" s="274" t="s">
        <v>2113</v>
      </c>
    </row>
    <row r="83" spans="1:1">
      <c r="A83" s="274" t="s">
        <v>2035</v>
      </c>
    </row>
    <row r="84" spans="1:1">
      <c r="A84" s="274" t="s">
        <v>2114</v>
      </c>
    </row>
    <row r="85" spans="1:1">
      <c r="A85" s="274" t="s">
        <v>2115</v>
      </c>
    </row>
    <row r="86" spans="1:1">
      <c r="A86" s="274" t="s">
        <v>2034</v>
      </c>
    </row>
    <row r="87" spans="1:1">
      <c r="A87" s="274" t="s">
        <v>2033</v>
      </c>
    </row>
    <row r="88" spans="1:1">
      <c r="A88" s="274" t="s">
        <v>2032</v>
      </c>
    </row>
    <row r="89" spans="1:1">
      <c r="A89" s="274" t="s">
        <v>2031</v>
      </c>
    </row>
    <row r="90" spans="1:1">
      <c r="A90" s="274" t="s">
        <v>2030</v>
      </c>
    </row>
    <row r="91" spans="1:1">
      <c r="A91" s="274" t="s">
        <v>2029</v>
      </c>
    </row>
    <row r="92" spans="1:1">
      <c r="A92" s="274" t="s">
        <v>2116</v>
      </c>
    </row>
    <row r="93" spans="1:1">
      <c r="A93" s="274" t="s">
        <v>2117</v>
      </c>
    </row>
    <row r="94" spans="1:1">
      <c r="A94" s="274" t="s">
        <v>2118</v>
      </c>
    </row>
    <row r="95" spans="1:1">
      <c r="A95" s="274" t="s">
        <v>2028</v>
      </c>
    </row>
    <row r="96" spans="1:1">
      <c r="A96" s="274" t="s">
        <v>2027</v>
      </c>
    </row>
    <row r="97" spans="1:1">
      <c r="A97" s="274" t="s">
        <v>2026</v>
      </c>
    </row>
    <row r="98" spans="1:1">
      <c r="A98" s="274" t="s">
        <v>2025</v>
      </c>
    </row>
    <row r="99" spans="1:1">
      <c r="A99" s="274" t="s">
        <v>2119</v>
      </c>
    </row>
    <row r="100" spans="1:1">
      <c r="A100" s="274" t="s">
        <v>2024</v>
      </c>
    </row>
    <row r="101" spans="1:1">
      <c r="A101" s="274" t="s">
        <v>2023</v>
      </c>
    </row>
    <row r="102" spans="1:1">
      <c r="A102" s="274" t="s">
        <v>2022</v>
      </c>
    </row>
    <row r="103" spans="1:1">
      <c r="A103" s="274" t="s">
        <v>2021</v>
      </c>
    </row>
    <row r="104" spans="1:1">
      <c r="A104" s="274" t="s">
        <v>2020</v>
      </c>
    </row>
    <row r="105" spans="1:1">
      <c r="A105" s="274" t="s">
        <v>2019</v>
      </c>
    </row>
    <row r="106" spans="1:1">
      <c r="A106" s="274" t="s">
        <v>2018</v>
      </c>
    </row>
    <row r="107" spans="1:1">
      <c r="A107" s="274" t="s">
        <v>2017</v>
      </c>
    </row>
    <row r="108" spans="1:1">
      <c r="A108" s="274" t="s">
        <v>2016</v>
      </c>
    </row>
    <row r="109" spans="1:1">
      <c r="A109" s="274" t="s">
        <v>2120</v>
      </c>
    </row>
    <row r="110" spans="1:1">
      <c r="A110" s="274" t="s">
        <v>2015</v>
      </c>
    </row>
    <row r="111" spans="1:1">
      <c r="A111" s="274" t="s">
        <v>2121</v>
      </c>
    </row>
    <row r="112" spans="1:1">
      <c r="A112" s="274" t="s">
        <v>2014</v>
      </c>
    </row>
  </sheetData>
  <autoFilter ref="A3:A112" xr:uid="{54E35130-5FC7-464E-AC15-3FB4824C4BAA}"/>
  <mergeCells count="1">
    <mergeCell ref="A1:E1"/>
  </mergeCells>
  <hyperlinks>
    <hyperlink ref="A3" location="'ADAARAN SELECT CLUB RANNALHI  4'!A1" display="'ADAARAN SELECT CLUB RANNALHI  4'!A1" xr:uid="{BA54F4C0-2756-4984-A914-1846FFF4F30E}"/>
    <hyperlink ref="A4" location="'ADAARAN PRESTIGE VADOO  4'!A1" display="'ADAARAN PRESTIGE VADOO  4'!A1" xr:uid="{72E6F458-4A24-44D6-A202-77C573CBA716}"/>
    <hyperlink ref="A5" location="'ADAARAN SELECT HUDURAN FUSHI  4'!A1" display="'ADAARAN SELECT HUDURAN FUSHI  4'!A1" xr:uid="{4E1FB806-478C-46EE-A07F-D618BDF4DD88}"/>
    <hyperlink ref="A6" location="'ADAARAN SELECT MEEDHUPPARU  4'!A1" display="'ADAARAN SELECT MEEDHUPPARU  4'!A1" xr:uid="{4FD2AA08-6151-468F-A21F-98B04DF7BC7F}"/>
    <hyperlink ref="A7" location="'AMARI HAVODDA MALDIVES  5'!A1" display="'AMARI HAVODDA MALDIVES  5'!A1" xr:uid="{B9E8B70A-8CEF-430A-A998-9330B257A5C8}"/>
    <hyperlink ref="A8" location="'AMILLA FUSHI  5'!A1" display="'AMILLA FUSHI  5'!A1" xr:uid="{4BB1F41C-166C-4EA6-9BD7-5C4B3EC7CC36}"/>
    <hyperlink ref="A9" location="'ANANTARA DHIGU MALDIVES  5'!A1" display="'ANANTARA DHIGU MALDIVES  5'!A1" xr:uid="{9CB73FBE-4B6F-4B49-BB74-51236CBA7689}"/>
    <hyperlink ref="A10" location="'ANANTARA KIHAVAH VILLAS  5'!A1" display="'ANANTARA KIHAVAH VILLAS  5'!A1" xr:uid="{DC686142-D853-4E9E-8433-5A751256541C}"/>
    <hyperlink ref="A11" location="'ANANTARA VELI MALDIVES  5'!A1" display="'ANANTARA VELI MALDIVES  5'!A1" xr:uid="{D48E0D8E-C685-4B85-B07A-6E8729200D61}"/>
    <hyperlink ref="A12" location="'ANGSANA IHURU  4'!A1" display="'ANGSANA IHURU  4'!A1" xr:uid="{5879E45B-E04C-4A42-87B1-90607B751428}"/>
    <hyperlink ref="A13" location="'ANGSANA VELAVARU  4'!A1" display="'ANGSANA VELAVARU  4'!A1" xr:uid="{26FDFAE3-E8F2-4B33-8F86-F94AE2C9C681}"/>
    <hyperlink ref="A14" location="'ATMOSPHERE KANIFUSHI  5'!A1" display="'ATMOSPHERE KANIFUSHI  5'!A1" xr:uid="{8899D213-FD59-4F22-A98C-9D3B97E992EF}"/>
    <hyperlink ref="A15" location="'AYADA MALDIVES  5'!A1" display="'AYADA MALDIVES  5'!A1" xr:uid="{614CAB80-06FD-492C-AEB2-9602545B6609}"/>
    <hyperlink ref="A16" location="'BAGLIONI RESORT MALDIVES  5'!A1" display="'BAGLIONI RESORT MALDIVES  5'!A1" xr:uid="{1BC9E1CD-D80D-42A5-BF1B-02DDD839759C}"/>
    <hyperlink ref="A17" location="'BANDOS MALDIVES  4'!A1" display="'BANDOS MALDIVES  4'!A1" xr:uid="{D3093174-49AC-41AA-AA16-AD20B79FC8D5}"/>
    <hyperlink ref="A18" location="'BANYAN TREE VABBINFARU  5'!A1" display="'BANYAN TREE VABBINFARU  5'!A1" xr:uid="{CC0BF7B7-DDEB-4F2B-97E9-60DD7579DAF7}"/>
    <hyperlink ref="A19" location="'BAROS MALDIVES  5'!A1" display="'BAROS MALDIVES  5'!A1" xr:uid="{A9133FF7-25FD-4D88-8C0A-6916270CCF3C}"/>
    <hyperlink ref="A20" location="'BIYADHOO ISLAND RESORT  3'!A1" display="'BIYADHOO ISLAND RESORT  3'!A1" xr:uid="{CD3DB19E-3370-4403-9A6D-C78D2AEB87BA}"/>
    <hyperlink ref="A21" location="'CANAREEF RESORT MALDIVES  4'!A1" display="'CANAREEF RESORT MALDIVES  4'!A1" xr:uid="{B7B95E95-B5F8-476E-B156-E0CB8D6C9010}"/>
    <hyperlink ref="A22" location="'COCO BODU HITHI  5'!A1" display="'COCO BODU HITHI  5'!A1" xr:uid="{D8F49FFA-2C3E-4DB2-99A1-D21F73703BE1}"/>
    <hyperlink ref="A23" location="'COCO PALM DHUNI KOLHU  4'!A1" display="'COCO PALM DHUNI KOLHU  4'!A1" xr:uid="{37307F48-B5E0-47DC-B4A5-4B86DD359A64}"/>
    <hyperlink ref="A24" location="'COCOON MALDIVES  5'!A1" display="'COCOON MALDIVES  5'!A1" xr:uid="{ECEE52DA-F477-4C9B-B17C-CFD74EAA2874}"/>
    <hyperlink ref="A25" location="'COMO COCOA ISLAND  5'!A1" display="'COMO COCOA ISLAND  5'!A1" xr:uid="{5CD3FB44-028D-4623-9E15-32387096D8E6}"/>
    <hyperlink ref="A26" location="'COMO MAALIFUSHI  5'!A1" display="'COMO MAALIFUSHI  5'!A1" xr:uid="{6EAA0928-8C72-4DF9-B7E0-799222EFAB4C}"/>
    <hyperlink ref="A27" location="'CONRAD MALDIVES RANGALI  5'!A1" display="'CONRAD MALDIVES RANGALI  5'!A1" xr:uid="{F1CE1070-BD52-4EA2-B1D2-442C4A995F83}"/>
    <hyperlink ref="A28" location="'CONSTANCE HALAVELI  5'!A1" display="'CONSTANCE HALAVELI  5'!A1" xr:uid="{370CAB2B-0A11-46FC-B39C-A40B2A220B80}"/>
    <hyperlink ref="A29" location="'CONSTANCE MOOFUSHI  4'!A1" display="'CONSTANCE MOOFUSHI  4'!A1" xr:uid="{DE4FF15A-C7DD-4D8E-88D3-79707EA901CF}"/>
    <hyperlink ref="A30" location="'DHIGALI MALDIVES  5'!A1" display="'DHIGALI MALDIVES  5'!A1" xr:uid="{231B7962-D720-4F27-9F07-6BCA6B428CD6}"/>
    <hyperlink ref="A31" location="'DUSIT THANI MALDIVES  5'!A1" display="'DUSIT THANI MALDIVES  5'!A1" xr:uid="{1B2620D6-9BF1-400F-B986-AD0C48B5DADA}"/>
    <hyperlink ref="A32" location="'EMERALD RESORT   5'!A1" display="'EMERALD RESORT   5'!A1" xr:uid="{03BDA639-CC32-4D74-A303-BE9DDCCD697E}"/>
    <hyperlink ref="A33" location="'FAARUFUSHI MALDIVES  5'!A1" display="'FAARUFUSHI MALDIVES  5'!A1" xr:uid="{96DC3B6F-741E-4D0A-B63C-838B2874C254}"/>
    <hyperlink ref="A34" location="'FAIRMONT SIRRU FEN FUSHI  5'!A1" display="'FAIRMONT SIRRU FEN FUSHI  5'!A1" xr:uid="{ACB31586-C5C6-49DF-ADCA-2244FD77544D}"/>
    <hyperlink ref="A35" location="'FILITHEYO ISLAND RESORT  4'!A1" display="'FILITHEYO ISLAND RESORT  4'!A1" xr:uid="{5D54F40D-D36D-4B22-A15E-DBFE153244EF}"/>
    <hyperlink ref="A36" location="'FINOLHU  5'!A1" display="'FINOLHU  5'!A1" xr:uid="{8A5D531C-5CCA-42EB-A9D3-3975D7A82E60}"/>
    <hyperlink ref="A37" location="'FOUR SEASONS EXPLORER  5 Deluxe'!A1" display="'FOUR SEASONS EXPLORER  5 Deluxe'!A1" xr:uid="{69C14782-1084-4576-9C84-423CA067EB45}"/>
    <hyperlink ref="A38" location="'INTOUR MALDIVES'!A1" display="'INTOUR MALDIVES'!A1" xr:uid="{03792112-AD0A-4709-9883-E1CD15BD7037}"/>
    <hyperlink ref="A39" location="'FOUR SEASONS KUDA HURAA  5'!A1" display="'FOUR SEASONS KUDA HURAA  5'!A1" xr:uid="{1BCDFD0D-05DF-4561-B85C-05B89E67E8EA}"/>
    <hyperlink ref="A40" location="'FOUR SEASONS LANDAA GIRAVARU  5'!A1" display="'FOUR SEASONS LANDAA GIRAVARU  5'!A1" xr:uid="{E85FEC00-49AC-49B4-B916-A974AA81A850}"/>
    <hyperlink ref="A41" location="'FUN ISLAND RESORT &amp; SPA  3'!A1" display="'FUN ISLAND RESORT &amp; SPA  3'!A1" xr:uid="{CC12E7AA-9517-4DAB-A6FA-CAC1B15C3849}"/>
    <hyperlink ref="A42" location="'FURAVERI ISLAND RESORT &amp; SPA  4'!A1" display="'FURAVERI ISLAND RESORT &amp; SPA  4'!A1" xr:uid="{62FCD480-1937-402A-AF70-50C535E61350}"/>
    <hyperlink ref="A43" location="'FUSHIFARU MALDIVES  5'!A1" display="'FUSHIFARU MALDIVES  5'!A1" xr:uid="{1A09B744-BC67-48DF-9C5E-3DA43EF47E43}"/>
    <hyperlink ref="A44" location="'GILI LANKANFUSHI  5'!A1" display="'GILI LANKANFUSHI  5'!A1" xr:uid="{5C9BB94E-4B71-4146-8466-1B482450E258}"/>
    <hyperlink ref="A45" location="'GRAND PARK KODHIPPARU 5'!A1" display="'GRAND PARK KODHIPPARU 5'!A1" xr:uid="{92CA8D7B-8958-437B-964C-A392330B091F}"/>
    <hyperlink ref="A46" location="'HARD ROCK HOTEL MALDIVES  5'!A1" display="'HARD ROCK HOTEL MALDIVES  5'!A1" xr:uid="{CA72C093-A6B0-46A9-9673-4C3A765C8CAC}"/>
    <hyperlink ref="A47" location="'HERITANCE AARAH  5'!A1" display="'HERITANCE AARAH  5'!A1" xr:uid="{64C6BD83-73B4-41AD-97E5-AD82B6FBF3D9}"/>
    <hyperlink ref="A48" location="'HIDEAWAY BEACH RESORT &amp; SPA  5'!A1" display="'HIDEAWAY BEACH RESORT &amp; SPA  5'!A1" xr:uid="{9D260792-1C53-4770-A0CD-A6107E632565}"/>
    <hyperlink ref="A49" location="'HOLIDAY ISLAND RESORT &amp; SPA  4'!A1" display="'HOLIDAY ISLAND RESORT &amp; SPA  4'!A1" xr:uid="{662C8812-7E2F-4DD1-9D51-FBFFD44409D1}"/>
    <hyperlink ref="A50" location="'HULHULE ISLAND HOTEL  4'!A1" display="'HULHULE ISLAND HOTEL  4'!A1" xr:uid="{20B435FD-1DBD-476F-8F5A-0F96ACA02A95}"/>
    <hyperlink ref="A51" location="'HURAWALHI ISLAND RESORT  5'!A1" display="'HURAWALHI ISLAND RESORT  5'!A1" xr:uid="{B60536BB-490A-4CD7-8C0F-8A08B48DCCD9}"/>
    <hyperlink ref="A52" location="'HUVAFEN FUSHI  5'!A1" display="'HUVAFEN FUSHI  5'!A1" xr:uid="{73D06691-6A1F-4942-A515-45BB8E7FC2D9}"/>
    <hyperlink ref="A53" location="'INNAHURA MALDIVES RESORT  3'!A1" display="'INNAHURA MALDIVES RESORT  3'!A1" xr:uid="{316F4C44-4E1A-46A8-9B12-AFAEA77AC400}"/>
    <hyperlink ref="A54" location="'INTERCONTINENTAL MAAMUNAGAU  5'!A1" display="'INTERCONTINENTAL MAAMUNAGAU  5'!A1" xr:uid="{45B17708-1C12-41A7-8763-7A8F37EC72E3}"/>
    <hyperlink ref="A55" location="'JA MANAFARU  5'!A1" display="'JA MANAFARU  5'!A1" xr:uid="{2DFBF764-726C-443F-A9CB-72EB6EF91A95}"/>
    <hyperlink ref="A56" location="'JOALI MALDIVES  5'!A1" display="'JOALI MALDIVES  5'!A1" xr:uid="{E19A7EF0-DEF5-480C-A51F-2D6E7A3036E1}"/>
    <hyperlink ref="A57" location="'JUMEIRAH VITTAVELI  5'!A1" display="'JUMEIRAH VITTAVELI  5'!A1" xr:uid="{0D5BA31C-97D9-4C5E-816C-C1DEE9D350CC}"/>
    <hyperlink ref="A58" location="'JW MARIOTT MALDIVES  5'!A1" display="'JW MARIOTT MALDIVES  5'!A1" xr:uid="{43999DAC-35A4-4DCC-B452-17DABAC1DA6C}"/>
    <hyperlink ref="A59" location="'KANDIMA MALDIVES  4'!A1" display="'KANDIMA MALDIVES  4'!A1" xr:uid="{06A24471-6C8D-4CBD-9A58-401DCFF61F64}"/>
    <hyperlink ref="A60" location="'KANDOLHU MALDIVES  5'!A1" display="'KANDOLHU MALDIVES  5'!A1" xr:uid="{FDE8F4BE-C34A-4CC8-B326-3494CB301977}"/>
    <hyperlink ref="A61" location="'KANUHURA MALDIVES  5'!A1" display="'KANUHURA MALDIVES  5'!A1" xr:uid="{52214B8D-186F-4B56-9266-A5DF8BC9F3BC}"/>
    <hyperlink ref="A62" location="'KIHAA MALDIVES  4'!A1" display="'KIHAA MALDIVES  4'!A1" xr:uid="{F1CC5309-3DC6-4FDD-A6DB-F5F5F59BA21E}"/>
    <hyperlink ref="A63" location="'KUDADOO PRIVATE ISLAND 5'!A1" display="'KUDADOO PRIVATE ISLAND 5'!A1" xr:uid="{07AA8EA1-8B49-4E4C-B9A3-153CE3B17D3E}"/>
    <hyperlink ref="A64" location="'KURAMATHI MALDIVES  4'!A1" display="'KURAMATHI MALDIVES  4'!A1" xr:uid="{5F89A0C9-9D3C-4D7E-ACB6-6D86F9F08934}"/>
    <hyperlink ref="A65" location="'KUREDU ISLAND RESORT &amp; SPA  4'!A1" display="'KUREDU ISLAND RESORT &amp; SPA  4'!A1" xr:uid="{EAC9E4D4-DC24-4001-8933-B46C165836FE}"/>
    <hyperlink ref="A66" location="'KURUMBA MALDIVES  5'!A1" display="'KURUMBA MALDIVES  5'!A1" xr:uid="{823C0ADE-4F09-4720-ABB5-9B8B49E90754}"/>
    <hyperlink ref="A67" location="'LILY BEACH RESORT &amp; SPA  5'!A1" display="'LILY BEACH RESORT &amp; SPA  5'!A1" xr:uid="{0B8FF28A-833B-4E9A-86AE-713074B96378}"/>
    <hyperlink ref="A68" location="'LUX NORTH MALE ATOLL  5'!A1" display="'LUX NORTH MALE ATOLL  5'!A1" xr:uid="{AE7A4BBB-16D6-4C22-ADEA-30A213BA3854}"/>
    <hyperlink ref="A69" location="'LUX SOUTH ARI ATOLL  5'!A1" display="'LUX SOUTH ARI ATOLL  5'!A1" xr:uid="{87992851-8691-4960-8DB5-31805DDDC37C}"/>
    <hyperlink ref="A70" location="'MAAFUSHIVARU MALDIVES  4'!A1" display="'MAAFUSHIVARU MALDIVES  4'!A1" xr:uid="{1281AF6A-A78C-43F9-89E6-C5AC40E04708}"/>
    <hyperlink ref="A71" location="'MALAHINI KUDA BANDOS  3'!A1" display="'MALAHINI KUDA BANDOS  3'!A1" xr:uid="{A268C6B9-F67E-4787-A708-3FD7F2A01FDC}"/>
    <hyperlink ref="A72" location="'MEDHUFUSHI ISLAND RESORT  4'!A1" display="'MEDHUFUSHI ISLAND RESORT  4'!A1" xr:uid="{E1C917CD-5378-423B-9E1B-F2AF322425D1}"/>
    <hyperlink ref="A73" location="'MEERU ISLAND RESORT &amp; SPA  4'!A1" display="'MEERU ISLAND RESORT &amp; SPA  4'!A1" xr:uid="{980F4DEB-65C9-4487-BF82-42910BEA637E}"/>
    <hyperlink ref="A74" location="'MERCURE MALDIVES KOODOO  4'!A1" display="'MERCURE MALDIVES KOODOO  4'!A1" xr:uid="{042E4AFC-3FC5-4FE3-A031-0CE702D492BB}"/>
    <hyperlink ref="A75" location="'MILAIDHOO ISLAND  5'!A1" display="'MILAIDHOO ISLAND  5'!A1" xr:uid="{B2D4977D-1018-44D8-8CD4-BD0D3E7AA42B}"/>
    <hyperlink ref="A76" location="'MOVENPICK RESORT KUREDHIVARU  5'!A1" display="'MOVENPICK RESORT KUREDHIVARU  5'!A1" xr:uid="{9B69108A-3501-4F64-9590-4F5F171C2FDE}"/>
    <hyperlink ref="A77" location="'NALADHU PRIVATE ISLAND  5'!A1" display="'NALADHU PRIVATE ISLAND  5'!A1" xr:uid="{736872ED-7B7A-474C-9652-3C0D6BFFB56E}"/>
    <hyperlink ref="A78" location="'NIKA ISLAND RESORT SPA  4'!A1" display="'NIKA ISLAND RESORT SPA  4'!A1" xr:uid="{A9CD8869-CCA8-4BBA-8446-C8FCFACE2991}"/>
    <hyperlink ref="A79" location="'NIYAMA PRIVATE ISLANDS  5'!A1" display="'NIYAMA PRIVATE ISLANDS  5'!A1" xr:uid="{24C00A18-9298-4B57-97EB-E5ABA9858B1A}"/>
    <hyperlink ref="A80" location="'OBLU by ATMOSPHERE AT HELEN 4'!A1" display="'OBLU by ATMOSPHERE AT HELEN 4'!A1" xr:uid="{C8C2E227-1CF9-4DB3-AE4B-6E7DD3BB92E9}"/>
    <hyperlink ref="A81" location="'OBLU SELECT at SANGELI  4'!A1" display="'OBLU SELECT at SANGELI  4'!A1" xr:uid="{FF73D4F6-09CB-4078-8865-8B0EC58F8CE7}"/>
    <hyperlink ref="A82" location="'OLHUVELI BEACH &amp; SPA  4'!A1" display="'OLHUVELI BEACH &amp; SPA  4'!A1" xr:uid="{3D224CDC-E28E-4A26-ACF9-EACA10EF1FCA}"/>
    <hyperlink ref="A83" location="'ONE ONLY REETHI RAH MALDIVES  5'!A1" display="'ONE ONLY REETHI RAH MALDIVES  5'!A1" xr:uid="{FF719EEA-8D64-4496-B78D-B8148481D50A}"/>
    <hyperlink ref="A84" location="'OUTRIGGER KONOTTA RESORT  5'!A1" display="'OUTRIGGER KONOTTA RESORT  5'!A1" xr:uid="{E98451E1-9FDD-4F06-A120-999D956FFACD}"/>
    <hyperlink ref="A85" location="'OZEN by ATMOSPHERE AT MAADHOO'!A1" display="'OZEN by ATMOSPHERE AT MAADHOO'!A1" xr:uid="{6809F254-8BF8-4F90-AB70-78546E1A491F}"/>
    <hyperlink ref="A86" location="'PALM BEACH RESORT SPA  4'!A1" display="'PALM BEACH RESORT SPA  4'!A1" xr:uid="{66DDB3E6-B97C-431D-B32D-7A90B5FF5AD7}"/>
    <hyperlink ref="A87" location="'PARADISE ISLAND RESORT SPA  4'!A1" display="'PARADISE ISLAND RESORT SPA  4'!A1" xr:uid="{C0544786-DA0F-4AEF-9EB3-E9B0669A803B}"/>
    <hyperlink ref="A88" location="'PARK HYATT HADAHAA  5'!A1" display="'PARK HYATT HADAHAA  5'!A1" xr:uid="{14092E64-8360-427B-B149-F4ECDE8F3541}"/>
    <hyperlink ref="A89" location="'REETHI BEACH RESORT  3'!A1" display="'REETHI BEACH RESORT  3'!A1" xr:uid="{21D9916A-BCC2-4633-8D22-141754255BF9}"/>
    <hyperlink ref="A90" location="'REETHI FARU RESORT  4'!A1" display="'REETHI FARU RESORT  4'!A1" xr:uid="{C0B1A904-130D-49FE-B391-2334A2DD589B}"/>
    <hyperlink ref="A91" location="'ROYAL ISLAND RESORT &amp; SPA  4'!A1" display="'ROYAL ISLAND RESORT &amp; SPA  4'!A1" xr:uid="{7899AD7D-E8B9-4B5F-AD2F-13D333BE7F7C}"/>
    <hyperlink ref="A92" location="'SAii LAGOON MALDIVES  4'!A1" display="'SAii LAGOON MALDIVES  4'!A1" xr:uid="{B86D339C-7BE7-4D30-8516-AD1834CAA85D}"/>
    <hyperlink ref="A93" location="'SHANGRILA S VILLINGILI  5'!A1" display="'SHANGRILA S VILLINGILI  5'!A1" xr:uid="{0E61B293-DDEC-4DAB-B993-A5CE75D076A1}"/>
    <hyperlink ref="A94" location="'SHERATON FULL MOON  5'!A1" display="'SHERATON FULL MOON  5'!A1" xr:uid="{083158C3-F3C0-4782-8EA4-0F3493F84662}"/>
    <hyperlink ref="A95" location="'SIX SENSES LAAMU  5'!A1" display="'SIX SENSES LAAMU  5'!A1" xr:uid="{5E140E38-AF4D-40BB-99E2-08F9BC46A953}"/>
    <hyperlink ref="A96" location="'SONEVA FUSHI  5'!A1" display="'SONEVA FUSHI  5'!A1" xr:uid="{A65914C1-B2F0-4591-8DE8-DA060A4FAC01}"/>
    <hyperlink ref="A97" location="'SONEVA JANI  5'!A1" display="'SONEVA JANI  5'!A1" xr:uid="{79D967F4-729B-4AED-A96C-2AF05C14F34B}"/>
    <hyperlink ref="A98" location="'SOUTH PALM RESORT MALDIVES  4'!A1" display="'SOUTH PALM RESORT MALDIVES  4'!A1" xr:uid="{2707AD87-B60F-4695-9110-0729D0EF31DA}"/>
    <hyperlink ref="A99" location="'THE ST REGIS VOMMULI  5'!A1" display="'THE ST REGIS VOMMULI  5'!A1" xr:uid="{2525B3BE-CC7B-40FB-977C-37DB78EC2BC5}"/>
    <hyperlink ref="A100" location="'SUN AQUA IRU VELI  5'!A1" display="'SUN AQUA IRU VELI  5'!A1" xr:uid="{B7B21B24-ADB2-4E71-8612-AB768F24C0B3}"/>
    <hyperlink ref="A101" location="'SUN AQUA VILU REEF MALDIVES  5'!A1" display="'SUN AQUA VILU REEF MALDIVES  5'!A1" xr:uid="{BE06C1FE-FDE6-4870-8157-F6F14AF80A28}"/>
    <hyperlink ref="A102" location="'SUN ISLAND RESORT SPA  4'!A1" display="'SUN ISLAND RESORT SPA  4'!A1" xr:uid="{A095795E-D918-45AB-B12C-71AF14129C8D}"/>
    <hyperlink ref="A103" location="'THE NAUTILUS MALDIVES  5'!A1" display="'THE NAUTILUS MALDIVES  5'!A1" xr:uid="{D81482E7-6146-47E1-A63E-CCEED409843B}"/>
    <hyperlink ref="A104" location="'THE SUN SIYAM IRU FUSHI  5'!A1" display="'THE SUN SIYAM IRU FUSHI  5'!A1" xr:uid="{7F4C972A-4F06-4F0C-81FB-6180A1616009}"/>
    <hyperlink ref="A105" location="'VAKKARU MALDIVES  5'!A1" display="'VAKKARU MALDIVES  5'!A1" xr:uid="{BF7F757F-FEC2-4D81-B59F-84E05FF2A524}"/>
    <hyperlink ref="A106" location="'VARU by ATMOSPHERE  5'!A1" display="'VARU by ATMOSPHERE  5'!A1" xr:uid="{28578C22-2D5E-42E0-A3A7-8E4E2FF8BE43}"/>
    <hyperlink ref="A107" location="'VELAA PRIVATE ISLAND  5'!A1" display="'VELAA PRIVATE ISLAND  5'!A1" xr:uid="{67654003-3B78-4E42-AF3B-A4FAED23E163}"/>
    <hyperlink ref="A108" location="'VELASSARU MALDIVES  5'!A1" display="'VELASSARU MALDIVES  5'!A1" xr:uid="{EE5C56A3-B373-40ED-8ABD-F05E66F89449}"/>
    <hyperlink ref="A109" location="'VILAMENDHOO ISLAND  4'!A1" display="'VILAMENDHOO ISLAND  4'!A1" xr:uid="{8244110A-91E1-4B5D-8293-99FEB8DC6195}"/>
    <hyperlink ref="A110" location="'W MALDIVES  5'!A1" display="'W MALDIVES  5'!A1" xr:uid="{5B1D9D32-FF2A-4E36-838E-CC7EFC511EA1}"/>
    <hyperlink ref="A111" location="'WALDORF ASTORIA ITHAAFUSHI  5'!A1" display="'WALDORF ASTORIA ITHAAFUSHI  5'!A1" xr:uid="{F77C93A1-AC75-42BA-90A4-715509BD194C}"/>
    <hyperlink ref="A112" location="'YOU ME by COCOON MALDIVES  5'!A1" display="'YOU ME by COCOON MALDIVES  5'!A1" xr:uid="{EB99BED7-717E-4F16-9C33-2087FBCD5BEF}"/>
  </hyperlink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D079B-04AA-4FA1-9008-68E5E812B30C}">
  <sheetPr codeName="Лист11"/>
  <dimension ref="A1:G12"/>
  <sheetViews>
    <sheetView view="pageBreakPreview" zoomScaleNormal="100" zoomScaleSheetLayoutView="100" workbookViewId="0">
      <selection activeCell="F16" sqref="F16"/>
    </sheetView>
  </sheetViews>
  <sheetFormatPr defaultColWidth="9.140625" defaultRowHeight="20.25" customHeight="1"/>
  <cols>
    <col min="1" max="1" width="22.28515625" style="1" customWidth="1"/>
    <col min="2" max="2" width="12.28515625" style="1" customWidth="1"/>
    <col min="3" max="3" width="14.28515625" style="2" customWidth="1"/>
    <col min="4" max="4" width="18.28515625" style="2" customWidth="1"/>
    <col min="5" max="6" width="18.28515625" style="3" customWidth="1"/>
    <col min="7" max="7" width="18.28515625" style="1" customWidth="1"/>
    <col min="8" max="16384" width="9.140625" style="1"/>
  </cols>
  <sheetData>
    <row r="1" spans="1:7" ht="20.25" customHeight="1">
      <c r="A1" s="300" t="s">
        <v>2100</v>
      </c>
      <c r="B1" s="281"/>
      <c r="C1" s="281"/>
      <c r="D1" s="281"/>
      <c r="G1" s="4"/>
    </row>
    <row r="2" spans="1:7" s="2" customFormat="1" ht="20.25" customHeight="1">
      <c r="A2" s="15" t="s">
        <v>82</v>
      </c>
      <c r="B2" s="15"/>
      <c r="E2" s="3"/>
      <c r="F2" s="3"/>
      <c r="G2" s="1"/>
    </row>
    <row r="3" spans="1:7" s="2" customFormat="1" ht="20.25" customHeight="1">
      <c r="A3" s="7" t="s">
        <v>83</v>
      </c>
      <c r="B3" s="15"/>
      <c r="E3" s="3"/>
      <c r="F3" s="3"/>
      <c r="G3" s="1"/>
    </row>
    <row r="4" spans="1:7" s="2" customFormat="1" ht="20.25" customHeight="1">
      <c r="A4" s="5" t="s">
        <v>84</v>
      </c>
      <c r="B4" s="5"/>
      <c r="E4" s="3"/>
      <c r="F4" s="3"/>
      <c r="G4" s="1"/>
    </row>
    <row r="5" spans="1:7" s="2" customFormat="1" ht="20.25" customHeight="1">
      <c r="A5" s="5" t="s">
        <v>85</v>
      </c>
      <c r="B5" s="5"/>
      <c r="E5" s="3"/>
      <c r="F5" s="3"/>
      <c r="G5" s="1"/>
    </row>
    <row r="6" spans="1:7" s="2" customFormat="1" ht="20.25" customHeight="1">
      <c r="A6" s="5" t="s">
        <v>86</v>
      </c>
      <c r="B6" s="5"/>
      <c r="E6" s="3"/>
      <c r="F6" s="3"/>
      <c r="G6" s="1"/>
    </row>
    <row r="7" spans="1:7" s="2" customFormat="1" ht="20.25" customHeight="1">
      <c r="A7" s="7" t="s">
        <v>87</v>
      </c>
      <c r="B7" s="5"/>
      <c r="E7" s="3"/>
      <c r="F7" s="3"/>
      <c r="G7" s="1"/>
    </row>
    <row r="8" spans="1:7" s="2" customFormat="1" ht="20.25" customHeight="1">
      <c r="A8" s="5" t="s">
        <v>88</v>
      </c>
      <c r="B8" s="5"/>
      <c r="E8" s="3"/>
      <c r="F8" s="3"/>
      <c r="G8" s="1"/>
    </row>
    <row r="9" spans="1:7" s="2" customFormat="1" ht="20.25" customHeight="1">
      <c r="A9" s="5" t="s">
        <v>89</v>
      </c>
      <c r="B9" s="5"/>
      <c r="E9" s="3"/>
      <c r="F9" s="3"/>
      <c r="G9" s="1"/>
    </row>
    <row r="10" spans="1:7" s="2" customFormat="1" ht="20.25" customHeight="1">
      <c r="A10" s="5" t="s">
        <v>90</v>
      </c>
      <c r="B10" s="5"/>
      <c r="E10" s="3"/>
      <c r="F10" s="3"/>
      <c r="G10" s="1"/>
    </row>
    <row r="12" spans="1:7" s="2" customFormat="1" ht="20.25" customHeight="1">
      <c r="A12" s="48"/>
      <c r="B12" s="1"/>
      <c r="E12" s="3"/>
      <c r="F12" s="3"/>
      <c r="G12" s="1"/>
    </row>
  </sheetData>
  <mergeCells count="1">
    <mergeCell ref="A1:D1"/>
  </mergeCells>
  <pageMargins left="0.25" right="0.25" top="0.75" bottom="0.75" header="0.3" footer="0.3"/>
  <pageSetup paperSize="9" scale="82" orientation="portrait" verticalDpi="1200" r:id="rId1"/>
  <headerFooter>
    <oddFooter>&amp;L&amp;"Candara,Regular"&amp;8INTOUR MALDIVES &amp;C&amp;"Candara,Regular"&amp;8&amp;P of &amp;N&amp;R&amp;"Candara,Regular"&amp;8Amari Havodda Maldives</oddFooter>
  </headerFooter>
  <rowBreaks count="1" manualBreakCount="1">
    <brk id="1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28D47-707D-433B-9D3A-3AF4E67D5829}">
  <sheetPr codeName="Лист101"/>
  <dimension ref="A1:I10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25.42578125" style="1" customWidth="1"/>
    <col min="2" max="2" width="9.28515625" style="1" customWidth="1"/>
    <col min="3" max="3" width="11.42578125" style="2" customWidth="1"/>
    <col min="4" max="4" width="13.5703125" style="2" customWidth="1"/>
    <col min="5" max="5" width="13.5703125" style="3" customWidth="1"/>
    <col min="6" max="6" width="11.7109375" style="1" customWidth="1"/>
    <col min="7" max="8" width="13.5703125" style="1" customWidth="1"/>
    <col min="9" max="9" width="11.7109375" style="1" customWidth="1"/>
    <col min="10" max="16384" width="9.140625" style="1"/>
  </cols>
  <sheetData>
    <row r="1" spans="1:9" ht="20.25" customHeight="1">
      <c r="A1" s="300" t="s">
        <v>2061</v>
      </c>
      <c r="B1" s="300"/>
      <c r="C1" s="300"/>
      <c r="D1" s="300"/>
      <c r="I1" s="4"/>
    </row>
    <row r="2" spans="1:9" s="3" customFormat="1" ht="20.25" customHeight="1">
      <c r="A2" s="5"/>
      <c r="B2" s="5"/>
      <c r="C2" s="2"/>
      <c r="D2" s="2"/>
      <c r="F2" s="1"/>
      <c r="G2" s="1"/>
      <c r="H2" s="1"/>
      <c r="I2" s="1"/>
    </row>
    <row r="3" spans="1:9" s="3" customFormat="1" ht="20.25" customHeight="1">
      <c r="A3" s="15" t="s">
        <v>10</v>
      </c>
      <c r="B3" s="15"/>
      <c r="C3" s="2"/>
      <c r="D3" s="2"/>
      <c r="F3" s="1"/>
      <c r="G3" s="1"/>
      <c r="H3" s="1"/>
      <c r="I3" s="1"/>
    </row>
    <row r="4" spans="1:9" s="3" customFormat="1" ht="20.25" customHeight="1">
      <c r="A4" s="5" t="s">
        <v>11</v>
      </c>
      <c r="B4" s="5"/>
      <c r="C4" s="2"/>
      <c r="D4" s="2"/>
      <c r="F4" s="1"/>
      <c r="G4" s="1"/>
      <c r="H4" s="1"/>
      <c r="I4" s="1"/>
    </row>
    <row r="5" spans="1:9" s="3" customFormat="1" ht="20.25" customHeight="1">
      <c r="A5" s="5" t="s">
        <v>12</v>
      </c>
      <c r="B5" s="5"/>
      <c r="C5" s="2"/>
      <c r="D5" s="2"/>
      <c r="F5" s="1"/>
      <c r="G5" s="1"/>
      <c r="H5" s="1"/>
      <c r="I5" s="1"/>
    </row>
    <row r="6" spans="1:9" s="2" customFormat="1" ht="20.25" customHeight="1">
      <c r="A6" s="5"/>
      <c r="B6" s="5"/>
      <c r="E6" s="3"/>
      <c r="F6" s="1"/>
      <c r="G6" s="1"/>
      <c r="H6" s="1"/>
      <c r="I6" s="1"/>
    </row>
    <row r="7" spans="1:9" s="2" customFormat="1" ht="20.25" customHeight="1">
      <c r="A7" s="7" t="s">
        <v>265</v>
      </c>
      <c r="B7" s="15"/>
      <c r="E7" s="3"/>
      <c r="F7" s="1"/>
      <c r="G7" s="1"/>
      <c r="H7" s="1"/>
      <c r="I7" s="1"/>
    </row>
    <row r="8" spans="1:9" s="2" customFormat="1" ht="20.25" customHeight="1">
      <c r="A8" s="5" t="s">
        <v>1072</v>
      </c>
      <c r="B8" s="5"/>
      <c r="E8" s="3"/>
      <c r="F8" s="1"/>
      <c r="G8" s="1"/>
      <c r="H8" s="1"/>
      <c r="I8" s="1"/>
    </row>
    <row r="9" spans="1:9" s="2" customFormat="1" ht="20.25" customHeight="1">
      <c r="A9" s="5" t="s">
        <v>1073</v>
      </c>
      <c r="B9" s="5"/>
      <c r="E9" s="3"/>
      <c r="F9" s="1"/>
      <c r="G9" s="1"/>
      <c r="H9" s="1"/>
      <c r="I9" s="1"/>
    </row>
    <row r="10" spans="1:9" s="2" customFormat="1" ht="20.25" customHeight="1">
      <c r="A10" s="5" t="s">
        <v>389</v>
      </c>
      <c r="B10" s="5"/>
      <c r="E10" s="3"/>
      <c r="F10" s="1"/>
      <c r="G10" s="1"/>
      <c r="H10" s="1"/>
      <c r="I10" s="1"/>
    </row>
  </sheetData>
  <mergeCells count="1">
    <mergeCell ref="A1:D1"/>
  </mergeCells>
  <pageMargins left="0.25" right="0.25" top="0.75" bottom="0.75" header="0.3" footer="0.3"/>
  <pageSetup paperSize="9" scale="80" orientation="portrait" verticalDpi="1200" r:id="rId1"/>
  <headerFooter>
    <oddFooter>&amp;L&amp;"Candara,Regular"&amp;8INTOUR MALDIVES&amp;C&amp;"Candara,Regular"&amp;8&amp;P of &amp;N&amp;R&amp;"Candara,Regular"&amp;8Innahura Maldives Resort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9CC81-EEB4-48FD-A1D7-69E596AE664E}">
  <sheetPr codeName="Лист102">
    <tabColor rgb="FFFF0000"/>
  </sheetPr>
  <dimension ref="A8:AX28"/>
  <sheetViews>
    <sheetView topLeftCell="AY1" zoomScaleNormal="100" zoomScaleSheetLayoutView="100" workbookViewId="0">
      <selection sqref="A1:AX1048576"/>
    </sheetView>
  </sheetViews>
  <sheetFormatPr defaultColWidth="15.42578125" defaultRowHeight="21.6" customHeight="1"/>
  <cols>
    <col min="1" max="50" width="0" style="25" hidden="1" customWidth="1"/>
    <col min="51" max="16384" width="15.42578125" style="25"/>
  </cols>
  <sheetData>
    <row r="8" spans="1:50" ht="21.6" customHeight="1">
      <c r="A8" s="25" t="s">
        <v>275</v>
      </c>
      <c r="K8" s="25" t="s">
        <v>24</v>
      </c>
      <c r="U8" s="25" t="s">
        <v>25</v>
      </c>
      <c r="AA8" s="25" t="s">
        <v>26</v>
      </c>
      <c r="AK8" s="25" t="s">
        <v>27</v>
      </c>
      <c r="AP8" s="25" t="s">
        <v>28</v>
      </c>
    </row>
    <row r="9" spans="1:50" ht="21.6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7"/>
      <c r="G9" s="285" t="s">
        <v>31</v>
      </c>
      <c r="H9" s="286"/>
      <c r="I9" s="287"/>
      <c r="K9" s="299" t="s">
        <v>0</v>
      </c>
      <c r="L9" s="299" t="s">
        <v>1</v>
      </c>
      <c r="M9" s="299" t="s">
        <v>29</v>
      </c>
      <c r="N9" s="288" t="str">
        <f>D9</f>
        <v>Season 1</v>
      </c>
      <c r="O9" s="289"/>
      <c r="P9" s="290"/>
      <c r="Q9" s="288" t="str">
        <f>G9</f>
        <v>Season 2</v>
      </c>
      <c r="R9" s="289"/>
      <c r="S9" s="290"/>
      <c r="T9" s="8"/>
      <c r="U9" s="26" t="s">
        <v>32</v>
      </c>
      <c r="V9" s="26" t="s">
        <v>33</v>
      </c>
      <c r="W9" s="26" t="s">
        <v>34</v>
      </c>
      <c r="X9" s="26" t="s">
        <v>34</v>
      </c>
      <c r="Y9" s="26" t="s">
        <v>34</v>
      </c>
      <c r="AA9" s="294" t="s">
        <v>0</v>
      </c>
      <c r="AB9" s="294" t="s">
        <v>1</v>
      </c>
      <c r="AC9" s="294" t="s">
        <v>29</v>
      </c>
      <c r="AD9" s="291" t="str">
        <f>N9</f>
        <v>Season 1</v>
      </c>
      <c r="AE9" s="292"/>
      <c r="AF9" s="293"/>
      <c r="AG9" s="291" t="str">
        <f>Q9</f>
        <v>Season 2</v>
      </c>
      <c r="AH9" s="292"/>
      <c r="AI9" s="293"/>
      <c r="AK9" s="27"/>
      <c r="AL9" s="27"/>
      <c r="AM9" s="27"/>
      <c r="AN9" s="28"/>
      <c r="AP9" s="295" t="s">
        <v>0</v>
      </c>
      <c r="AQ9" s="295" t="s">
        <v>1</v>
      </c>
      <c r="AR9" s="295" t="s">
        <v>29</v>
      </c>
      <c r="AS9" s="282" t="str">
        <f>AD9</f>
        <v>Season 1</v>
      </c>
      <c r="AT9" s="283"/>
      <c r="AU9" s="284"/>
      <c r="AV9" s="282" t="str">
        <f>AG9</f>
        <v>Season 2</v>
      </c>
      <c r="AW9" s="283"/>
      <c r="AX9" s="284"/>
    </row>
    <row r="10" spans="1:50" ht="21.6" customHeight="1">
      <c r="A10" s="298"/>
      <c r="B10" s="298"/>
      <c r="C10" s="298"/>
      <c r="D10" s="285" t="s">
        <v>416</v>
      </c>
      <c r="E10" s="286"/>
      <c r="F10" s="287"/>
      <c r="G10" s="285" t="s">
        <v>960</v>
      </c>
      <c r="H10" s="286"/>
      <c r="I10" s="287"/>
      <c r="K10" s="299"/>
      <c r="L10" s="299"/>
      <c r="M10" s="299"/>
      <c r="N10" s="288" t="str">
        <f>D10</f>
        <v>01 Nov 2019 to 19 Dec 2019</v>
      </c>
      <c r="O10" s="289"/>
      <c r="P10" s="290"/>
      <c r="Q10" s="288" t="str">
        <f>G10</f>
        <v>20 Dec 2019 to 06 Jan 2020</v>
      </c>
      <c r="R10" s="289"/>
      <c r="S10" s="290"/>
      <c r="T10" s="8"/>
      <c r="U10" s="26" t="s">
        <v>37</v>
      </c>
      <c r="V10" s="26" t="s">
        <v>38</v>
      </c>
      <c r="W10" s="26" t="s">
        <v>38</v>
      </c>
      <c r="X10" s="26" t="s">
        <v>38</v>
      </c>
      <c r="Y10" s="26"/>
      <c r="AA10" s="294"/>
      <c r="AB10" s="294"/>
      <c r="AC10" s="294"/>
      <c r="AD10" s="291" t="str">
        <f>N10</f>
        <v>01 Nov 2019 to 19 Dec 2019</v>
      </c>
      <c r="AE10" s="292"/>
      <c r="AF10" s="293"/>
      <c r="AG10" s="291" t="str">
        <f>Q10</f>
        <v>20 Dec 2019 to 06 Jan 2020</v>
      </c>
      <c r="AH10" s="292"/>
      <c r="AI10" s="293"/>
      <c r="AK10" s="27" t="s">
        <v>39</v>
      </c>
      <c r="AL10" s="27"/>
      <c r="AM10" s="27" t="s">
        <v>40</v>
      </c>
      <c r="AN10" s="28"/>
      <c r="AP10" s="296"/>
      <c r="AQ10" s="296"/>
      <c r="AR10" s="296"/>
      <c r="AS10" s="282" t="str">
        <f>AD10</f>
        <v>01 Nov 2019 to 19 Dec 2019</v>
      </c>
      <c r="AT10" s="283"/>
      <c r="AU10" s="284"/>
      <c r="AV10" s="282" t="str">
        <f>AG10</f>
        <v>20 Dec 2019 to 06 Jan 2020</v>
      </c>
      <c r="AW10" s="283"/>
      <c r="AX10" s="284"/>
    </row>
    <row r="11" spans="1:50" ht="21.6" customHeight="1">
      <c r="A11" s="298"/>
      <c r="B11" s="298"/>
      <c r="C11" s="298"/>
      <c r="D11" s="29" t="s">
        <v>3</v>
      </c>
      <c r="E11" s="29" t="s">
        <v>4</v>
      </c>
      <c r="F11" s="29" t="s">
        <v>41</v>
      </c>
      <c r="G11" s="29" t="s">
        <v>3</v>
      </c>
      <c r="H11" s="29" t="s">
        <v>4</v>
      </c>
      <c r="I11" s="29" t="s">
        <v>41</v>
      </c>
      <c r="K11" s="299"/>
      <c r="L11" s="299"/>
      <c r="M11" s="299"/>
      <c r="N11" s="29" t="s">
        <v>3</v>
      </c>
      <c r="O11" s="29" t="s">
        <v>4</v>
      </c>
      <c r="P11" s="29" t="s">
        <v>41</v>
      </c>
      <c r="Q11" s="29" t="s">
        <v>3</v>
      </c>
      <c r="R11" s="29" t="s">
        <v>4</v>
      </c>
      <c r="S11" s="29" t="s">
        <v>41</v>
      </c>
      <c r="T11" s="8"/>
      <c r="U11" s="26"/>
      <c r="V11" s="26"/>
      <c r="W11" s="26"/>
      <c r="X11" s="26"/>
      <c r="Y11" s="26"/>
      <c r="AA11" s="294"/>
      <c r="AB11" s="294"/>
      <c r="AC11" s="294"/>
      <c r="AD11" s="29" t="s">
        <v>3</v>
      </c>
      <c r="AE11" s="29" t="s">
        <v>4</v>
      </c>
      <c r="AF11" s="29" t="s">
        <v>41</v>
      </c>
      <c r="AG11" s="29" t="s">
        <v>3</v>
      </c>
      <c r="AH11" s="29" t="s">
        <v>4</v>
      </c>
      <c r="AI11" s="29" t="s">
        <v>41</v>
      </c>
      <c r="AK11" s="27" t="s">
        <v>42</v>
      </c>
      <c r="AL11" s="27" t="s">
        <v>43</v>
      </c>
      <c r="AM11" s="27" t="s">
        <v>42</v>
      </c>
      <c r="AN11" s="28" t="s">
        <v>43</v>
      </c>
      <c r="AP11" s="297"/>
      <c r="AQ11" s="297"/>
      <c r="AR11" s="297"/>
      <c r="AS11" s="29" t="s">
        <v>3</v>
      </c>
      <c r="AT11" s="29" t="s">
        <v>4</v>
      </c>
      <c r="AU11" s="29" t="s">
        <v>41</v>
      </c>
      <c r="AV11" s="29" t="s">
        <v>3</v>
      </c>
      <c r="AW11" s="29" t="s">
        <v>4</v>
      </c>
      <c r="AX11" s="29" t="s">
        <v>41</v>
      </c>
    </row>
    <row r="12" spans="1:50" ht="21.6" customHeight="1">
      <c r="A12" s="30" t="s">
        <v>1074</v>
      </c>
      <c r="B12" s="31" t="s">
        <v>92</v>
      </c>
      <c r="C12" s="31" t="s">
        <v>45</v>
      </c>
      <c r="D12" s="31">
        <v>286</v>
      </c>
      <c r="E12" s="31">
        <v>168</v>
      </c>
      <c r="F12" s="31">
        <v>53</v>
      </c>
      <c r="G12" s="162">
        <v>357</v>
      </c>
      <c r="H12" s="162">
        <v>210</v>
      </c>
      <c r="I12" s="162">
        <v>53</v>
      </c>
      <c r="K12" s="30" t="str">
        <f t="shared" ref="K12:M14" si="0">A12</f>
        <v xml:space="preserve">Sunrise Beach Bungalow </v>
      </c>
      <c r="L12" s="31" t="str">
        <f t="shared" si="0"/>
        <v>FB</v>
      </c>
      <c r="M12" s="31" t="str">
        <f t="shared" si="0"/>
        <v>as quoted</v>
      </c>
      <c r="N12" s="31">
        <f>SUM(D12)</f>
        <v>286</v>
      </c>
      <c r="O12" s="31">
        <f>SUM(E12*2)</f>
        <v>336</v>
      </c>
      <c r="P12" s="31">
        <f>F12</f>
        <v>53</v>
      </c>
      <c r="Q12" s="31">
        <f>SUM(G12)</f>
        <v>357</v>
      </c>
      <c r="R12" s="31">
        <f>SUM(H12*2)</f>
        <v>420</v>
      </c>
      <c r="S12" s="31">
        <f>SUM(I12)</f>
        <v>53</v>
      </c>
      <c r="T12" s="8"/>
      <c r="U12" s="33"/>
      <c r="V12" s="33"/>
      <c r="W12" s="33">
        <v>0</v>
      </c>
      <c r="X12" s="33">
        <v>0</v>
      </c>
      <c r="Y12" s="33">
        <v>0</v>
      </c>
      <c r="AA12" s="30" t="str">
        <f t="shared" ref="AA12:AE14" si="1">K12</f>
        <v xml:space="preserve">Sunrise Beach Bungalow </v>
      </c>
      <c r="AB12" s="31" t="str">
        <f t="shared" si="1"/>
        <v>FB</v>
      </c>
      <c r="AC12" s="31" t="str">
        <f t="shared" si="1"/>
        <v>as quoted</v>
      </c>
      <c r="AD12" s="31">
        <f t="shared" si="1"/>
        <v>286</v>
      </c>
      <c r="AE12" s="34">
        <f t="shared" si="1"/>
        <v>336</v>
      </c>
      <c r="AF12" s="34">
        <f>P12+W12</f>
        <v>53</v>
      </c>
      <c r="AG12" s="34">
        <f t="shared" ref="AG12:AH14" si="2">Q12</f>
        <v>357</v>
      </c>
      <c r="AH12" s="34">
        <f t="shared" si="2"/>
        <v>420</v>
      </c>
      <c r="AI12" s="34">
        <f>S12+W12</f>
        <v>53</v>
      </c>
      <c r="AK12" s="35">
        <v>10</v>
      </c>
      <c r="AL12" s="35">
        <v>1</v>
      </c>
      <c r="AM12" s="35">
        <v>20</v>
      </c>
      <c r="AN12" s="35">
        <v>1</v>
      </c>
      <c r="AP12" s="30" t="str">
        <f t="shared" ref="AP12:AR14" si="3">AA12</f>
        <v xml:space="preserve">Sunrise Beach Bungalow </v>
      </c>
      <c r="AQ12" s="31" t="str">
        <f t="shared" si="3"/>
        <v>FB</v>
      </c>
      <c r="AR12" s="31" t="str">
        <f t="shared" si="3"/>
        <v>as quoted</v>
      </c>
      <c r="AS12" s="31">
        <f>AD12+AK12</f>
        <v>296</v>
      </c>
      <c r="AT12" s="31">
        <f t="shared" ref="AT12:AV14" si="4">AE12+AK12</f>
        <v>346</v>
      </c>
      <c r="AU12" s="31">
        <f t="shared" si="4"/>
        <v>54</v>
      </c>
      <c r="AV12" s="31">
        <f t="shared" si="4"/>
        <v>377</v>
      </c>
      <c r="AW12" s="31">
        <f t="shared" ref="AW12:AX14" si="5">AH12+AM12</f>
        <v>440</v>
      </c>
      <c r="AX12" s="31">
        <f t="shared" si="5"/>
        <v>54</v>
      </c>
    </row>
    <row r="13" spans="1:50" ht="21.6" customHeight="1">
      <c r="A13" s="30" t="s">
        <v>1075</v>
      </c>
      <c r="B13" s="31" t="s">
        <v>92</v>
      </c>
      <c r="C13" s="31" t="s">
        <v>45</v>
      </c>
      <c r="D13" s="31">
        <v>299</v>
      </c>
      <c r="E13" s="31">
        <v>176</v>
      </c>
      <c r="F13" s="31">
        <v>53</v>
      </c>
      <c r="G13" s="162">
        <v>376</v>
      </c>
      <c r="H13" s="162">
        <v>221</v>
      </c>
      <c r="I13" s="162">
        <v>53</v>
      </c>
      <c r="K13" s="30" t="str">
        <f t="shared" si="0"/>
        <v>Adjacent Bungalows</v>
      </c>
      <c r="L13" s="31" t="str">
        <f t="shared" si="0"/>
        <v>FB</v>
      </c>
      <c r="M13" s="31" t="str">
        <f t="shared" si="0"/>
        <v>as quoted</v>
      </c>
      <c r="N13" s="31">
        <f>SUM(D13)</f>
        <v>299</v>
      </c>
      <c r="O13" s="31">
        <f>SUM(E13*2)</f>
        <v>352</v>
      </c>
      <c r="P13" s="31">
        <f>F13</f>
        <v>53</v>
      </c>
      <c r="Q13" s="31">
        <f>SUM(G13)</f>
        <v>376</v>
      </c>
      <c r="R13" s="31">
        <f>SUM(H13*2)</f>
        <v>442</v>
      </c>
      <c r="S13" s="31">
        <f>SUM(I13)</f>
        <v>53</v>
      </c>
      <c r="T13" s="8"/>
      <c r="U13" s="33"/>
      <c r="V13" s="33"/>
      <c r="W13" s="33">
        <v>0</v>
      </c>
      <c r="X13" s="33">
        <v>0</v>
      </c>
      <c r="Y13" s="33">
        <v>0</v>
      </c>
      <c r="AA13" s="30" t="str">
        <f t="shared" si="1"/>
        <v>Adjacent Bungalows</v>
      </c>
      <c r="AB13" s="31" t="str">
        <f t="shared" si="1"/>
        <v>FB</v>
      </c>
      <c r="AC13" s="31" t="str">
        <f t="shared" si="1"/>
        <v>as quoted</v>
      </c>
      <c r="AD13" s="31">
        <f t="shared" si="1"/>
        <v>299</v>
      </c>
      <c r="AE13" s="34">
        <f t="shared" si="1"/>
        <v>352</v>
      </c>
      <c r="AF13" s="34">
        <f>P13+W13</f>
        <v>53</v>
      </c>
      <c r="AG13" s="34">
        <f t="shared" si="2"/>
        <v>376</v>
      </c>
      <c r="AH13" s="34">
        <f t="shared" si="2"/>
        <v>442</v>
      </c>
      <c r="AI13" s="34">
        <f>S13+W13</f>
        <v>53</v>
      </c>
      <c r="AK13" s="35">
        <v>10</v>
      </c>
      <c r="AL13" s="35">
        <v>1</v>
      </c>
      <c r="AM13" s="35">
        <v>20</v>
      </c>
      <c r="AN13" s="35">
        <v>1</v>
      </c>
      <c r="AP13" s="30" t="str">
        <f t="shared" si="3"/>
        <v>Adjacent Bungalows</v>
      </c>
      <c r="AQ13" s="31" t="str">
        <f t="shared" si="3"/>
        <v>FB</v>
      </c>
      <c r="AR13" s="31" t="str">
        <f t="shared" si="3"/>
        <v>as quoted</v>
      </c>
      <c r="AS13" s="31">
        <f>AD13+AK13</f>
        <v>309</v>
      </c>
      <c r="AT13" s="31">
        <f t="shared" si="4"/>
        <v>362</v>
      </c>
      <c r="AU13" s="31">
        <f t="shared" si="4"/>
        <v>54</v>
      </c>
      <c r="AV13" s="31">
        <f t="shared" si="4"/>
        <v>396</v>
      </c>
      <c r="AW13" s="31">
        <f t="shared" si="5"/>
        <v>462</v>
      </c>
      <c r="AX13" s="31">
        <f t="shared" si="5"/>
        <v>54</v>
      </c>
    </row>
    <row r="14" spans="1:50" ht="21.6" customHeight="1">
      <c r="A14" s="30" t="s">
        <v>1076</v>
      </c>
      <c r="B14" s="31" t="s">
        <v>92</v>
      </c>
      <c r="C14" s="31" t="s">
        <v>45</v>
      </c>
      <c r="D14" s="31">
        <v>316</v>
      </c>
      <c r="E14" s="31">
        <v>186</v>
      </c>
      <c r="F14" s="31">
        <v>53</v>
      </c>
      <c r="G14" s="162">
        <v>394</v>
      </c>
      <c r="H14" s="162">
        <v>232</v>
      </c>
      <c r="I14" s="162">
        <v>53</v>
      </c>
      <c r="K14" s="30" t="str">
        <f t="shared" si="0"/>
        <v>Sunset Beach Bungalow</v>
      </c>
      <c r="L14" s="31" t="str">
        <f t="shared" si="0"/>
        <v>FB</v>
      </c>
      <c r="M14" s="31" t="str">
        <f t="shared" si="0"/>
        <v>as quoted</v>
      </c>
      <c r="N14" s="31">
        <f>SUM(D14)</f>
        <v>316</v>
      </c>
      <c r="O14" s="31">
        <f>SUM(E14*2)</f>
        <v>372</v>
      </c>
      <c r="P14" s="31">
        <f>F14</f>
        <v>53</v>
      </c>
      <c r="Q14" s="31">
        <f>SUM(G14)</f>
        <v>394</v>
      </c>
      <c r="R14" s="31">
        <f>SUM(H14*2)</f>
        <v>464</v>
      </c>
      <c r="S14" s="31">
        <f>SUM(I14)</f>
        <v>53</v>
      </c>
      <c r="T14" s="8"/>
      <c r="U14" s="33"/>
      <c r="V14" s="33"/>
      <c r="W14" s="33">
        <v>0</v>
      </c>
      <c r="X14" s="33">
        <v>0</v>
      </c>
      <c r="Y14" s="33">
        <v>0</v>
      </c>
      <c r="AA14" s="30" t="str">
        <f t="shared" si="1"/>
        <v>Sunset Beach Bungalow</v>
      </c>
      <c r="AB14" s="31" t="str">
        <f t="shared" si="1"/>
        <v>FB</v>
      </c>
      <c r="AC14" s="31" t="str">
        <f t="shared" si="1"/>
        <v>as quoted</v>
      </c>
      <c r="AD14" s="31">
        <f t="shared" si="1"/>
        <v>316</v>
      </c>
      <c r="AE14" s="34">
        <f t="shared" si="1"/>
        <v>372</v>
      </c>
      <c r="AF14" s="34">
        <f>P14+W14</f>
        <v>53</v>
      </c>
      <c r="AG14" s="34">
        <f t="shared" si="2"/>
        <v>394</v>
      </c>
      <c r="AH14" s="34">
        <f t="shared" si="2"/>
        <v>464</v>
      </c>
      <c r="AI14" s="34">
        <f>S14+W14</f>
        <v>53</v>
      </c>
      <c r="AK14" s="35">
        <v>10</v>
      </c>
      <c r="AL14" s="35">
        <v>1</v>
      </c>
      <c r="AM14" s="35">
        <v>20</v>
      </c>
      <c r="AN14" s="35">
        <v>1</v>
      </c>
      <c r="AP14" s="30" t="str">
        <f t="shared" si="3"/>
        <v>Sunset Beach Bungalow</v>
      </c>
      <c r="AQ14" s="31" t="str">
        <f t="shared" si="3"/>
        <v>FB</v>
      </c>
      <c r="AR14" s="31" t="str">
        <f t="shared" si="3"/>
        <v>as quoted</v>
      </c>
      <c r="AS14" s="31">
        <f>AD14+AK14</f>
        <v>326</v>
      </c>
      <c r="AT14" s="31">
        <f t="shared" si="4"/>
        <v>382</v>
      </c>
      <c r="AU14" s="31">
        <f t="shared" si="4"/>
        <v>54</v>
      </c>
      <c r="AV14" s="31">
        <f t="shared" si="4"/>
        <v>414</v>
      </c>
      <c r="AW14" s="31">
        <f t="shared" si="5"/>
        <v>484</v>
      </c>
      <c r="AX14" s="31">
        <f t="shared" si="5"/>
        <v>54</v>
      </c>
    </row>
    <row r="15" spans="1:50" ht="21.6" customHeight="1">
      <c r="A15" s="25" t="s">
        <v>275</v>
      </c>
      <c r="K15" s="25" t="s">
        <v>24</v>
      </c>
      <c r="U15" s="25" t="s">
        <v>25</v>
      </c>
      <c r="AA15" s="25" t="s">
        <v>26</v>
      </c>
      <c r="AK15" s="25" t="s">
        <v>27</v>
      </c>
      <c r="AP15" s="25" t="s">
        <v>28</v>
      </c>
    </row>
    <row r="16" spans="1:50" ht="21.6" customHeight="1">
      <c r="A16" s="298" t="s">
        <v>0</v>
      </c>
      <c r="B16" s="298" t="s">
        <v>1</v>
      </c>
      <c r="C16" s="298" t="s">
        <v>29</v>
      </c>
      <c r="D16" s="285" t="s">
        <v>47</v>
      </c>
      <c r="E16" s="286"/>
      <c r="F16" s="287"/>
      <c r="G16" s="285" t="s">
        <v>48</v>
      </c>
      <c r="H16" s="286"/>
      <c r="I16" s="287"/>
      <c r="K16" s="299" t="s">
        <v>0</v>
      </c>
      <c r="L16" s="299" t="s">
        <v>1</v>
      </c>
      <c r="M16" s="299" t="s">
        <v>29</v>
      </c>
      <c r="N16" s="288" t="str">
        <f>D16</f>
        <v>Season 3</v>
      </c>
      <c r="O16" s="289"/>
      <c r="P16" s="290"/>
      <c r="Q16" s="288" t="str">
        <f>G16</f>
        <v>Season 4</v>
      </c>
      <c r="R16" s="289"/>
      <c r="S16" s="290"/>
      <c r="T16" s="8"/>
      <c r="U16" s="26" t="s">
        <v>32</v>
      </c>
      <c r="V16" s="26" t="s">
        <v>33</v>
      </c>
      <c r="W16" s="26" t="s">
        <v>34</v>
      </c>
      <c r="X16" s="26" t="s">
        <v>34</v>
      </c>
      <c r="Y16" s="26" t="s">
        <v>34</v>
      </c>
      <c r="AA16" s="294" t="s">
        <v>0</v>
      </c>
      <c r="AB16" s="294" t="s">
        <v>1</v>
      </c>
      <c r="AC16" s="294" t="s">
        <v>29</v>
      </c>
      <c r="AD16" s="291" t="str">
        <f>N16</f>
        <v>Season 3</v>
      </c>
      <c r="AE16" s="292"/>
      <c r="AF16" s="293"/>
      <c r="AG16" s="291" t="str">
        <f>Q16</f>
        <v>Season 4</v>
      </c>
      <c r="AH16" s="292"/>
      <c r="AI16" s="293"/>
      <c r="AK16" s="27"/>
      <c r="AL16" s="27"/>
      <c r="AM16" s="27"/>
      <c r="AN16" s="28"/>
      <c r="AP16" s="295" t="s">
        <v>0</v>
      </c>
      <c r="AQ16" s="295" t="s">
        <v>1</v>
      </c>
      <c r="AR16" s="295" t="s">
        <v>29</v>
      </c>
      <c r="AS16" s="282" t="str">
        <f>AD16</f>
        <v>Season 3</v>
      </c>
      <c r="AT16" s="283"/>
      <c r="AU16" s="284"/>
      <c r="AV16" s="282" t="str">
        <f>AG16</f>
        <v>Season 4</v>
      </c>
      <c r="AW16" s="283"/>
      <c r="AX16" s="284"/>
    </row>
    <row r="17" spans="1:50" ht="21.6" customHeight="1">
      <c r="A17" s="298"/>
      <c r="B17" s="298"/>
      <c r="C17" s="298"/>
      <c r="D17" s="285" t="s">
        <v>1059</v>
      </c>
      <c r="E17" s="286"/>
      <c r="F17" s="287"/>
      <c r="G17" s="285" t="s">
        <v>1077</v>
      </c>
      <c r="H17" s="286"/>
      <c r="I17" s="287"/>
      <c r="K17" s="299"/>
      <c r="L17" s="299"/>
      <c r="M17" s="299"/>
      <c r="N17" s="288" t="str">
        <f>D17</f>
        <v>07 Jan 2020 to 15 Apr 2020</v>
      </c>
      <c r="O17" s="289"/>
      <c r="P17" s="290"/>
      <c r="Q17" s="288" t="str">
        <f>G17</f>
        <v>16 Apr 2020 to 12 Jul 2020</v>
      </c>
      <c r="R17" s="289"/>
      <c r="S17" s="290"/>
      <c r="T17" s="8"/>
      <c r="U17" s="26" t="s">
        <v>37</v>
      </c>
      <c r="V17" s="26" t="s">
        <v>38</v>
      </c>
      <c r="W17" s="26" t="s">
        <v>38</v>
      </c>
      <c r="X17" s="26" t="s">
        <v>38</v>
      </c>
      <c r="Y17" s="26"/>
      <c r="AA17" s="294"/>
      <c r="AB17" s="294"/>
      <c r="AC17" s="294"/>
      <c r="AD17" s="291" t="str">
        <f>N17</f>
        <v>07 Jan 2020 to 15 Apr 2020</v>
      </c>
      <c r="AE17" s="292"/>
      <c r="AF17" s="293"/>
      <c r="AG17" s="291" t="str">
        <f>Q17</f>
        <v>16 Apr 2020 to 12 Jul 2020</v>
      </c>
      <c r="AH17" s="292"/>
      <c r="AI17" s="293"/>
      <c r="AK17" s="27" t="s">
        <v>39</v>
      </c>
      <c r="AL17" s="27"/>
      <c r="AM17" s="27" t="s">
        <v>40</v>
      </c>
      <c r="AN17" s="28"/>
      <c r="AP17" s="296"/>
      <c r="AQ17" s="296"/>
      <c r="AR17" s="296"/>
      <c r="AS17" s="282" t="str">
        <f>AD17</f>
        <v>07 Jan 2020 to 15 Apr 2020</v>
      </c>
      <c r="AT17" s="283"/>
      <c r="AU17" s="284"/>
      <c r="AV17" s="282" t="str">
        <f>AG17</f>
        <v>16 Apr 2020 to 12 Jul 2020</v>
      </c>
      <c r="AW17" s="283"/>
      <c r="AX17" s="284"/>
    </row>
    <row r="18" spans="1:50" ht="21.6" customHeight="1">
      <c r="A18" s="298"/>
      <c r="B18" s="298"/>
      <c r="C18" s="298"/>
      <c r="D18" s="29" t="s">
        <v>3</v>
      </c>
      <c r="E18" s="29" t="s">
        <v>4</v>
      </c>
      <c r="F18" s="29" t="s">
        <v>41</v>
      </c>
      <c r="G18" s="29" t="s">
        <v>3</v>
      </c>
      <c r="H18" s="29" t="s">
        <v>4</v>
      </c>
      <c r="I18" s="29" t="s">
        <v>41</v>
      </c>
      <c r="K18" s="299"/>
      <c r="L18" s="299"/>
      <c r="M18" s="299"/>
      <c r="N18" s="29" t="s">
        <v>3</v>
      </c>
      <c r="O18" s="29" t="s">
        <v>4</v>
      </c>
      <c r="P18" s="29" t="s">
        <v>41</v>
      </c>
      <c r="Q18" s="29" t="s">
        <v>3</v>
      </c>
      <c r="R18" s="29" t="s">
        <v>4</v>
      </c>
      <c r="S18" s="29" t="s">
        <v>41</v>
      </c>
      <c r="T18" s="8"/>
      <c r="U18" s="26"/>
      <c r="V18" s="26"/>
      <c r="W18" s="26"/>
      <c r="X18" s="26"/>
      <c r="Y18" s="26"/>
      <c r="AA18" s="294"/>
      <c r="AB18" s="294"/>
      <c r="AC18" s="294"/>
      <c r="AD18" s="29" t="s">
        <v>3</v>
      </c>
      <c r="AE18" s="29" t="s">
        <v>4</v>
      </c>
      <c r="AF18" s="29" t="s">
        <v>41</v>
      </c>
      <c r="AG18" s="29" t="s">
        <v>3</v>
      </c>
      <c r="AH18" s="29" t="s">
        <v>4</v>
      </c>
      <c r="AI18" s="29" t="s">
        <v>41</v>
      </c>
      <c r="AK18" s="27" t="s">
        <v>42</v>
      </c>
      <c r="AL18" s="27" t="s">
        <v>43</v>
      </c>
      <c r="AM18" s="27" t="s">
        <v>42</v>
      </c>
      <c r="AN18" s="28" t="s">
        <v>43</v>
      </c>
      <c r="AP18" s="297"/>
      <c r="AQ18" s="297"/>
      <c r="AR18" s="297"/>
      <c r="AS18" s="29" t="s">
        <v>3</v>
      </c>
      <c r="AT18" s="29" t="s">
        <v>4</v>
      </c>
      <c r="AU18" s="29" t="s">
        <v>41</v>
      </c>
      <c r="AV18" s="29" t="s">
        <v>3</v>
      </c>
      <c r="AW18" s="29" t="s">
        <v>4</v>
      </c>
      <c r="AX18" s="29" t="s">
        <v>41</v>
      </c>
    </row>
    <row r="19" spans="1:50" ht="21.6" customHeight="1">
      <c r="A19" s="30" t="s">
        <v>1074</v>
      </c>
      <c r="B19" s="31" t="s">
        <v>92</v>
      </c>
      <c r="C19" s="31" t="s">
        <v>45</v>
      </c>
      <c r="D19" s="31">
        <v>286</v>
      </c>
      <c r="E19" s="31">
        <v>168</v>
      </c>
      <c r="F19" s="31">
        <v>53</v>
      </c>
      <c r="G19" s="162">
        <v>214</v>
      </c>
      <c r="H19" s="162">
        <v>126</v>
      </c>
      <c r="I19" s="162">
        <v>53</v>
      </c>
      <c r="K19" s="30" t="str">
        <f t="shared" ref="K19:M21" si="6">A19</f>
        <v xml:space="preserve">Sunrise Beach Bungalow </v>
      </c>
      <c r="L19" s="31" t="str">
        <f t="shared" si="6"/>
        <v>FB</v>
      </c>
      <c r="M19" s="31" t="str">
        <f t="shared" si="6"/>
        <v>as quoted</v>
      </c>
      <c r="N19" s="31">
        <f>SUM(D19)</f>
        <v>286</v>
      </c>
      <c r="O19" s="31">
        <f>SUM(E19*2)</f>
        <v>336</v>
      </c>
      <c r="P19" s="31">
        <f>F19</f>
        <v>53</v>
      </c>
      <c r="Q19" s="31">
        <f>SUM(G19)</f>
        <v>214</v>
      </c>
      <c r="R19" s="31">
        <f>SUM(H19*2)</f>
        <v>252</v>
      </c>
      <c r="S19" s="31">
        <f>SUM(I19)</f>
        <v>53</v>
      </c>
      <c r="T19" s="8"/>
      <c r="U19" s="33"/>
      <c r="V19" s="33"/>
      <c r="W19" s="33">
        <v>0</v>
      </c>
      <c r="X19" s="33">
        <v>0</v>
      </c>
      <c r="Y19" s="33">
        <v>0</v>
      </c>
      <c r="AA19" s="30" t="str">
        <f t="shared" ref="AA19:AE21" si="7">K19</f>
        <v xml:space="preserve">Sunrise Beach Bungalow </v>
      </c>
      <c r="AB19" s="31" t="str">
        <f t="shared" si="7"/>
        <v>FB</v>
      </c>
      <c r="AC19" s="31" t="str">
        <f t="shared" si="7"/>
        <v>as quoted</v>
      </c>
      <c r="AD19" s="31">
        <f t="shared" si="7"/>
        <v>286</v>
      </c>
      <c r="AE19" s="34">
        <f t="shared" si="7"/>
        <v>336</v>
      </c>
      <c r="AF19" s="34">
        <f>P19+W19</f>
        <v>53</v>
      </c>
      <c r="AG19" s="34">
        <f t="shared" ref="AG19:AH21" si="8">Q19</f>
        <v>214</v>
      </c>
      <c r="AH19" s="34">
        <f t="shared" si="8"/>
        <v>252</v>
      </c>
      <c r="AI19" s="34">
        <f>S19+W19</f>
        <v>53</v>
      </c>
      <c r="AK19" s="35">
        <v>10</v>
      </c>
      <c r="AL19" s="35">
        <v>1</v>
      </c>
      <c r="AM19" s="35">
        <v>10</v>
      </c>
      <c r="AN19" s="35">
        <v>1</v>
      </c>
      <c r="AP19" s="30" t="str">
        <f t="shared" ref="AP19:AR21" si="9">AA19</f>
        <v xml:space="preserve">Sunrise Beach Bungalow </v>
      </c>
      <c r="AQ19" s="31" t="str">
        <f t="shared" si="9"/>
        <v>FB</v>
      </c>
      <c r="AR19" s="31" t="str">
        <f t="shared" si="9"/>
        <v>as quoted</v>
      </c>
      <c r="AS19" s="31">
        <f>AD19+AK19</f>
        <v>296</v>
      </c>
      <c r="AT19" s="31">
        <f t="shared" ref="AT19:AV21" si="10">AE19+AK19</f>
        <v>346</v>
      </c>
      <c r="AU19" s="31">
        <f t="shared" si="10"/>
        <v>54</v>
      </c>
      <c r="AV19" s="31">
        <f t="shared" si="10"/>
        <v>224</v>
      </c>
      <c r="AW19" s="31">
        <f t="shared" ref="AW19:AX21" si="11">AH19+AM19</f>
        <v>262</v>
      </c>
      <c r="AX19" s="31">
        <f t="shared" si="11"/>
        <v>54</v>
      </c>
    </row>
    <row r="20" spans="1:50" ht="21.6" customHeight="1">
      <c r="A20" s="30" t="s">
        <v>1075</v>
      </c>
      <c r="B20" s="31" t="s">
        <v>92</v>
      </c>
      <c r="C20" s="31" t="s">
        <v>45</v>
      </c>
      <c r="D20" s="31">
        <v>299</v>
      </c>
      <c r="E20" s="31">
        <v>176</v>
      </c>
      <c r="F20" s="31">
        <v>53</v>
      </c>
      <c r="G20" s="162">
        <v>224</v>
      </c>
      <c r="H20" s="162">
        <v>132</v>
      </c>
      <c r="I20" s="162">
        <v>53</v>
      </c>
      <c r="K20" s="30" t="str">
        <f t="shared" si="6"/>
        <v>Adjacent Bungalows</v>
      </c>
      <c r="L20" s="31" t="str">
        <f t="shared" si="6"/>
        <v>FB</v>
      </c>
      <c r="M20" s="31" t="str">
        <f t="shared" si="6"/>
        <v>as quoted</v>
      </c>
      <c r="N20" s="31">
        <f>SUM(D20)</f>
        <v>299</v>
      </c>
      <c r="O20" s="31">
        <f>SUM(E20*2)</f>
        <v>352</v>
      </c>
      <c r="P20" s="31">
        <f>F20</f>
        <v>53</v>
      </c>
      <c r="Q20" s="31">
        <f>SUM(G20)</f>
        <v>224</v>
      </c>
      <c r="R20" s="31">
        <f>SUM(H20*2)</f>
        <v>264</v>
      </c>
      <c r="S20" s="31">
        <f>SUM(I20)</f>
        <v>53</v>
      </c>
      <c r="T20" s="8"/>
      <c r="U20" s="33"/>
      <c r="V20" s="33"/>
      <c r="W20" s="33">
        <v>0</v>
      </c>
      <c r="X20" s="33">
        <v>0</v>
      </c>
      <c r="Y20" s="33">
        <v>0</v>
      </c>
      <c r="AA20" s="30" t="str">
        <f t="shared" si="7"/>
        <v>Adjacent Bungalows</v>
      </c>
      <c r="AB20" s="31" t="str">
        <f t="shared" si="7"/>
        <v>FB</v>
      </c>
      <c r="AC20" s="31" t="str">
        <f t="shared" si="7"/>
        <v>as quoted</v>
      </c>
      <c r="AD20" s="31">
        <f t="shared" si="7"/>
        <v>299</v>
      </c>
      <c r="AE20" s="34">
        <f t="shared" si="7"/>
        <v>352</v>
      </c>
      <c r="AF20" s="34">
        <f>P20+W20</f>
        <v>53</v>
      </c>
      <c r="AG20" s="34">
        <f t="shared" si="8"/>
        <v>224</v>
      </c>
      <c r="AH20" s="34">
        <f t="shared" si="8"/>
        <v>264</v>
      </c>
      <c r="AI20" s="34">
        <f>S20+W20</f>
        <v>53</v>
      </c>
      <c r="AK20" s="35">
        <v>10</v>
      </c>
      <c r="AL20" s="35">
        <v>1</v>
      </c>
      <c r="AM20" s="35">
        <v>10</v>
      </c>
      <c r="AN20" s="35">
        <v>1</v>
      </c>
      <c r="AP20" s="30" t="str">
        <f t="shared" si="9"/>
        <v>Adjacent Bungalows</v>
      </c>
      <c r="AQ20" s="31" t="str">
        <f t="shared" si="9"/>
        <v>FB</v>
      </c>
      <c r="AR20" s="31" t="str">
        <f t="shared" si="9"/>
        <v>as quoted</v>
      </c>
      <c r="AS20" s="31">
        <f>AD20+AK20</f>
        <v>309</v>
      </c>
      <c r="AT20" s="31">
        <f t="shared" si="10"/>
        <v>362</v>
      </c>
      <c r="AU20" s="31">
        <f t="shared" si="10"/>
        <v>54</v>
      </c>
      <c r="AV20" s="31">
        <f t="shared" si="10"/>
        <v>234</v>
      </c>
      <c r="AW20" s="31">
        <f t="shared" si="11"/>
        <v>274</v>
      </c>
      <c r="AX20" s="31">
        <f t="shared" si="11"/>
        <v>54</v>
      </c>
    </row>
    <row r="21" spans="1:50" ht="21.6" customHeight="1">
      <c r="A21" s="30" t="s">
        <v>1076</v>
      </c>
      <c r="B21" s="31" t="s">
        <v>92</v>
      </c>
      <c r="C21" s="31" t="s">
        <v>45</v>
      </c>
      <c r="D21" s="31">
        <v>316</v>
      </c>
      <c r="E21" s="31">
        <v>186</v>
      </c>
      <c r="F21" s="31">
        <v>53</v>
      </c>
      <c r="G21" s="162">
        <v>238</v>
      </c>
      <c r="H21" s="162">
        <v>140</v>
      </c>
      <c r="I21" s="162">
        <v>53</v>
      </c>
      <c r="K21" s="30" t="str">
        <f t="shared" si="6"/>
        <v>Sunset Beach Bungalow</v>
      </c>
      <c r="L21" s="31" t="str">
        <f t="shared" si="6"/>
        <v>FB</v>
      </c>
      <c r="M21" s="31" t="str">
        <f t="shared" si="6"/>
        <v>as quoted</v>
      </c>
      <c r="N21" s="31">
        <f>SUM(D21)</f>
        <v>316</v>
      </c>
      <c r="O21" s="31">
        <f>SUM(E21*2)</f>
        <v>372</v>
      </c>
      <c r="P21" s="31">
        <f>F21</f>
        <v>53</v>
      </c>
      <c r="Q21" s="31">
        <f>SUM(G21)</f>
        <v>238</v>
      </c>
      <c r="R21" s="31">
        <f>SUM(H21*2)</f>
        <v>280</v>
      </c>
      <c r="S21" s="31">
        <f>SUM(I21)</f>
        <v>53</v>
      </c>
      <c r="T21" s="8"/>
      <c r="U21" s="33"/>
      <c r="V21" s="33"/>
      <c r="W21" s="33">
        <v>0</v>
      </c>
      <c r="X21" s="33">
        <v>0</v>
      </c>
      <c r="Y21" s="33">
        <v>0</v>
      </c>
      <c r="AA21" s="30" t="str">
        <f t="shared" si="7"/>
        <v>Sunset Beach Bungalow</v>
      </c>
      <c r="AB21" s="31" t="str">
        <f t="shared" si="7"/>
        <v>FB</v>
      </c>
      <c r="AC21" s="31" t="str">
        <f t="shared" si="7"/>
        <v>as quoted</v>
      </c>
      <c r="AD21" s="31">
        <f t="shared" si="7"/>
        <v>316</v>
      </c>
      <c r="AE21" s="34">
        <f t="shared" si="7"/>
        <v>372</v>
      </c>
      <c r="AF21" s="34">
        <f>P21+W21</f>
        <v>53</v>
      </c>
      <c r="AG21" s="34">
        <f t="shared" si="8"/>
        <v>238</v>
      </c>
      <c r="AH21" s="34">
        <f t="shared" si="8"/>
        <v>280</v>
      </c>
      <c r="AI21" s="34">
        <f>S21+W21</f>
        <v>53</v>
      </c>
      <c r="AK21" s="35">
        <v>10</v>
      </c>
      <c r="AL21" s="35">
        <v>1</v>
      </c>
      <c r="AM21" s="35">
        <v>10</v>
      </c>
      <c r="AN21" s="35">
        <v>1</v>
      </c>
      <c r="AP21" s="30" t="str">
        <f t="shared" si="9"/>
        <v>Sunset Beach Bungalow</v>
      </c>
      <c r="AQ21" s="31" t="str">
        <f t="shared" si="9"/>
        <v>FB</v>
      </c>
      <c r="AR21" s="31" t="str">
        <f t="shared" si="9"/>
        <v>as quoted</v>
      </c>
      <c r="AS21" s="31">
        <f>AD21+AK21</f>
        <v>326</v>
      </c>
      <c r="AT21" s="31">
        <f t="shared" si="10"/>
        <v>382</v>
      </c>
      <c r="AU21" s="31">
        <f t="shared" si="10"/>
        <v>54</v>
      </c>
      <c r="AV21" s="31">
        <f t="shared" si="10"/>
        <v>248</v>
      </c>
      <c r="AW21" s="31">
        <f t="shared" si="11"/>
        <v>290</v>
      </c>
      <c r="AX21" s="31">
        <f t="shared" si="11"/>
        <v>54</v>
      </c>
    </row>
    <row r="22" spans="1:50" ht="21.6" customHeight="1">
      <c r="A22" s="25" t="s">
        <v>275</v>
      </c>
      <c r="K22" s="25" t="s">
        <v>24</v>
      </c>
      <c r="U22" s="25" t="s">
        <v>25</v>
      </c>
      <c r="AA22" s="25" t="s">
        <v>26</v>
      </c>
      <c r="AK22" s="25" t="s">
        <v>27</v>
      </c>
      <c r="AP22" s="25" t="s">
        <v>28</v>
      </c>
    </row>
    <row r="23" spans="1:50" ht="21.6" customHeight="1">
      <c r="A23" s="298" t="s">
        <v>0</v>
      </c>
      <c r="B23" s="298" t="s">
        <v>1</v>
      </c>
      <c r="C23" s="298" t="s">
        <v>29</v>
      </c>
      <c r="D23" s="285" t="s">
        <v>51</v>
      </c>
      <c r="E23" s="286"/>
      <c r="F23" s="287"/>
      <c r="G23" s="285">
        <v>0</v>
      </c>
      <c r="H23" s="286"/>
      <c r="I23" s="287"/>
      <c r="K23" s="299" t="s">
        <v>0</v>
      </c>
      <c r="L23" s="299" t="s">
        <v>1</v>
      </c>
      <c r="M23" s="299" t="s">
        <v>29</v>
      </c>
      <c r="N23" s="288" t="str">
        <f>D23</f>
        <v>Season 5</v>
      </c>
      <c r="O23" s="289"/>
      <c r="P23" s="290"/>
      <c r="Q23" s="288">
        <f>G23</f>
        <v>0</v>
      </c>
      <c r="R23" s="289"/>
      <c r="S23" s="290"/>
      <c r="T23" s="8"/>
      <c r="U23" s="26" t="s">
        <v>32</v>
      </c>
      <c r="V23" s="26" t="s">
        <v>33</v>
      </c>
      <c r="W23" s="26" t="s">
        <v>34</v>
      </c>
      <c r="X23" s="26" t="s">
        <v>34</v>
      </c>
      <c r="Y23" s="26" t="s">
        <v>34</v>
      </c>
      <c r="AA23" s="294" t="s">
        <v>0</v>
      </c>
      <c r="AB23" s="294" t="s">
        <v>1</v>
      </c>
      <c r="AC23" s="294" t="s">
        <v>29</v>
      </c>
      <c r="AD23" s="291" t="str">
        <f>N23</f>
        <v>Season 5</v>
      </c>
      <c r="AE23" s="292"/>
      <c r="AF23" s="293"/>
      <c r="AG23" s="291">
        <f>Q23</f>
        <v>0</v>
      </c>
      <c r="AH23" s="292"/>
      <c r="AI23" s="293"/>
      <c r="AK23" s="27"/>
      <c r="AL23" s="27"/>
      <c r="AM23" s="27"/>
      <c r="AN23" s="28"/>
      <c r="AP23" s="295" t="s">
        <v>0</v>
      </c>
      <c r="AQ23" s="295" t="s">
        <v>1</v>
      </c>
      <c r="AR23" s="295" t="s">
        <v>29</v>
      </c>
      <c r="AS23" s="282" t="str">
        <f>AD23</f>
        <v>Season 5</v>
      </c>
      <c r="AT23" s="283"/>
      <c r="AU23" s="284"/>
      <c r="AV23" s="282">
        <f>AG23</f>
        <v>0</v>
      </c>
      <c r="AW23" s="283"/>
      <c r="AX23" s="284"/>
    </row>
    <row r="24" spans="1:50" ht="21.6" customHeight="1">
      <c r="A24" s="298"/>
      <c r="B24" s="298"/>
      <c r="C24" s="298"/>
      <c r="D24" s="285" t="s">
        <v>1078</v>
      </c>
      <c r="E24" s="286"/>
      <c r="F24" s="287"/>
      <c r="G24" s="285">
        <v>0</v>
      </c>
      <c r="H24" s="286"/>
      <c r="I24" s="287"/>
      <c r="K24" s="299"/>
      <c r="L24" s="299"/>
      <c r="M24" s="299"/>
      <c r="N24" s="288" t="str">
        <f>D24</f>
        <v>13 Jul 2020 to 31 Oct 2020</v>
      </c>
      <c r="O24" s="289"/>
      <c r="P24" s="290"/>
      <c r="Q24" s="288">
        <f>G24</f>
        <v>0</v>
      </c>
      <c r="R24" s="289"/>
      <c r="S24" s="290"/>
      <c r="T24" s="8"/>
      <c r="U24" s="26" t="s">
        <v>37</v>
      </c>
      <c r="V24" s="26" t="s">
        <v>38</v>
      </c>
      <c r="W24" s="26" t="s">
        <v>38</v>
      </c>
      <c r="X24" s="26" t="s">
        <v>38</v>
      </c>
      <c r="Y24" s="26"/>
      <c r="AA24" s="294"/>
      <c r="AB24" s="294"/>
      <c r="AC24" s="294"/>
      <c r="AD24" s="291" t="str">
        <f>N24</f>
        <v>13 Jul 2020 to 31 Oct 2020</v>
      </c>
      <c r="AE24" s="292"/>
      <c r="AF24" s="293"/>
      <c r="AG24" s="291">
        <f>Q24</f>
        <v>0</v>
      </c>
      <c r="AH24" s="292"/>
      <c r="AI24" s="293"/>
      <c r="AK24" s="27" t="s">
        <v>39</v>
      </c>
      <c r="AL24" s="27"/>
      <c r="AM24" s="27" t="s">
        <v>40</v>
      </c>
      <c r="AN24" s="28"/>
      <c r="AP24" s="296"/>
      <c r="AQ24" s="296"/>
      <c r="AR24" s="296"/>
      <c r="AS24" s="282" t="str">
        <f>AD24</f>
        <v>13 Jul 2020 to 31 Oct 2020</v>
      </c>
      <c r="AT24" s="283"/>
      <c r="AU24" s="284"/>
      <c r="AV24" s="282">
        <f>AG24</f>
        <v>0</v>
      </c>
      <c r="AW24" s="283"/>
      <c r="AX24" s="284"/>
    </row>
    <row r="25" spans="1:50" ht="21.6" customHeight="1">
      <c r="A25" s="298"/>
      <c r="B25" s="298"/>
      <c r="C25" s="298"/>
      <c r="D25" s="29" t="s">
        <v>3</v>
      </c>
      <c r="E25" s="29" t="s">
        <v>4</v>
      </c>
      <c r="F25" s="29" t="s">
        <v>41</v>
      </c>
      <c r="G25" s="29">
        <v>0</v>
      </c>
      <c r="H25" s="29">
        <v>0</v>
      </c>
      <c r="I25" s="29">
        <v>0</v>
      </c>
      <c r="K25" s="299"/>
      <c r="L25" s="299"/>
      <c r="M25" s="299"/>
      <c r="N25" s="29" t="s">
        <v>3</v>
      </c>
      <c r="O25" s="29" t="s">
        <v>4</v>
      </c>
      <c r="P25" s="29" t="s">
        <v>41</v>
      </c>
      <c r="Q25" s="29" t="s">
        <v>3</v>
      </c>
      <c r="R25" s="29" t="s">
        <v>4</v>
      </c>
      <c r="S25" s="29" t="s">
        <v>41</v>
      </c>
      <c r="T25" s="8"/>
      <c r="U25" s="26"/>
      <c r="V25" s="26"/>
      <c r="W25" s="26"/>
      <c r="X25" s="26"/>
      <c r="Y25" s="26"/>
      <c r="AA25" s="294"/>
      <c r="AB25" s="294"/>
      <c r="AC25" s="294"/>
      <c r="AD25" s="29" t="s">
        <v>3</v>
      </c>
      <c r="AE25" s="29" t="s">
        <v>4</v>
      </c>
      <c r="AF25" s="29" t="s">
        <v>41</v>
      </c>
      <c r="AG25" s="29" t="s">
        <v>3</v>
      </c>
      <c r="AH25" s="29" t="s">
        <v>4</v>
      </c>
      <c r="AI25" s="29" t="s">
        <v>41</v>
      </c>
      <c r="AK25" s="27" t="s">
        <v>42</v>
      </c>
      <c r="AL25" s="27" t="s">
        <v>43</v>
      </c>
      <c r="AM25" s="27" t="s">
        <v>42</v>
      </c>
      <c r="AN25" s="28" t="s">
        <v>43</v>
      </c>
      <c r="AP25" s="297"/>
      <c r="AQ25" s="297"/>
      <c r="AR25" s="297"/>
      <c r="AS25" s="29" t="s">
        <v>3</v>
      </c>
      <c r="AT25" s="29" t="s">
        <v>4</v>
      </c>
      <c r="AU25" s="29" t="s">
        <v>41</v>
      </c>
      <c r="AV25" s="29" t="s">
        <v>3</v>
      </c>
      <c r="AW25" s="29" t="s">
        <v>4</v>
      </c>
      <c r="AX25" s="29" t="s">
        <v>41</v>
      </c>
    </row>
    <row r="26" spans="1:50" ht="21.6" customHeight="1">
      <c r="A26" s="30" t="s">
        <v>1074</v>
      </c>
      <c r="B26" s="31" t="s">
        <v>92</v>
      </c>
      <c r="C26" s="31" t="s">
        <v>45</v>
      </c>
      <c r="D26" s="31">
        <v>233</v>
      </c>
      <c r="E26" s="31">
        <v>137</v>
      </c>
      <c r="F26" s="31">
        <v>53</v>
      </c>
      <c r="G26" s="162">
        <v>0</v>
      </c>
      <c r="H26" s="162">
        <v>0</v>
      </c>
      <c r="I26" s="162">
        <v>0</v>
      </c>
      <c r="K26" s="30" t="str">
        <f t="shared" ref="K26:M28" si="12">A26</f>
        <v xml:space="preserve">Sunrise Beach Bungalow </v>
      </c>
      <c r="L26" s="31" t="str">
        <f t="shared" si="12"/>
        <v>FB</v>
      </c>
      <c r="M26" s="31" t="str">
        <f t="shared" si="12"/>
        <v>as quoted</v>
      </c>
      <c r="N26" s="31">
        <f>SUM(D26)</f>
        <v>233</v>
      </c>
      <c r="O26" s="31">
        <f>SUM(E26*2)</f>
        <v>274</v>
      </c>
      <c r="P26" s="31">
        <f>F26</f>
        <v>53</v>
      </c>
      <c r="Q26" s="31">
        <f>SUM(G26)</f>
        <v>0</v>
      </c>
      <c r="R26" s="31">
        <f>SUM(H26*2)</f>
        <v>0</v>
      </c>
      <c r="S26" s="31">
        <f>SUM(I26)</f>
        <v>0</v>
      </c>
      <c r="T26" s="8"/>
      <c r="U26" s="33"/>
      <c r="V26" s="33"/>
      <c r="W26" s="33">
        <v>0</v>
      </c>
      <c r="X26" s="33">
        <v>0</v>
      </c>
      <c r="Y26" s="33">
        <v>0</v>
      </c>
      <c r="AA26" s="30" t="str">
        <f t="shared" ref="AA26:AE28" si="13">K26</f>
        <v xml:space="preserve">Sunrise Beach Bungalow </v>
      </c>
      <c r="AB26" s="31" t="str">
        <f t="shared" si="13"/>
        <v>FB</v>
      </c>
      <c r="AC26" s="31" t="str">
        <f t="shared" si="13"/>
        <v>as quoted</v>
      </c>
      <c r="AD26" s="31">
        <f t="shared" si="13"/>
        <v>233</v>
      </c>
      <c r="AE26" s="34">
        <f t="shared" si="13"/>
        <v>274</v>
      </c>
      <c r="AF26" s="34">
        <f>P26+W26</f>
        <v>53</v>
      </c>
      <c r="AG26" s="34">
        <f t="shared" ref="AG26:AH28" si="14">Q26</f>
        <v>0</v>
      </c>
      <c r="AH26" s="34">
        <f t="shared" si="14"/>
        <v>0</v>
      </c>
      <c r="AI26" s="34">
        <f>S26+W26</f>
        <v>0</v>
      </c>
      <c r="AK26" s="35">
        <v>10</v>
      </c>
      <c r="AL26" s="35">
        <v>1</v>
      </c>
      <c r="AM26" s="35">
        <v>10</v>
      </c>
      <c r="AN26" s="35">
        <v>1</v>
      </c>
      <c r="AP26" s="30" t="str">
        <f t="shared" ref="AP26:AR28" si="15">AA26</f>
        <v xml:space="preserve">Sunrise Beach Bungalow </v>
      </c>
      <c r="AQ26" s="31" t="str">
        <f t="shared" si="15"/>
        <v>FB</v>
      </c>
      <c r="AR26" s="31" t="str">
        <f t="shared" si="15"/>
        <v>as quoted</v>
      </c>
      <c r="AS26" s="31">
        <f>AD26+AK26</f>
        <v>243</v>
      </c>
      <c r="AT26" s="31">
        <f t="shared" ref="AT26:AV28" si="16">AE26+AK26</f>
        <v>284</v>
      </c>
      <c r="AU26" s="31">
        <f t="shared" si="16"/>
        <v>54</v>
      </c>
      <c r="AV26" s="31">
        <f t="shared" si="16"/>
        <v>10</v>
      </c>
      <c r="AW26" s="31">
        <f t="shared" ref="AW26:AX28" si="17">AH26+AM26</f>
        <v>10</v>
      </c>
      <c r="AX26" s="31">
        <f t="shared" si="17"/>
        <v>1</v>
      </c>
    </row>
    <row r="27" spans="1:50" ht="21.6" customHeight="1">
      <c r="A27" s="30" t="s">
        <v>1075</v>
      </c>
      <c r="B27" s="31" t="s">
        <v>92</v>
      </c>
      <c r="C27" s="31" t="s">
        <v>45</v>
      </c>
      <c r="D27" s="31">
        <v>245</v>
      </c>
      <c r="E27" s="31">
        <v>144</v>
      </c>
      <c r="F27" s="31">
        <v>53</v>
      </c>
      <c r="G27" s="162">
        <v>0</v>
      </c>
      <c r="H27" s="162">
        <v>0</v>
      </c>
      <c r="I27" s="162">
        <v>0</v>
      </c>
      <c r="K27" s="30" t="str">
        <f t="shared" si="12"/>
        <v>Adjacent Bungalows</v>
      </c>
      <c r="L27" s="31" t="str">
        <f t="shared" si="12"/>
        <v>FB</v>
      </c>
      <c r="M27" s="31" t="str">
        <f t="shared" si="12"/>
        <v>as quoted</v>
      </c>
      <c r="N27" s="31">
        <f>SUM(D27)</f>
        <v>245</v>
      </c>
      <c r="O27" s="31">
        <f>SUM(E27*2)</f>
        <v>288</v>
      </c>
      <c r="P27" s="31">
        <f>F27</f>
        <v>53</v>
      </c>
      <c r="Q27" s="31">
        <f>SUM(G27)</f>
        <v>0</v>
      </c>
      <c r="R27" s="31">
        <f>SUM(H27*2)</f>
        <v>0</v>
      </c>
      <c r="S27" s="31">
        <f>SUM(I27)</f>
        <v>0</v>
      </c>
      <c r="T27" s="8"/>
      <c r="U27" s="33"/>
      <c r="V27" s="33"/>
      <c r="W27" s="33">
        <v>0</v>
      </c>
      <c r="X27" s="33">
        <v>0</v>
      </c>
      <c r="Y27" s="33">
        <v>0</v>
      </c>
      <c r="AA27" s="30" t="str">
        <f t="shared" si="13"/>
        <v>Adjacent Bungalows</v>
      </c>
      <c r="AB27" s="31" t="str">
        <f t="shared" si="13"/>
        <v>FB</v>
      </c>
      <c r="AC27" s="31" t="str">
        <f t="shared" si="13"/>
        <v>as quoted</v>
      </c>
      <c r="AD27" s="31">
        <f t="shared" si="13"/>
        <v>245</v>
      </c>
      <c r="AE27" s="34">
        <f t="shared" si="13"/>
        <v>288</v>
      </c>
      <c r="AF27" s="34">
        <f>P27+W27</f>
        <v>53</v>
      </c>
      <c r="AG27" s="34">
        <f t="shared" si="14"/>
        <v>0</v>
      </c>
      <c r="AH27" s="34">
        <f t="shared" si="14"/>
        <v>0</v>
      </c>
      <c r="AI27" s="34">
        <f>S27+W27</f>
        <v>0</v>
      </c>
      <c r="AK27" s="35">
        <v>10</v>
      </c>
      <c r="AL27" s="35">
        <v>1</v>
      </c>
      <c r="AM27" s="35">
        <v>10</v>
      </c>
      <c r="AN27" s="35">
        <v>1</v>
      </c>
      <c r="AP27" s="30" t="str">
        <f t="shared" si="15"/>
        <v>Adjacent Bungalows</v>
      </c>
      <c r="AQ27" s="31" t="str">
        <f t="shared" si="15"/>
        <v>FB</v>
      </c>
      <c r="AR27" s="31" t="str">
        <f t="shared" si="15"/>
        <v>as quoted</v>
      </c>
      <c r="AS27" s="31">
        <f>AD27+AK27</f>
        <v>255</v>
      </c>
      <c r="AT27" s="31">
        <f t="shared" si="16"/>
        <v>298</v>
      </c>
      <c r="AU27" s="31">
        <f t="shared" si="16"/>
        <v>54</v>
      </c>
      <c r="AV27" s="31">
        <f t="shared" si="16"/>
        <v>10</v>
      </c>
      <c r="AW27" s="31">
        <f t="shared" si="17"/>
        <v>10</v>
      </c>
      <c r="AX27" s="31">
        <f t="shared" si="17"/>
        <v>1</v>
      </c>
    </row>
    <row r="28" spans="1:50" ht="21.6" customHeight="1">
      <c r="A28" s="30" t="s">
        <v>1076</v>
      </c>
      <c r="B28" s="31" t="s">
        <v>92</v>
      </c>
      <c r="C28" s="31" t="s">
        <v>45</v>
      </c>
      <c r="D28" s="31">
        <v>257</v>
      </c>
      <c r="E28" s="31">
        <v>151</v>
      </c>
      <c r="F28" s="31">
        <v>53</v>
      </c>
      <c r="G28" s="162">
        <v>0</v>
      </c>
      <c r="H28" s="162">
        <v>0</v>
      </c>
      <c r="I28" s="162">
        <v>0</v>
      </c>
      <c r="K28" s="30" t="str">
        <f t="shared" si="12"/>
        <v>Sunset Beach Bungalow</v>
      </c>
      <c r="L28" s="31" t="str">
        <f t="shared" si="12"/>
        <v>FB</v>
      </c>
      <c r="M28" s="31" t="str">
        <f t="shared" si="12"/>
        <v>as quoted</v>
      </c>
      <c r="N28" s="31">
        <f>SUM(D28)</f>
        <v>257</v>
      </c>
      <c r="O28" s="31">
        <f>SUM(E28*2)</f>
        <v>302</v>
      </c>
      <c r="P28" s="31">
        <f>F28</f>
        <v>53</v>
      </c>
      <c r="Q28" s="31">
        <f>SUM(G28)</f>
        <v>0</v>
      </c>
      <c r="R28" s="31">
        <f>SUM(H28*2)</f>
        <v>0</v>
      </c>
      <c r="S28" s="31">
        <f>SUM(I28)</f>
        <v>0</v>
      </c>
      <c r="T28" s="8"/>
      <c r="U28" s="33"/>
      <c r="V28" s="33"/>
      <c r="W28" s="33">
        <v>0</v>
      </c>
      <c r="X28" s="33">
        <v>0</v>
      </c>
      <c r="Y28" s="33">
        <v>0</v>
      </c>
      <c r="AA28" s="30" t="str">
        <f t="shared" si="13"/>
        <v>Sunset Beach Bungalow</v>
      </c>
      <c r="AB28" s="31" t="str">
        <f t="shared" si="13"/>
        <v>FB</v>
      </c>
      <c r="AC28" s="31" t="str">
        <f t="shared" si="13"/>
        <v>as quoted</v>
      </c>
      <c r="AD28" s="31">
        <f t="shared" si="13"/>
        <v>257</v>
      </c>
      <c r="AE28" s="34">
        <f t="shared" si="13"/>
        <v>302</v>
      </c>
      <c r="AF28" s="34">
        <f>P28+W28</f>
        <v>53</v>
      </c>
      <c r="AG28" s="34">
        <f t="shared" si="14"/>
        <v>0</v>
      </c>
      <c r="AH28" s="34">
        <f t="shared" si="14"/>
        <v>0</v>
      </c>
      <c r="AI28" s="34">
        <f>S28+W28</f>
        <v>0</v>
      </c>
      <c r="AK28" s="35">
        <v>10</v>
      </c>
      <c r="AL28" s="35">
        <v>1</v>
      </c>
      <c r="AM28" s="35">
        <v>10</v>
      </c>
      <c r="AN28" s="35">
        <v>1</v>
      </c>
      <c r="AP28" s="30" t="str">
        <f t="shared" si="15"/>
        <v>Sunset Beach Bungalow</v>
      </c>
      <c r="AQ28" s="31" t="str">
        <f t="shared" si="15"/>
        <v>FB</v>
      </c>
      <c r="AR28" s="31" t="str">
        <f t="shared" si="15"/>
        <v>as quoted</v>
      </c>
      <c r="AS28" s="31">
        <f>AD28+AK28</f>
        <v>267</v>
      </c>
      <c r="AT28" s="31">
        <f t="shared" si="16"/>
        <v>312</v>
      </c>
      <c r="AU28" s="31">
        <f t="shared" si="16"/>
        <v>54</v>
      </c>
      <c r="AV28" s="31">
        <f t="shared" si="16"/>
        <v>10</v>
      </c>
      <c r="AW28" s="31">
        <f t="shared" si="17"/>
        <v>10</v>
      </c>
      <c r="AX28" s="31">
        <f t="shared" si="17"/>
        <v>1</v>
      </c>
    </row>
  </sheetData>
  <sheetProtection password="D8E4" sheet="1" selectLockedCells="1" selectUnlockedCells="1"/>
  <mergeCells count="84">
    <mergeCell ref="AB9:AB11"/>
    <mergeCell ref="A9:A11"/>
    <mergeCell ref="B9:B11"/>
    <mergeCell ref="C9:C11"/>
    <mergeCell ref="D9:F9"/>
    <mergeCell ref="G9:I9"/>
    <mergeCell ref="K9:K11"/>
    <mergeCell ref="L9:L11"/>
    <mergeCell ref="M9:M11"/>
    <mergeCell ref="N9:P9"/>
    <mergeCell ref="Q9:S9"/>
    <mergeCell ref="AA9:AA11"/>
    <mergeCell ref="AS9:AU9"/>
    <mergeCell ref="AV9:AX9"/>
    <mergeCell ref="D10:F10"/>
    <mergeCell ref="G10:I10"/>
    <mergeCell ref="N10:P10"/>
    <mergeCell ref="Q10:S10"/>
    <mergeCell ref="AD10:AF10"/>
    <mergeCell ref="AG10:AI10"/>
    <mergeCell ref="AS10:AU10"/>
    <mergeCell ref="AV10:AX10"/>
    <mergeCell ref="AC9:AC11"/>
    <mergeCell ref="AD9:AF9"/>
    <mergeCell ref="AG9:AI9"/>
    <mergeCell ref="AP9:AP11"/>
    <mergeCell ref="AQ9:AQ11"/>
    <mergeCell ref="AR9:AR11"/>
    <mergeCell ref="AB16:AB18"/>
    <mergeCell ref="A16:A18"/>
    <mergeCell ref="B16:B18"/>
    <mergeCell ref="C16:C18"/>
    <mergeCell ref="D16:F16"/>
    <mergeCell ref="G16:I16"/>
    <mergeCell ref="K16:K18"/>
    <mergeCell ref="L16:L18"/>
    <mergeCell ref="M16:M18"/>
    <mergeCell ref="N16:P16"/>
    <mergeCell ref="Q16:S16"/>
    <mergeCell ref="AA16:AA18"/>
    <mergeCell ref="AS16:AU16"/>
    <mergeCell ref="AV16:AX16"/>
    <mergeCell ref="D17:F17"/>
    <mergeCell ref="G17:I17"/>
    <mergeCell ref="N17:P17"/>
    <mergeCell ref="Q17:S17"/>
    <mergeCell ref="AD17:AF17"/>
    <mergeCell ref="AG17:AI17"/>
    <mergeCell ref="AS17:AU17"/>
    <mergeCell ref="AV17:AX17"/>
    <mergeCell ref="AC16:AC18"/>
    <mergeCell ref="AD16:AF16"/>
    <mergeCell ref="AG16:AI16"/>
    <mergeCell ref="AP16:AP18"/>
    <mergeCell ref="AQ16:AQ18"/>
    <mergeCell ref="AR16:AR18"/>
    <mergeCell ref="AB23:AB25"/>
    <mergeCell ref="A23:A25"/>
    <mergeCell ref="B23:B25"/>
    <mergeCell ref="C23:C25"/>
    <mergeCell ref="D23:F23"/>
    <mergeCell ref="G23:I23"/>
    <mergeCell ref="K23:K25"/>
    <mergeCell ref="L23:L25"/>
    <mergeCell ref="M23:M25"/>
    <mergeCell ref="N23:P23"/>
    <mergeCell ref="Q23:S23"/>
    <mergeCell ref="AA23:AA25"/>
    <mergeCell ref="AS23:AU23"/>
    <mergeCell ref="AV23:AX23"/>
    <mergeCell ref="D24:F24"/>
    <mergeCell ref="G24:I24"/>
    <mergeCell ref="N24:P24"/>
    <mergeCell ref="Q24:S24"/>
    <mergeCell ref="AD24:AF24"/>
    <mergeCell ref="AG24:AI24"/>
    <mergeCell ref="AS24:AU24"/>
    <mergeCell ref="AV24:AX24"/>
    <mergeCell ref="AC23:AC25"/>
    <mergeCell ref="AD23:AF23"/>
    <mergeCell ref="AG23:AI23"/>
    <mergeCell ref="AP23:AP25"/>
    <mergeCell ref="AQ23:AQ25"/>
    <mergeCell ref="AR23:AR25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9CA2A-7032-479C-8998-9A0B7CEA8B28}">
  <sheetPr codeName="Лист103"/>
  <dimension ref="A1:G29"/>
  <sheetViews>
    <sheetView view="pageBreakPreview" zoomScale="115" zoomScaleNormal="100" zoomScaleSheetLayoutView="115" workbookViewId="0">
      <selection activeCell="G1" sqref="G1"/>
    </sheetView>
  </sheetViews>
  <sheetFormatPr defaultColWidth="9.140625" defaultRowHeight="20.25" customHeight="1"/>
  <cols>
    <col min="1" max="1" width="31.5703125" style="1" customWidth="1"/>
    <col min="2" max="2" width="10.42578125" style="1" customWidth="1"/>
    <col min="3" max="3" width="13.42578125" style="2" customWidth="1"/>
    <col min="4" max="4" width="18" style="2" customWidth="1"/>
    <col min="5" max="7" width="18" style="3" customWidth="1"/>
    <col min="8" max="16384" width="9.140625" style="1"/>
  </cols>
  <sheetData>
    <row r="1" spans="1:7" ht="20.25" customHeight="1">
      <c r="A1" s="300" t="s">
        <v>2110</v>
      </c>
      <c r="B1" s="300"/>
      <c r="C1" s="300"/>
      <c r="D1" s="300"/>
      <c r="G1" s="78"/>
    </row>
    <row r="2" spans="1:7" s="2" customFormat="1" ht="24.6" customHeight="1">
      <c r="A2" s="42"/>
      <c r="B2" s="5"/>
      <c r="E2" s="3"/>
      <c r="F2" s="3"/>
      <c r="G2" s="3"/>
    </row>
    <row r="3" spans="1:7" s="2" customFormat="1" ht="24.6" customHeight="1">
      <c r="A3" s="15" t="s">
        <v>10</v>
      </c>
      <c r="B3" s="15"/>
      <c r="E3" s="3"/>
      <c r="F3" s="3"/>
      <c r="G3" s="3"/>
    </row>
    <row r="4" spans="1:7" s="2" customFormat="1" ht="24.6" customHeight="1">
      <c r="A4" s="5" t="s">
        <v>11</v>
      </c>
      <c r="B4" s="5"/>
      <c r="E4" s="3"/>
      <c r="F4" s="3"/>
      <c r="G4" s="3"/>
    </row>
    <row r="5" spans="1:7" s="2" customFormat="1" ht="24.6" customHeight="1">
      <c r="A5" s="5" t="s">
        <v>12</v>
      </c>
      <c r="B5" s="5"/>
      <c r="E5" s="3"/>
      <c r="F5" s="3"/>
      <c r="G5" s="3"/>
    </row>
    <row r="6" spans="1:7" s="2" customFormat="1" ht="24.6" customHeight="1">
      <c r="A6" s="5" t="s">
        <v>108</v>
      </c>
      <c r="B6" s="5"/>
      <c r="E6" s="3"/>
      <c r="F6" s="3"/>
      <c r="G6" s="3"/>
    </row>
    <row r="7" spans="1:7" s="2" customFormat="1" ht="24.6" customHeight="1">
      <c r="A7" s="5"/>
      <c r="B7" s="5"/>
      <c r="E7" s="3"/>
      <c r="F7" s="3"/>
      <c r="G7" s="3"/>
    </row>
    <row r="8" spans="1:7" s="2" customFormat="1" ht="24.6" customHeight="1">
      <c r="A8" s="15" t="s">
        <v>82</v>
      </c>
      <c r="B8" s="15"/>
      <c r="E8" s="3"/>
      <c r="F8" s="3"/>
      <c r="G8" s="3"/>
    </row>
    <row r="9" spans="1:7" s="2" customFormat="1" ht="24.6" customHeight="1">
      <c r="A9" s="15" t="s">
        <v>1079</v>
      </c>
      <c r="B9" s="15"/>
      <c r="E9" s="3"/>
      <c r="F9" s="3"/>
      <c r="G9" s="3"/>
    </row>
    <row r="10" spans="1:7" s="2" customFormat="1" ht="24.6" customHeight="1">
      <c r="A10" s="5" t="s">
        <v>912</v>
      </c>
      <c r="B10" s="5"/>
      <c r="E10" s="3"/>
      <c r="F10" s="3"/>
      <c r="G10" s="3"/>
    </row>
    <row r="11" spans="1:7" s="2" customFormat="1" ht="24.6" customHeight="1">
      <c r="A11" s="5" t="s">
        <v>171</v>
      </c>
      <c r="B11" s="5"/>
      <c r="E11" s="3"/>
      <c r="F11" s="3"/>
      <c r="G11" s="3"/>
    </row>
    <row r="12" spans="1:7" s="2" customFormat="1" ht="24.6" customHeight="1">
      <c r="A12" s="5" t="s">
        <v>193</v>
      </c>
      <c r="B12" s="5"/>
      <c r="E12" s="3"/>
      <c r="F12" s="3"/>
      <c r="G12" s="3"/>
    </row>
    <row r="13" spans="1:7" s="2" customFormat="1" ht="24.6" customHeight="1">
      <c r="A13" s="7" t="s">
        <v>1080</v>
      </c>
      <c r="B13" s="15"/>
      <c r="E13" s="3"/>
      <c r="F13" s="3"/>
      <c r="G13" s="3"/>
    </row>
    <row r="14" spans="1:7" s="2" customFormat="1" ht="24.6" customHeight="1">
      <c r="A14" s="5" t="s">
        <v>198</v>
      </c>
      <c r="B14" s="23"/>
      <c r="E14" s="3"/>
      <c r="F14" s="3"/>
      <c r="G14" s="3"/>
    </row>
    <row r="15" spans="1:7" s="2" customFormat="1" ht="24.6" customHeight="1">
      <c r="A15" s="5" t="s">
        <v>193</v>
      </c>
      <c r="B15" s="1"/>
      <c r="E15" s="3"/>
      <c r="F15" s="3"/>
      <c r="G15" s="3"/>
    </row>
    <row r="16" spans="1:7" s="2" customFormat="1" ht="24.6" customHeight="1">
      <c r="A16" s="7" t="s">
        <v>1081</v>
      </c>
      <c r="B16" s="1"/>
      <c r="E16" s="3"/>
      <c r="F16" s="3"/>
      <c r="G16" s="3"/>
    </row>
    <row r="17" spans="1:7" s="2" customFormat="1" ht="24.6" customHeight="1">
      <c r="A17" s="5" t="s">
        <v>1082</v>
      </c>
      <c r="B17" s="1"/>
      <c r="E17" s="3"/>
      <c r="F17" s="3"/>
      <c r="G17" s="3"/>
    </row>
    <row r="18" spans="1:7" s="2" customFormat="1" ht="24.6" customHeight="1">
      <c r="A18" s="5" t="s">
        <v>196</v>
      </c>
      <c r="B18" s="1"/>
      <c r="E18" s="3"/>
      <c r="F18" s="3"/>
      <c r="G18" s="3"/>
    </row>
    <row r="19" spans="1:7" s="2" customFormat="1" ht="24.6" customHeight="1">
      <c r="A19" s="5" t="s">
        <v>193</v>
      </c>
      <c r="B19" s="1"/>
      <c r="E19" s="3"/>
      <c r="F19" s="3"/>
      <c r="G19" s="3"/>
    </row>
    <row r="20" spans="1:7" s="2" customFormat="1" ht="24.6" customHeight="1">
      <c r="A20" s="1"/>
      <c r="B20" s="1"/>
      <c r="E20" s="3"/>
      <c r="F20" s="3"/>
      <c r="G20" s="3"/>
    </row>
    <row r="21" spans="1:7" s="2" customFormat="1" ht="24.6" customHeight="1">
      <c r="A21" s="1"/>
      <c r="B21" s="1"/>
      <c r="E21" s="3"/>
      <c r="F21" s="3"/>
      <c r="G21" s="3"/>
    </row>
    <row r="22" spans="1:7" s="2" customFormat="1" ht="24.6" customHeight="1">
      <c r="A22" s="1"/>
      <c r="B22" s="1"/>
      <c r="E22" s="3"/>
      <c r="F22" s="3"/>
      <c r="G22" s="3"/>
    </row>
    <row r="23" spans="1:7" s="2" customFormat="1" ht="24.6" customHeight="1">
      <c r="A23" s="1"/>
      <c r="B23" s="1"/>
      <c r="E23" s="3"/>
      <c r="F23" s="3"/>
      <c r="G23" s="3"/>
    </row>
    <row r="24" spans="1:7" s="2" customFormat="1" ht="24.6" customHeight="1">
      <c r="A24" s="1"/>
      <c r="B24" s="1"/>
      <c r="E24" s="3"/>
      <c r="F24" s="3"/>
      <c r="G24" s="3"/>
    </row>
    <row r="25" spans="1:7" s="2" customFormat="1" ht="24.6" customHeight="1">
      <c r="A25" s="1"/>
      <c r="B25" s="1"/>
      <c r="E25" s="3"/>
      <c r="F25" s="3"/>
      <c r="G25" s="3"/>
    </row>
    <row r="26" spans="1:7" ht="24.6" customHeight="1"/>
    <row r="27" spans="1:7" ht="24.6" customHeight="1"/>
    <row r="28" spans="1:7" ht="24.6" customHeight="1"/>
    <row r="29" spans="1:7" ht="24.6" customHeight="1"/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&amp;N&amp;R&amp;"Candara,Regular"&amp;8Intercontinenal Maldives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C27B7-1424-48C3-AD9E-C9AEE5A6FDF8}">
  <sheetPr codeName="Лист104">
    <tabColor rgb="FFFF0000"/>
  </sheetPr>
  <dimension ref="A8:AF41"/>
  <sheetViews>
    <sheetView topLeftCell="AG1" zoomScale="115" zoomScaleNormal="115" zoomScaleSheetLayoutView="100" workbookViewId="0">
      <selection sqref="A1:AF1048576"/>
    </sheetView>
  </sheetViews>
  <sheetFormatPr defaultColWidth="25.5703125" defaultRowHeight="18.600000000000001" customHeight="1"/>
  <cols>
    <col min="1" max="32" width="0" style="25" hidden="1" customWidth="1"/>
    <col min="33" max="16384" width="25.5703125" style="25"/>
  </cols>
  <sheetData>
    <row r="8" spans="1:32" ht="18.60000000000000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.600000000000001" customHeight="1">
      <c r="A9" s="299" t="s">
        <v>0</v>
      </c>
      <c r="B9" s="299" t="s">
        <v>1</v>
      </c>
      <c r="C9" s="299" t="s">
        <v>29</v>
      </c>
      <c r="D9" s="57" t="s">
        <v>1083</v>
      </c>
      <c r="E9" s="57" t="s">
        <v>156</v>
      </c>
      <c r="F9" s="57" t="s">
        <v>174</v>
      </c>
      <c r="G9" s="57" t="s">
        <v>176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Opening </v>
      </c>
      <c r="Q9" s="51" t="str">
        <f t="shared" si="0"/>
        <v xml:space="preserve">Peak </v>
      </c>
      <c r="R9" s="51" t="str">
        <f t="shared" si="0"/>
        <v xml:space="preserve">High </v>
      </c>
      <c r="S9" s="51" t="str">
        <f t="shared" si="0"/>
        <v xml:space="preserve">Low </v>
      </c>
      <c r="U9" s="27" t="str">
        <f>P9</f>
        <v xml:space="preserve">Opening </v>
      </c>
      <c r="V9" s="27" t="str">
        <f t="shared" ref="V9:X10" si="1">Q9</f>
        <v xml:space="preserve">Peak </v>
      </c>
      <c r="W9" s="27" t="str">
        <f t="shared" si="1"/>
        <v xml:space="preserve">High </v>
      </c>
      <c r="X9" s="27" t="str">
        <f t="shared" si="1"/>
        <v xml:space="preserve">Low </v>
      </c>
      <c r="Z9" s="311" t="s">
        <v>0</v>
      </c>
      <c r="AA9" s="311" t="s">
        <v>1</v>
      </c>
      <c r="AB9" s="311" t="s">
        <v>29</v>
      </c>
      <c r="AC9" s="52" t="str">
        <f>U9</f>
        <v xml:space="preserve">Opening </v>
      </c>
      <c r="AD9" s="52" t="str">
        <f t="shared" ref="AD9:AF10" si="2">V9</f>
        <v xml:space="preserve">Peak </v>
      </c>
      <c r="AE9" s="52" t="str">
        <f t="shared" si="2"/>
        <v xml:space="preserve">High </v>
      </c>
      <c r="AF9" s="52" t="str">
        <f t="shared" si="2"/>
        <v xml:space="preserve">Low </v>
      </c>
    </row>
    <row r="10" spans="1:32" ht="18.600000000000001" customHeight="1">
      <c r="A10" s="299"/>
      <c r="B10" s="299"/>
      <c r="C10" s="299"/>
      <c r="D10" s="57" t="s">
        <v>1084</v>
      </c>
      <c r="E10" s="57" t="s">
        <v>1085</v>
      </c>
      <c r="F10" s="57" t="s">
        <v>1086</v>
      </c>
      <c r="G10" s="57" t="s">
        <v>1087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Sep 2019 to 19 Dec 2019</v>
      </c>
      <c r="Q10" s="51" t="str">
        <f t="shared" si="0"/>
        <v>20 Dec 2019 to 09 Jan 2020</v>
      </c>
      <c r="R10" s="51" t="str">
        <f t="shared" si="0"/>
        <v>10 Jan 2020 to 20 Apr 2020</v>
      </c>
      <c r="S10" s="51" t="str">
        <f t="shared" si="0"/>
        <v>21 Apr 2020 to 30 Sep 2020</v>
      </c>
      <c r="U10" s="27" t="str">
        <f>P10</f>
        <v>01 Sep 2019 to 19 Dec 2019</v>
      </c>
      <c r="V10" s="27" t="str">
        <f t="shared" si="1"/>
        <v>20 Dec 2019 to 09 Jan 2020</v>
      </c>
      <c r="W10" s="27" t="str">
        <f t="shared" si="1"/>
        <v>10 Jan 2020 to 20 Apr 2020</v>
      </c>
      <c r="X10" s="27" t="str">
        <f t="shared" si="1"/>
        <v>21 Apr 2020 to 30 Sep 2020</v>
      </c>
      <c r="Z10" s="311"/>
      <c r="AA10" s="311"/>
      <c r="AB10" s="311"/>
      <c r="AC10" s="52" t="str">
        <f>U10</f>
        <v>01 Sep 2019 to 19 Dec 2019</v>
      </c>
      <c r="AD10" s="52" t="str">
        <f t="shared" si="2"/>
        <v>20 Dec 2019 to 09 Jan 2020</v>
      </c>
      <c r="AE10" s="52" t="str">
        <f t="shared" si="2"/>
        <v>10 Jan 2020 to 20 Apr 2020</v>
      </c>
      <c r="AF10" s="52" t="str">
        <f t="shared" si="2"/>
        <v>21 Apr 2020 to 30 Sep 2020</v>
      </c>
    </row>
    <row r="11" spans="1:32" ht="18.600000000000001" customHeight="1">
      <c r="A11" s="30" t="s">
        <v>202</v>
      </c>
      <c r="B11" s="31" t="s">
        <v>1088</v>
      </c>
      <c r="C11" s="31" t="s">
        <v>140</v>
      </c>
      <c r="D11" s="31">
        <v>1250</v>
      </c>
      <c r="E11" s="31">
        <v>2750</v>
      </c>
      <c r="F11" s="31">
        <v>1600</v>
      </c>
      <c r="G11" s="31">
        <v>1250</v>
      </c>
      <c r="H11" s="8"/>
      <c r="I11" s="33"/>
      <c r="J11" s="33"/>
      <c r="K11" s="33">
        <v>0</v>
      </c>
      <c r="M11" s="30" t="str">
        <f t="shared" ref="M11:O24" si="3">A11</f>
        <v>Beach Pool Villa</v>
      </c>
      <c r="N11" s="31" t="str">
        <f t="shared" si="3"/>
        <v>BB + CI</v>
      </c>
      <c r="O11" s="31" t="str">
        <f t="shared" si="3"/>
        <v>02 Persons</v>
      </c>
      <c r="P11" s="34">
        <f t="shared" ref="P11:P24" si="4">D11+K11</f>
        <v>1250</v>
      </c>
      <c r="Q11" s="34">
        <f t="shared" ref="Q11:Q24" si="5">E11+K11</f>
        <v>2750</v>
      </c>
      <c r="R11" s="34">
        <f t="shared" ref="R11:R24" si="6">F11+K11</f>
        <v>1600</v>
      </c>
      <c r="S11" s="34">
        <f t="shared" ref="S11:S24" si="7">G11+K11</f>
        <v>1250</v>
      </c>
      <c r="U11" s="53">
        <v>10</v>
      </c>
      <c r="V11" s="53">
        <v>20</v>
      </c>
      <c r="W11" s="53">
        <v>10</v>
      </c>
      <c r="X11" s="53">
        <v>10</v>
      </c>
      <c r="Z11" s="30" t="str">
        <f t="shared" ref="Z11:AB24" si="8">M11</f>
        <v>Beach Pool Villa</v>
      </c>
      <c r="AA11" s="31" t="str">
        <f t="shared" si="8"/>
        <v>BB + CI</v>
      </c>
      <c r="AB11" s="31" t="str">
        <f t="shared" si="8"/>
        <v>02 Persons</v>
      </c>
      <c r="AC11" s="34">
        <f t="shared" ref="AC11:AF24" si="9">P11+U11</f>
        <v>1260</v>
      </c>
      <c r="AD11" s="34">
        <f t="shared" si="9"/>
        <v>2770</v>
      </c>
      <c r="AE11" s="34">
        <f t="shared" si="9"/>
        <v>1610</v>
      </c>
      <c r="AF11" s="34">
        <f t="shared" si="9"/>
        <v>1260</v>
      </c>
    </row>
    <row r="12" spans="1:32" ht="18.600000000000001" customHeight="1">
      <c r="A12" s="30" t="s">
        <v>203</v>
      </c>
      <c r="B12" s="31" t="s">
        <v>1088</v>
      </c>
      <c r="C12" s="31" t="s">
        <v>140</v>
      </c>
      <c r="D12" s="31">
        <v>1750</v>
      </c>
      <c r="E12" s="31">
        <v>3250</v>
      </c>
      <c r="F12" s="31">
        <v>2100</v>
      </c>
      <c r="G12" s="31">
        <v>1750</v>
      </c>
      <c r="H12" s="8"/>
      <c r="I12" s="33"/>
      <c r="J12" s="33"/>
      <c r="K12" s="33">
        <v>0</v>
      </c>
      <c r="M12" s="30" t="str">
        <f t="shared" si="3"/>
        <v>Family Beach Pool Villa</v>
      </c>
      <c r="N12" s="31" t="str">
        <f t="shared" si="3"/>
        <v>BB + CI</v>
      </c>
      <c r="O12" s="31" t="str">
        <f t="shared" si="3"/>
        <v>02 Persons</v>
      </c>
      <c r="P12" s="34">
        <f t="shared" si="4"/>
        <v>1750</v>
      </c>
      <c r="Q12" s="34">
        <f t="shared" si="5"/>
        <v>3250</v>
      </c>
      <c r="R12" s="34">
        <f t="shared" si="6"/>
        <v>2100</v>
      </c>
      <c r="S12" s="34">
        <f t="shared" si="7"/>
        <v>1750</v>
      </c>
      <c r="U12" s="53">
        <v>10</v>
      </c>
      <c r="V12" s="53">
        <v>20</v>
      </c>
      <c r="W12" s="53">
        <v>10</v>
      </c>
      <c r="X12" s="53">
        <v>10</v>
      </c>
      <c r="Z12" s="30" t="str">
        <f t="shared" si="8"/>
        <v>Family Beach Pool Villa</v>
      </c>
      <c r="AA12" s="31" t="str">
        <f t="shared" si="8"/>
        <v>BB + CI</v>
      </c>
      <c r="AB12" s="31" t="str">
        <f t="shared" si="8"/>
        <v>02 Persons</v>
      </c>
      <c r="AC12" s="34">
        <f t="shared" si="9"/>
        <v>1760</v>
      </c>
      <c r="AD12" s="34">
        <f t="shared" si="9"/>
        <v>3270</v>
      </c>
      <c r="AE12" s="34">
        <f t="shared" si="9"/>
        <v>2110</v>
      </c>
      <c r="AF12" s="34">
        <f t="shared" si="9"/>
        <v>1760</v>
      </c>
    </row>
    <row r="13" spans="1:32" ht="18.600000000000001" customHeight="1">
      <c r="A13" s="30" t="s">
        <v>1089</v>
      </c>
      <c r="B13" s="31" t="s">
        <v>1088</v>
      </c>
      <c r="C13" s="31" t="s">
        <v>140</v>
      </c>
      <c r="D13" s="31">
        <v>1900</v>
      </c>
      <c r="E13" s="31">
        <v>3400</v>
      </c>
      <c r="F13" s="31">
        <v>2250</v>
      </c>
      <c r="G13" s="31">
        <v>1900</v>
      </c>
      <c r="H13" s="8"/>
      <c r="I13" s="33"/>
      <c r="J13" s="33"/>
      <c r="K13" s="33">
        <v>0</v>
      </c>
      <c r="M13" s="30" t="str">
        <f t="shared" si="3"/>
        <v>One Bed Room Beach Pool Villa</v>
      </c>
      <c r="N13" s="31" t="str">
        <f t="shared" si="3"/>
        <v>BB + CI</v>
      </c>
      <c r="O13" s="31" t="str">
        <f t="shared" si="3"/>
        <v>02 Persons</v>
      </c>
      <c r="P13" s="34">
        <f t="shared" si="4"/>
        <v>1900</v>
      </c>
      <c r="Q13" s="34">
        <f t="shared" si="5"/>
        <v>3400</v>
      </c>
      <c r="R13" s="34">
        <f t="shared" si="6"/>
        <v>2250</v>
      </c>
      <c r="S13" s="34">
        <f t="shared" si="7"/>
        <v>1900</v>
      </c>
      <c r="U13" s="53">
        <v>10</v>
      </c>
      <c r="V13" s="53">
        <v>20</v>
      </c>
      <c r="W13" s="53">
        <v>10</v>
      </c>
      <c r="X13" s="53">
        <v>10</v>
      </c>
      <c r="Z13" s="30" t="str">
        <f t="shared" si="8"/>
        <v>One Bed Room Beach Pool Villa</v>
      </c>
      <c r="AA13" s="31" t="str">
        <f t="shared" si="8"/>
        <v>BB + CI</v>
      </c>
      <c r="AB13" s="31" t="str">
        <f t="shared" si="8"/>
        <v>02 Persons</v>
      </c>
      <c r="AC13" s="34">
        <f t="shared" si="9"/>
        <v>1910</v>
      </c>
      <c r="AD13" s="34">
        <f t="shared" si="9"/>
        <v>3420</v>
      </c>
      <c r="AE13" s="34">
        <f t="shared" si="9"/>
        <v>2260</v>
      </c>
      <c r="AF13" s="34">
        <f t="shared" si="9"/>
        <v>1910</v>
      </c>
    </row>
    <row r="14" spans="1:32" ht="18.600000000000001" customHeight="1">
      <c r="A14" s="30" t="s">
        <v>1090</v>
      </c>
      <c r="B14" s="31" t="s">
        <v>1088</v>
      </c>
      <c r="C14" s="31" t="s">
        <v>68</v>
      </c>
      <c r="D14" s="31">
        <v>2300</v>
      </c>
      <c r="E14" s="31">
        <v>3800</v>
      </c>
      <c r="F14" s="31">
        <v>2650</v>
      </c>
      <c r="G14" s="31">
        <v>2300</v>
      </c>
      <c r="H14" s="8"/>
      <c r="I14" s="33"/>
      <c r="J14" s="33"/>
      <c r="K14" s="33">
        <v>0</v>
      </c>
      <c r="M14" s="30" t="str">
        <f t="shared" si="3"/>
        <v>Two Bed Room Family Beach Pool Villa</v>
      </c>
      <c r="N14" s="31" t="str">
        <f t="shared" si="3"/>
        <v>BB + CI</v>
      </c>
      <c r="O14" s="31" t="str">
        <f t="shared" si="3"/>
        <v>04 Persons</v>
      </c>
      <c r="P14" s="34">
        <f t="shared" si="4"/>
        <v>2300</v>
      </c>
      <c r="Q14" s="34">
        <f t="shared" si="5"/>
        <v>3800</v>
      </c>
      <c r="R14" s="34">
        <f t="shared" si="6"/>
        <v>2650</v>
      </c>
      <c r="S14" s="34">
        <f t="shared" si="7"/>
        <v>2300</v>
      </c>
      <c r="U14" s="53">
        <v>10</v>
      </c>
      <c r="V14" s="53">
        <v>20</v>
      </c>
      <c r="W14" s="53">
        <v>10</v>
      </c>
      <c r="X14" s="53">
        <v>10</v>
      </c>
      <c r="Z14" s="30" t="str">
        <f t="shared" si="8"/>
        <v>Two Bed Room Family Beach Pool Villa</v>
      </c>
      <c r="AA14" s="31" t="str">
        <f t="shared" si="8"/>
        <v>BB + CI</v>
      </c>
      <c r="AB14" s="31" t="str">
        <f t="shared" si="8"/>
        <v>04 Persons</v>
      </c>
      <c r="AC14" s="34">
        <f t="shared" si="9"/>
        <v>2310</v>
      </c>
      <c r="AD14" s="34">
        <f t="shared" si="9"/>
        <v>3820</v>
      </c>
      <c r="AE14" s="34">
        <f t="shared" si="9"/>
        <v>2660</v>
      </c>
      <c r="AF14" s="34">
        <f t="shared" si="9"/>
        <v>2310</v>
      </c>
    </row>
    <row r="15" spans="1:32" ht="18.600000000000001" customHeight="1">
      <c r="A15" s="30" t="s">
        <v>1091</v>
      </c>
      <c r="B15" s="31" t="s">
        <v>1088</v>
      </c>
      <c r="C15" s="31" t="s">
        <v>68</v>
      </c>
      <c r="D15" s="31">
        <v>4750</v>
      </c>
      <c r="E15" s="31">
        <v>6250</v>
      </c>
      <c r="F15" s="31">
        <v>5100</v>
      </c>
      <c r="G15" s="31">
        <v>4750</v>
      </c>
      <c r="H15" s="8"/>
      <c r="I15" s="33"/>
      <c r="J15" s="33"/>
      <c r="K15" s="33">
        <v>0</v>
      </c>
      <c r="M15" s="30" t="str">
        <f t="shared" si="3"/>
        <v>Two Bed Room Beachfront Pool Residence</v>
      </c>
      <c r="N15" s="31" t="str">
        <f t="shared" si="3"/>
        <v>BB + CI</v>
      </c>
      <c r="O15" s="31" t="str">
        <f t="shared" si="3"/>
        <v>04 Persons</v>
      </c>
      <c r="P15" s="34">
        <f t="shared" si="4"/>
        <v>4750</v>
      </c>
      <c r="Q15" s="34">
        <f t="shared" si="5"/>
        <v>6250</v>
      </c>
      <c r="R15" s="34">
        <f t="shared" si="6"/>
        <v>5100</v>
      </c>
      <c r="S15" s="34">
        <f t="shared" si="7"/>
        <v>4750</v>
      </c>
      <c r="U15" s="53">
        <v>10</v>
      </c>
      <c r="V15" s="53">
        <v>20</v>
      </c>
      <c r="W15" s="53">
        <v>10</v>
      </c>
      <c r="X15" s="53">
        <v>10</v>
      </c>
      <c r="Z15" s="30" t="str">
        <f t="shared" si="8"/>
        <v>Two Bed Room Beachfront Pool Residence</v>
      </c>
      <c r="AA15" s="31" t="str">
        <f t="shared" si="8"/>
        <v>BB + CI</v>
      </c>
      <c r="AB15" s="31" t="str">
        <f t="shared" si="8"/>
        <v>04 Persons</v>
      </c>
      <c r="AC15" s="34">
        <f t="shared" si="9"/>
        <v>4760</v>
      </c>
      <c r="AD15" s="34">
        <f t="shared" si="9"/>
        <v>6270</v>
      </c>
      <c r="AE15" s="34">
        <f t="shared" si="9"/>
        <v>5110</v>
      </c>
      <c r="AF15" s="34">
        <f t="shared" si="9"/>
        <v>4760</v>
      </c>
    </row>
    <row r="16" spans="1:32" ht="18.600000000000001" customHeight="1">
      <c r="A16" s="30" t="s">
        <v>1092</v>
      </c>
      <c r="B16" s="31" t="s">
        <v>1088</v>
      </c>
      <c r="C16" s="31" t="s">
        <v>206</v>
      </c>
      <c r="D16" s="31">
        <v>21250</v>
      </c>
      <c r="E16" s="31">
        <v>22750</v>
      </c>
      <c r="F16" s="31">
        <v>21600</v>
      </c>
      <c r="G16" s="31">
        <v>21250</v>
      </c>
      <c r="H16" s="8"/>
      <c r="I16" s="33"/>
      <c r="J16" s="33"/>
      <c r="K16" s="33">
        <v>0</v>
      </c>
      <c r="M16" s="30" t="str">
        <f t="shared" si="3"/>
        <v>Three Bed Room Royal Beachfront Residence</v>
      </c>
      <c r="N16" s="31" t="str">
        <f t="shared" si="3"/>
        <v>BB + CI</v>
      </c>
      <c r="O16" s="31" t="str">
        <f t="shared" si="3"/>
        <v>06 Persons</v>
      </c>
      <c r="P16" s="34">
        <f t="shared" si="4"/>
        <v>21250</v>
      </c>
      <c r="Q16" s="34">
        <f t="shared" si="5"/>
        <v>22750</v>
      </c>
      <c r="R16" s="34">
        <f t="shared" si="6"/>
        <v>21600</v>
      </c>
      <c r="S16" s="34">
        <f t="shared" si="7"/>
        <v>21250</v>
      </c>
      <c r="U16" s="53">
        <v>10</v>
      </c>
      <c r="V16" s="53">
        <v>20</v>
      </c>
      <c r="W16" s="53">
        <v>10</v>
      </c>
      <c r="X16" s="53">
        <v>10</v>
      </c>
      <c r="Z16" s="30" t="str">
        <f t="shared" si="8"/>
        <v>Three Bed Room Royal Beachfront Residence</v>
      </c>
      <c r="AA16" s="31" t="str">
        <f t="shared" si="8"/>
        <v>BB + CI</v>
      </c>
      <c r="AB16" s="31" t="str">
        <f t="shared" si="8"/>
        <v>06 Persons</v>
      </c>
      <c r="AC16" s="34">
        <f t="shared" si="9"/>
        <v>21260</v>
      </c>
      <c r="AD16" s="34">
        <f t="shared" si="9"/>
        <v>22770</v>
      </c>
      <c r="AE16" s="34">
        <f t="shared" si="9"/>
        <v>21610</v>
      </c>
      <c r="AF16" s="34">
        <f t="shared" si="9"/>
        <v>21260</v>
      </c>
    </row>
    <row r="17" spans="1:32" ht="18.600000000000001" customHeight="1">
      <c r="A17" s="30" t="s">
        <v>1093</v>
      </c>
      <c r="B17" s="31" t="s">
        <v>1088</v>
      </c>
      <c r="C17" s="31" t="s">
        <v>140</v>
      </c>
      <c r="D17" s="31">
        <v>1750</v>
      </c>
      <c r="E17" s="31">
        <v>3250</v>
      </c>
      <c r="F17" s="31">
        <v>2100</v>
      </c>
      <c r="G17" s="31">
        <v>1750</v>
      </c>
      <c r="H17" s="8"/>
      <c r="I17" s="33"/>
      <c r="J17" s="33"/>
      <c r="K17" s="33">
        <v>0</v>
      </c>
      <c r="M17" s="30" t="str">
        <f t="shared" si="3"/>
        <v>Sunrise One Bed Room Lagoon Pool Villa</v>
      </c>
      <c r="N17" s="31" t="str">
        <f t="shared" si="3"/>
        <v>BB + CI</v>
      </c>
      <c r="O17" s="31" t="str">
        <f t="shared" si="3"/>
        <v>02 Persons</v>
      </c>
      <c r="P17" s="34">
        <f t="shared" si="4"/>
        <v>1750</v>
      </c>
      <c r="Q17" s="34">
        <f t="shared" si="5"/>
        <v>3250</v>
      </c>
      <c r="R17" s="34">
        <f t="shared" si="6"/>
        <v>2100</v>
      </c>
      <c r="S17" s="34">
        <f t="shared" si="7"/>
        <v>1750</v>
      </c>
      <c r="U17" s="53">
        <v>10</v>
      </c>
      <c r="V17" s="53">
        <v>20</v>
      </c>
      <c r="W17" s="53">
        <v>10</v>
      </c>
      <c r="X17" s="53">
        <v>10</v>
      </c>
      <c r="Z17" s="30" t="str">
        <f t="shared" si="8"/>
        <v>Sunrise One Bed Room Lagoon Pool Villa</v>
      </c>
      <c r="AA17" s="31" t="str">
        <f t="shared" si="8"/>
        <v>BB + CI</v>
      </c>
      <c r="AB17" s="31" t="str">
        <f t="shared" si="8"/>
        <v>02 Persons</v>
      </c>
      <c r="AC17" s="34">
        <f t="shared" si="9"/>
        <v>1760</v>
      </c>
      <c r="AD17" s="34">
        <f t="shared" si="9"/>
        <v>3270</v>
      </c>
      <c r="AE17" s="34">
        <f t="shared" si="9"/>
        <v>2110</v>
      </c>
      <c r="AF17" s="34">
        <f t="shared" si="9"/>
        <v>1760</v>
      </c>
    </row>
    <row r="18" spans="1:32" ht="18.600000000000001" customHeight="1">
      <c r="A18" s="30" t="s">
        <v>1094</v>
      </c>
      <c r="B18" s="31" t="s">
        <v>1088</v>
      </c>
      <c r="C18" s="31" t="s">
        <v>140</v>
      </c>
      <c r="D18" s="31">
        <v>1800</v>
      </c>
      <c r="E18" s="31">
        <v>3300</v>
      </c>
      <c r="F18" s="31">
        <v>2250</v>
      </c>
      <c r="G18" s="31">
        <v>1800</v>
      </c>
      <c r="H18" s="8"/>
      <c r="I18" s="33"/>
      <c r="J18" s="33"/>
      <c r="K18" s="33">
        <v>0</v>
      </c>
      <c r="M18" s="30" t="str">
        <f t="shared" si="3"/>
        <v xml:space="preserve">Sunset One Bed Room Lagoon Pool Villa </v>
      </c>
      <c r="N18" s="31" t="str">
        <f t="shared" si="3"/>
        <v>BB + CI</v>
      </c>
      <c r="O18" s="31" t="str">
        <f t="shared" si="3"/>
        <v>02 Persons</v>
      </c>
      <c r="P18" s="34">
        <f t="shared" si="4"/>
        <v>1800</v>
      </c>
      <c r="Q18" s="34">
        <f t="shared" si="5"/>
        <v>3300</v>
      </c>
      <c r="R18" s="34">
        <f t="shared" si="6"/>
        <v>2250</v>
      </c>
      <c r="S18" s="34">
        <f t="shared" si="7"/>
        <v>1800</v>
      </c>
      <c r="U18" s="53">
        <v>10</v>
      </c>
      <c r="V18" s="53">
        <v>20</v>
      </c>
      <c r="W18" s="53">
        <v>10</v>
      </c>
      <c r="X18" s="53">
        <v>10</v>
      </c>
      <c r="Z18" s="30" t="str">
        <f t="shared" si="8"/>
        <v xml:space="preserve">Sunset One Bed Room Lagoon Pool Villa </v>
      </c>
      <c r="AA18" s="31" t="str">
        <f t="shared" si="8"/>
        <v>BB + CI</v>
      </c>
      <c r="AB18" s="31" t="str">
        <f t="shared" si="8"/>
        <v>02 Persons</v>
      </c>
      <c r="AC18" s="34">
        <f t="shared" si="9"/>
        <v>1810</v>
      </c>
      <c r="AD18" s="34">
        <f t="shared" si="9"/>
        <v>3320</v>
      </c>
      <c r="AE18" s="34">
        <f t="shared" si="9"/>
        <v>2260</v>
      </c>
      <c r="AF18" s="34">
        <f t="shared" si="9"/>
        <v>1810</v>
      </c>
    </row>
    <row r="19" spans="1:32" ht="18.600000000000001" customHeight="1">
      <c r="A19" s="30" t="s">
        <v>1095</v>
      </c>
      <c r="B19" s="31" t="s">
        <v>1088</v>
      </c>
      <c r="C19" s="31" t="s">
        <v>68</v>
      </c>
      <c r="D19" s="31">
        <v>2200</v>
      </c>
      <c r="E19" s="31">
        <v>3700</v>
      </c>
      <c r="F19" s="31">
        <v>2550</v>
      </c>
      <c r="G19" s="31">
        <v>2200</v>
      </c>
      <c r="H19" s="8"/>
      <c r="I19" s="33"/>
      <c r="J19" s="33"/>
      <c r="K19" s="33">
        <v>0</v>
      </c>
      <c r="M19" s="30" t="str">
        <f t="shared" si="3"/>
        <v>Two Bed Room Family Lagoon Pool Villa</v>
      </c>
      <c r="N19" s="31" t="str">
        <f t="shared" si="3"/>
        <v>BB + CI</v>
      </c>
      <c r="O19" s="31" t="str">
        <f t="shared" si="3"/>
        <v>04 Persons</v>
      </c>
      <c r="P19" s="34">
        <f t="shared" si="4"/>
        <v>2200</v>
      </c>
      <c r="Q19" s="34">
        <f t="shared" si="5"/>
        <v>3700</v>
      </c>
      <c r="R19" s="34">
        <f t="shared" si="6"/>
        <v>2550</v>
      </c>
      <c r="S19" s="34">
        <f t="shared" si="7"/>
        <v>2200</v>
      </c>
      <c r="U19" s="53">
        <v>10</v>
      </c>
      <c r="V19" s="53">
        <v>20</v>
      </c>
      <c r="W19" s="53">
        <v>10</v>
      </c>
      <c r="X19" s="53">
        <v>10</v>
      </c>
      <c r="Z19" s="30" t="str">
        <f t="shared" si="8"/>
        <v>Two Bed Room Family Lagoon Pool Villa</v>
      </c>
      <c r="AA19" s="31" t="str">
        <f t="shared" si="8"/>
        <v>BB + CI</v>
      </c>
      <c r="AB19" s="31" t="str">
        <f t="shared" si="8"/>
        <v>04 Persons</v>
      </c>
      <c r="AC19" s="34">
        <f t="shared" si="9"/>
        <v>2210</v>
      </c>
      <c r="AD19" s="34">
        <f t="shared" si="9"/>
        <v>3720</v>
      </c>
      <c r="AE19" s="34">
        <f t="shared" si="9"/>
        <v>2560</v>
      </c>
      <c r="AF19" s="34">
        <f t="shared" si="9"/>
        <v>2210</v>
      </c>
    </row>
    <row r="20" spans="1:32" ht="18.600000000000001" customHeight="1">
      <c r="A20" s="30" t="s">
        <v>1096</v>
      </c>
      <c r="B20" s="31" t="s">
        <v>1088</v>
      </c>
      <c r="C20" s="31" t="s">
        <v>206</v>
      </c>
      <c r="D20" s="31">
        <v>16250</v>
      </c>
      <c r="E20" s="31">
        <v>17750</v>
      </c>
      <c r="F20" s="31">
        <v>16600</v>
      </c>
      <c r="G20" s="31">
        <v>16250</v>
      </c>
      <c r="H20" s="8"/>
      <c r="I20" s="33"/>
      <c r="J20" s="33"/>
      <c r="K20" s="33">
        <v>0</v>
      </c>
      <c r="M20" s="30" t="str">
        <f t="shared" si="3"/>
        <v>Three Bed Room Lagoon Residence</v>
      </c>
      <c r="N20" s="31" t="str">
        <f t="shared" si="3"/>
        <v>BB + CI</v>
      </c>
      <c r="O20" s="31" t="str">
        <f t="shared" si="3"/>
        <v>06 Persons</v>
      </c>
      <c r="P20" s="34">
        <f t="shared" si="4"/>
        <v>16250</v>
      </c>
      <c r="Q20" s="34">
        <f t="shared" si="5"/>
        <v>17750</v>
      </c>
      <c r="R20" s="34">
        <f t="shared" si="6"/>
        <v>16600</v>
      </c>
      <c r="S20" s="34">
        <f t="shared" si="7"/>
        <v>16250</v>
      </c>
      <c r="U20" s="53">
        <v>10</v>
      </c>
      <c r="V20" s="53">
        <v>20</v>
      </c>
      <c r="W20" s="53">
        <v>10</v>
      </c>
      <c r="X20" s="53">
        <v>10</v>
      </c>
      <c r="Z20" s="30" t="str">
        <f t="shared" si="8"/>
        <v>Three Bed Room Lagoon Residence</v>
      </c>
      <c r="AA20" s="31" t="str">
        <f t="shared" si="8"/>
        <v>BB + CI</v>
      </c>
      <c r="AB20" s="31" t="str">
        <f t="shared" si="8"/>
        <v>06 Persons</v>
      </c>
      <c r="AC20" s="34">
        <f t="shared" si="9"/>
        <v>16260</v>
      </c>
      <c r="AD20" s="34">
        <f t="shared" si="9"/>
        <v>17770</v>
      </c>
      <c r="AE20" s="34">
        <f t="shared" si="9"/>
        <v>16610</v>
      </c>
      <c r="AF20" s="34">
        <f t="shared" si="9"/>
        <v>16260</v>
      </c>
    </row>
    <row r="21" spans="1:32" ht="18.600000000000001" customHeight="1">
      <c r="A21" s="30" t="s">
        <v>1097</v>
      </c>
      <c r="B21" s="31" t="s">
        <v>1088</v>
      </c>
      <c r="C21" s="31" t="s">
        <v>140</v>
      </c>
      <c r="D21" s="31">
        <v>1600</v>
      </c>
      <c r="E21" s="31">
        <v>3100</v>
      </c>
      <c r="F21" s="31">
        <v>1950</v>
      </c>
      <c r="G21" s="31">
        <v>1600</v>
      </c>
      <c r="H21" s="8"/>
      <c r="I21" s="33"/>
      <c r="J21" s="33"/>
      <c r="K21" s="33">
        <v>0</v>
      </c>
      <c r="M21" s="30" t="str">
        <f t="shared" si="3"/>
        <v>Sunrise One Bed Room Overwater Pool Villa</v>
      </c>
      <c r="N21" s="31" t="str">
        <f t="shared" si="3"/>
        <v>BB + CI</v>
      </c>
      <c r="O21" s="31" t="str">
        <f t="shared" si="3"/>
        <v>02 Persons</v>
      </c>
      <c r="P21" s="34">
        <f t="shared" si="4"/>
        <v>1600</v>
      </c>
      <c r="Q21" s="34">
        <f t="shared" si="5"/>
        <v>3100</v>
      </c>
      <c r="R21" s="34">
        <f t="shared" si="6"/>
        <v>1950</v>
      </c>
      <c r="S21" s="34">
        <f t="shared" si="7"/>
        <v>1600</v>
      </c>
      <c r="U21" s="53">
        <v>10</v>
      </c>
      <c r="V21" s="53">
        <v>20</v>
      </c>
      <c r="W21" s="53">
        <v>10</v>
      </c>
      <c r="X21" s="53">
        <v>10</v>
      </c>
      <c r="Z21" s="30" t="str">
        <f t="shared" si="8"/>
        <v>Sunrise One Bed Room Overwater Pool Villa</v>
      </c>
      <c r="AA21" s="31" t="str">
        <f t="shared" si="8"/>
        <v>BB + CI</v>
      </c>
      <c r="AB21" s="31" t="str">
        <f t="shared" si="8"/>
        <v>02 Persons</v>
      </c>
      <c r="AC21" s="34">
        <f t="shared" si="9"/>
        <v>1610</v>
      </c>
      <c r="AD21" s="34">
        <f t="shared" si="9"/>
        <v>3120</v>
      </c>
      <c r="AE21" s="34">
        <f t="shared" si="9"/>
        <v>1960</v>
      </c>
      <c r="AF21" s="34">
        <f t="shared" si="9"/>
        <v>1610</v>
      </c>
    </row>
    <row r="22" spans="1:32" ht="18.600000000000001" customHeight="1">
      <c r="A22" s="30" t="s">
        <v>1098</v>
      </c>
      <c r="B22" s="31" t="s">
        <v>1088</v>
      </c>
      <c r="C22" s="31" t="s">
        <v>140</v>
      </c>
      <c r="D22" s="31">
        <v>1650</v>
      </c>
      <c r="E22" s="31">
        <v>3150</v>
      </c>
      <c r="F22" s="31">
        <v>2000</v>
      </c>
      <c r="G22" s="31">
        <v>1650</v>
      </c>
      <c r="H22" s="8"/>
      <c r="I22" s="33"/>
      <c r="J22" s="33"/>
      <c r="K22" s="33">
        <v>0</v>
      </c>
      <c r="M22" s="30" t="str">
        <f t="shared" si="3"/>
        <v xml:space="preserve">Sunset One Bed Room Overwater Pool Villa </v>
      </c>
      <c r="N22" s="31" t="str">
        <f t="shared" si="3"/>
        <v>BB + CI</v>
      </c>
      <c r="O22" s="31" t="str">
        <f t="shared" si="3"/>
        <v>02 Persons</v>
      </c>
      <c r="P22" s="34">
        <f t="shared" si="4"/>
        <v>1650</v>
      </c>
      <c r="Q22" s="34">
        <f t="shared" si="5"/>
        <v>3150</v>
      </c>
      <c r="R22" s="34">
        <f t="shared" si="6"/>
        <v>2000</v>
      </c>
      <c r="S22" s="34">
        <f t="shared" si="7"/>
        <v>1650</v>
      </c>
      <c r="U22" s="53">
        <v>10</v>
      </c>
      <c r="V22" s="53">
        <v>20</v>
      </c>
      <c r="W22" s="53">
        <v>10</v>
      </c>
      <c r="X22" s="53">
        <v>10</v>
      </c>
      <c r="Z22" s="30" t="str">
        <f t="shared" si="8"/>
        <v xml:space="preserve">Sunset One Bed Room Overwater Pool Villa </v>
      </c>
      <c r="AA22" s="31" t="str">
        <f t="shared" si="8"/>
        <v>BB + CI</v>
      </c>
      <c r="AB22" s="31" t="str">
        <f t="shared" si="8"/>
        <v>02 Persons</v>
      </c>
      <c r="AC22" s="34">
        <f t="shared" si="9"/>
        <v>1660</v>
      </c>
      <c r="AD22" s="34">
        <f t="shared" si="9"/>
        <v>3170</v>
      </c>
      <c r="AE22" s="34">
        <f t="shared" si="9"/>
        <v>2010</v>
      </c>
      <c r="AF22" s="34">
        <f t="shared" si="9"/>
        <v>1660</v>
      </c>
    </row>
    <row r="23" spans="1:32" ht="18.600000000000001" customHeight="1">
      <c r="A23" s="30" t="s">
        <v>1099</v>
      </c>
      <c r="B23" s="31" t="s">
        <v>1088</v>
      </c>
      <c r="C23" s="31" t="s">
        <v>68</v>
      </c>
      <c r="D23" s="31">
        <v>3750</v>
      </c>
      <c r="E23" s="31">
        <v>5250</v>
      </c>
      <c r="F23" s="31">
        <v>4100</v>
      </c>
      <c r="G23" s="31">
        <v>3750</v>
      </c>
      <c r="H23" s="8"/>
      <c r="I23" s="33"/>
      <c r="J23" s="33"/>
      <c r="K23" s="33">
        <v>0</v>
      </c>
      <c r="M23" s="30" t="str">
        <f t="shared" si="3"/>
        <v>Two Bed Room Overwater Pool Villa</v>
      </c>
      <c r="N23" s="31" t="str">
        <f t="shared" si="3"/>
        <v>BB + CI</v>
      </c>
      <c r="O23" s="31" t="str">
        <f t="shared" si="3"/>
        <v>04 Persons</v>
      </c>
      <c r="P23" s="34">
        <f t="shared" si="4"/>
        <v>3750</v>
      </c>
      <c r="Q23" s="34">
        <f t="shared" si="5"/>
        <v>5250</v>
      </c>
      <c r="R23" s="34">
        <f t="shared" si="6"/>
        <v>4100</v>
      </c>
      <c r="S23" s="34">
        <f t="shared" si="7"/>
        <v>3750</v>
      </c>
      <c r="U23" s="53">
        <v>20</v>
      </c>
      <c r="V23" s="53">
        <v>40</v>
      </c>
      <c r="W23" s="53">
        <v>20</v>
      </c>
      <c r="X23" s="53">
        <v>20</v>
      </c>
      <c r="Z23" s="30" t="str">
        <f t="shared" si="8"/>
        <v>Two Bed Room Overwater Pool Villa</v>
      </c>
      <c r="AA23" s="31" t="str">
        <f t="shared" si="8"/>
        <v>BB + CI</v>
      </c>
      <c r="AB23" s="31" t="str">
        <f t="shared" si="8"/>
        <v>04 Persons</v>
      </c>
      <c r="AC23" s="34">
        <f t="shared" si="9"/>
        <v>3770</v>
      </c>
      <c r="AD23" s="34">
        <f t="shared" si="9"/>
        <v>5290</v>
      </c>
      <c r="AE23" s="34">
        <f t="shared" si="9"/>
        <v>4120</v>
      </c>
      <c r="AF23" s="34">
        <f t="shared" si="9"/>
        <v>3770</v>
      </c>
    </row>
    <row r="24" spans="1:32" ht="18.600000000000001" customHeight="1">
      <c r="A24" s="30" t="s">
        <v>1100</v>
      </c>
      <c r="B24" s="31" t="s">
        <v>1088</v>
      </c>
      <c r="C24" s="31" t="s">
        <v>206</v>
      </c>
      <c r="D24" s="31">
        <v>11250</v>
      </c>
      <c r="E24" s="31">
        <v>12750</v>
      </c>
      <c r="F24" s="31">
        <v>11600</v>
      </c>
      <c r="G24" s="31">
        <v>11250</v>
      </c>
      <c r="H24" s="8"/>
      <c r="I24" s="33"/>
      <c r="J24" s="33"/>
      <c r="K24" s="33">
        <v>0</v>
      </c>
      <c r="M24" s="30" t="str">
        <f t="shared" si="3"/>
        <v>Three Bed Room Overwater Residence</v>
      </c>
      <c r="N24" s="31" t="str">
        <f t="shared" si="3"/>
        <v>BB + CI</v>
      </c>
      <c r="O24" s="31" t="str">
        <f t="shared" si="3"/>
        <v>06 Persons</v>
      </c>
      <c r="P24" s="34">
        <f t="shared" si="4"/>
        <v>11250</v>
      </c>
      <c r="Q24" s="34">
        <f t="shared" si="5"/>
        <v>12750</v>
      </c>
      <c r="R24" s="34">
        <f t="shared" si="6"/>
        <v>11600</v>
      </c>
      <c r="S24" s="34">
        <f t="shared" si="7"/>
        <v>11250</v>
      </c>
      <c r="U24" s="53">
        <v>20</v>
      </c>
      <c r="V24" s="53">
        <v>40</v>
      </c>
      <c r="W24" s="53">
        <v>20</v>
      </c>
      <c r="X24" s="53">
        <v>20</v>
      </c>
      <c r="Z24" s="30" t="str">
        <f t="shared" si="8"/>
        <v>Three Bed Room Overwater Residence</v>
      </c>
      <c r="AA24" s="31" t="str">
        <f t="shared" si="8"/>
        <v>BB + CI</v>
      </c>
      <c r="AB24" s="31" t="str">
        <f t="shared" si="8"/>
        <v>06 Persons</v>
      </c>
      <c r="AC24" s="34">
        <f t="shared" si="9"/>
        <v>11270</v>
      </c>
      <c r="AD24" s="34">
        <f t="shared" si="9"/>
        <v>12790</v>
      </c>
      <c r="AE24" s="34">
        <f t="shared" si="9"/>
        <v>11620</v>
      </c>
      <c r="AF24" s="34">
        <f t="shared" si="9"/>
        <v>11270</v>
      </c>
    </row>
    <row r="25" spans="1:32" ht="18.600000000000001" customHeight="1">
      <c r="A25" s="25" t="s">
        <v>24</v>
      </c>
      <c r="I25" s="25" t="s">
        <v>25</v>
      </c>
      <c r="M25" s="25" t="s">
        <v>26</v>
      </c>
      <c r="U25" s="25" t="s">
        <v>27</v>
      </c>
      <c r="Z25" s="25" t="s">
        <v>129</v>
      </c>
    </row>
    <row r="26" spans="1:32" ht="18.600000000000001" customHeight="1">
      <c r="A26" s="299" t="s">
        <v>0</v>
      </c>
      <c r="B26" s="299" t="s">
        <v>1</v>
      </c>
      <c r="C26" s="299" t="s">
        <v>29</v>
      </c>
      <c r="D26" s="57" t="s">
        <v>175</v>
      </c>
      <c r="E26" s="57">
        <v>0</v>
      </c>
      <c r="F26" s="57">
        <v>0</v>
      </c>
      <c r="G26" s="57" t="s">
        <v>156</v>
      </c>
      <c r="H26" s="8"/>
      <c r="I26" s="26" t="s">
        <v>32</v>
      </c>
      <c r="J26" s="26" t="s">
        <v>33</v>
      </c>
      <c r="K26" s="26" t="s">
        <v>34</v>
      </c>
      <c r="M26" s="294" t="s">
        <v>0</v>
      </c>
      <c r="N26" s="294" t="s">
        <v>1</v>
      </c>
      <c r="O26" s="294" t="s">
        <v>29</v>
      </c>
      <c r="P26" s="51" t="str">
        <f t="shared" ref="P26:S27" si="10">D26</f>
        <v>Shoulder</v>
      </c>
      <c r="Q26" s="51">
        <f t="shared" si="10"/>
        <v>0</v>
      </c>
      <c r="R26" s="51">
        <f t="shared" si="10"/>
        <v>0</v>
      </c>
      <c r="S26" s="51" t="str">
        <f t="shared" si="10"/>
        <v xml:space="preserve">Peak </v>
      </c>
      <c r="U26" s="27" t="str">
        <f>P26</f>
        <v>Shoulder</v>
      </c>
      <c r="V26" s="27">
        <f t="shared" ref="V26:X27" si="11">Q26</f>
        <v>0</v>
      </c>
      <c r="W26" s="27">
        <f t="shared" si="11"/>
        <v>0</v>
      </c>
      <c r="X26" s="27" t="str">
        <f t="shared" si="11"/>
        <v xml:space="preserve">Peak </v>
      </c>
      <c r="Z26" s="311" t="s">
        <v>0</v>
      </c>
      <c r="AA26" s="311" t="s">
        <v>1</v>
      </c>
      <c r="AB26" s="311" t="s">
        <v>29</v>
      </c>
      <c r="AC26" s="52" t="str">
        <f>U26</f>
        <v>Shoulder</v>
      </c>
      <c r="AD26" s="52">
        <f t="shared" ref="AD26:AF27" si="12">V26</f>
        <v>0</v>
      </c>
      <c r="AE26" s="52">
        <f t="shared" si="12"/>
        <v>0</v>
      </c>
      <c r="AF26" s="52" t="str">
        <f t="shared" si="12"/>
        <v xml:space="preserve">Peak </v>
      </c>
    </row>
    <row r="27" spans="1:32" ht="18.600000000000001" customHeight="1">
      <c r="A27" s="299"/>
      <c r="B27" s="299"/>
      <c r="C27" s="299"/>
      <c r="D27" s="57" t="s">
        <v>474</v>
      </c>
      <c r="E27" s="57">
        <v>0</v>
      </c>
      <c r="F27" s="57">
        <v>0</v>
      </c>
      <c r="G27" s="57">
        <v>0</v>
      </c>
      <c r="H27" s="8"/>
      <c r="I27" s="26" t="s">
        <v>37</v>
      </c>
      <c r="J27" s="26" t="s">
        <v>38</v>
      </c>
      <c r="K27" s="26" t="s">
        <v>137</v>
      </c>
      <c r="M27" s="294"/>
      <c r="N27" s="294"/>
      <c r="O27" s="294"/>
      <c r="P27" s="51" t="str">
        <f t="shared" si="10"/>
        <v>01 Oct 2020 to 19 Dec 2020</v>
      </c>
      <c r="Q27" s="51">
        <f t="shared" si="10"/>
        <v>0</v>
      </c>
      <c r="R27" s="51">
        <f t="shared" si="10"/>
        <v>0</v>
      </c>
      <c r="S27" s="51">
        <f t="shared" si="10"/>
        <v>0</v>
      </c>
      <c r="U27" s="27" t="str">
        <f>P27</f>
        <v>01 Oct 2020 to 19 Dec 2020</v>
      </c>
      <c r="V27" s="27">
        <f t="shared" si="11"/>
        <v>0</v>
      </c>
      <c r="W27" s="27">
        <f t="shared" si="11"/>
        <v>0</v>
      </c>
      <c r="X27" s="27">
        <f t="shared" si="11"/>
        <v>0</v>
      </c>
      <c r="Z27" s="311"/>
      <c r="AA27" s="311"/>
      <c r="AB27" s="311"/>
      <c r="AC27" s="52" t="str">
        <f>U27</f>
        <v>01 Oct 2020 to 19 Dec 2020</v>
      </c>
      <c r="AD27" s="52">
        <f t="shared" si="12"/>
        <v>0</v>
      </c>
      <c r="AE27" s="52">
        <f t="shared" si="12"/>
        <v>0</v>
      </c>
      <c r="AF27" s="52">
        <f t="shared" si="12"/>
        <v>0</v>
      </c>
    </row>
    <row r="28" spans="1:32" ht="18.600000000000001" customHeight="1">
      <c r="A28" s="30" t="s">
        <v>202</v>
      </c>
      <c r="B28" s="31" t="s">
        <v>1088</v>
      </c>
      <c r="C28" s="31" t="s">
        <v>140</v>
      </c>
      <c r="D28" s="31">
        <v>1400</v>
      </c>
      <c r="E28" s="31">
        <v>0</v>
      </c>
      <c r="F28" s="31">
        <v>0</v>
      </c>
      <c r="G28" s="31">
        <v>0</v>
      </c>
      <c r="H28" s="8"/>
      <c r="I28" s="33"/>
      <c r="J28" s="33"/>
      <c r="K28" s="33">
        <v>0</v>
      </c>
      <c r="M28" s="30" t="str">
        <f t="shared" ref="M28:O41" si="13">A28</f>
        <v>Beach Pool Villa</v>
      </c>
      <c r="N28" s="31" t="str">
        <f t="shared" si="13"/>
        <v>BB + CI</v>
      </c>
      <c r="O28" s="31" t="str">
        <f t="shared" si="13"/>
        <v>02 Persons</v>
      </c>
      <c r="P28" s="34">
        <f t="shared" ref="P28:P41" si="14">D28+K28</f>
        <v>1400</v>
      </c>
      <c r="Q28" s="34">
        <f t="shared" ref="Q28:Q41" si="15">E28+K28</f>
        <v>0</v>
      </c>
      <c r="R28" s="34">
        <f t="shared" ref="R28:R41" si="16">F28+K28</f>
        <v>0</v>
      </c>
      <c r="S28" s="34">
        <f t="shared" ref="S28:S41" si="17">G28+K28</f>
        <v>0</v>
      </c>
      <c r="U28" s="53">
        <v>10</v>
      </c>
      <c r="V28" s="53">
        <v>10</v>
      </c>
      <c r="W28" s="53">
        <v>10</v>
      </c>
      <c r="X28" s="53">
        <v>20</v>
      </c>
      <c r="Z28" s="30" t="str">
        <f t="shared" ref="Z28:AB41" si="18">M28</f>
        <v>Beach Pool Villa</v>
      </c>
      <c r="AA28" s="31" t="str">
        <f t="shared" si="18"/>
        <v>BB + CI</v>
      </c>
      <c r="AB28" s="31" t="str">
        <f t="shared" si="18"/>
        <v>02 Persons</v>
      </c>
      <c r="AC28" s="34">
        <f t="shared" ref="AC28:AF41" si="19">P28+U28</f>
        <v>1410</v>
      </c>
      <c r="AD28" s="34">
        <f t="shared" si="19"/>
        <v>10</v>
      </c>
      <c r="AE28" s="34">
        <f t="shared" si="19"/>
        <v>10</v>
      </c>
      <c r="AF28" s="34">
        <f t="shared" si="19"/>
        <v>20</v>
      </c>
    </row>
    <row r="29" spans="1:32" ht="18.600000000000001" customHeight="1">
      <c r="A29" s="30" t="s">
        <v>203</v>
      </c>
      <c r="B29" s="31" t="s">
        <v>1088</v>
      </c>
      <c r="C29" s="31" t="s">
        <v>140</v>
      </c>
      <c r="D29" s="31">
        <v>1900</v>
      </c>
      <c r="E29" s="31">
        <v>0</v>
      </c>
      <c r="F29" s="31">
        <v>0</v>
      </c>
      <c r="G29" s="31">
        <v>0</v>
      </c>
      <c r="H29" s="8"/>
      <c r="I29" s="33"/>
      <c r="J29" s="33"/>
      <c r="K29" s="33">
        <v>0</v>
      </c>
      <c r="M29" s="30" t="str">
        <f t="shared" si="13"/>
        <v>Family Beach Pool Villa</v>
      </c>
      <c r="N29" s="31" t="str">
        <f t="shared" si="13"/>
        <v>BB + CI</v>
      </c>
      <c r="O29" s="31" t="str">
        <f t="shared" si="13"/>
        <v>02 Persons</v>
      </c>
      <c r="P29" s="34">
        <f t="shared" si="14"/>
        <v>1900</v>
      </c>
      <c r="Q29" s="34">
        <f t="shared" si="15"/>
        <v>0</v>
      </c>
      <c r="R29" s="34">
        <f t="shared" si="16"/>
        <v>0</v>
      </c>
      <c r="S29" s="34">
        <f t="shared" si="17"/>
        <v>0</v>
      </c>
      <c r="U29" s="53">
        <v>10</v>
      </c>
      <c r="V29" s="53">
        <v>10</v>
      </c>
      <c r="W29" s="53">
        <v>10</v>
      </c>
      <c r="X29" s="53">
        <v>20</v>
      </c>
      <c r="Z29" s="30" t="str">
        <f t="shared" si="18"/>
        <v>Family Beach Pool Villa</v>
      </c>
      <c r="AA29" s="31" t="str">
        <f t="shared" si="18"/>
        <v>BB + CI</v>
      </c>
      <c r="AB29" s="31" t="str">
        <f t="shared" si="18"/>
        <v>02 Persons</v>
      </c>
      <c r="AC29" s="34">
        <f t="shared" si="19"/>
        <v>1910</v>
      </c>
      <c r="AD29" s="34">
        <f t="shared" si="19"/>
        <v>10</v>
      </c>
      <c r="AE29" s="34">
        <f t="shared" si="19"/>
        <v>10</v>
      </c>
      <c r="AF29" s="34">
        <f t="shared" si="19"/>
        <v>20</v>
      </c>
    </row>
    <row r="30" spans="1:32" ht="18.600000000000001" customHeight="1">
      <c r="A30" s="30" t="s">
        <v>1089</v>
      </c>
      <c r="B30" s="31" t="s">
        <v>1088</v>
      </c>
      <c r="C30" s="31" t="s">
        <v>140</v>
      </c>
      <c r="D30" s="31">
        <v>2050</v>
      </c>
      <c r="E30" s="31">
        <v>0</v>
      </c>
      <c r="F30" s="31">
        <v>0</v>
      </c>
      <c r="G30" s="31">
        <v>0</v>
      </c>
      <c r="H30" s="8"/>
      <c r="I30" s="33"/>
      <c r="J30" s="33"/>
      <c r="K30" s="33">
        <v>0</v>
      </c>
      <c r="M30" s="30" t="str">
        <f t="shared" si="13"/>
        <v>One Bed Room Beach Pool Villa</v>
      </c>
      <c r="N30" s="31" t="str">
        <f t="shared" si="13"/>
        <v>BB + CI</v>
      </c>
      <c r="O30" s="31" t="str">
        <f t="shared" si="13"/>
        <v>02 Persons</v>
      </c>
      <c r="P30" s="34">
        <f t="shared" si="14"/>
        <v>2050</v>
      </c>
      <c r="Q30" s="34">
        <f t="shared" si="15"/>
        <v>0</v>
      </c>
      <c r="R30" s="34">
        <f t="shared" si="16"/>
        <v>0</v>
      </c>
      <c r="S30" s="34">
        <f t="shared" si="17"/>
        <v>0</v>
      </c>
      <c r="U30" s="53">
        <v>10</v>
      </c>
      <c r="V30" s="53">
        <v>10</v>
      </c>
      <c r="W30" s="53">
        <v>10</v>
      </c>
      <c r="X30" s="53">
        <v>20</v>
      </c>
      <c r="Z30" s="30" t="str">
        <f t="shared" si="18"/>
        <v>One Bed Room Beach Pool Villa</v>
      </c>
      <c r="AA30" s="31" t="str">
        <f t="shared" si="18"/>
        <v>BB + CI</v>
      </c>
      <c r="AB30" s="31" t="str">
        <f t="shared" si="18"/>
        <v>02 Persons</v>
      </c>
      <c r="AC30" s="34">
        <f t="shared" si="19"/>
        <v>2060</v>
      </c>
      <c r="AD30" s="34">
        <f t="shared" si="19"/>
        <v>10</v>
      </c>
      <c r="AE30" s="34">
        <f t="shared" si="19"/>
        <v>10</v>
      </c>
      <c r="AF30" s="34">
        <f t="shared" si="19"/>
        <v>20</v>
      </c>
    </row>
    <row r="31" spans="1:32" ht="18.600000000000001" customHeight="1">
      <c r="A31" s="30" t="s">
        <v>1090</v>
      </c>
      <c r="B31" s="31" t="s">
        <v>1088</v>
      </c>
      <c r="C31" s="31" t="s">
        <v>68</v>
      </c>
      <c r="D31" s="31">
        <v>2450</v>
      </c>
      <c r="E31" s="31">
        <v>0</v>
      </c>
      <c r="F31" s="31">
        <v>0</v>
      </c>
      <c r="G31" s="31">
        <v>0</v>
      </c>
      <c r="H31" s="8"/>
      <c r="I31" s="33"/>
      <c r="J31" s="33"/>
      <c r="K31" s="33">
        <v>0</v>
      </c>
      <c r="M31" s="30" t="str">
        <f t="shared" si="13"/>
        <v>Two Bed Room Family Beach Pool Villa</v>
      </c>
      <c r="N31" s="31" t="str">
        <f t="shared" si="13"/>
        <v>BB + CI</v>
      </c>
      <c r="O31" s="31" t="str">
        <f t="shared" si="13"/>
        <v>04 Persons</v>
      </c>
      <c r="P31" s="34">
        <f t="shared" si="14"/>
        <v>2450</v>
      </c>
      <c r="Q31" s="34">
        <f t="shared" si="15"/>
        <v>0</v>
      </c>
      <c r="R31" s="34">
        <f t="shared" si="16"/>
        <v>0</v>
      </c>
      <c r="S31" s="34">
        <f t="shared" si="17"/>
        <v>0</v>
      </c>
      <c r="U31" s="53">
        <v>10</v>
      </c>
      <c r="V31" s="53">
        <v>25</v>
      </c>
      <c r="W31" s="53">
        <v>25</v>
      </c>
      <c r="X31" s="53">
        <v>40</v>
      </c>
      <c r="Z31" s="30" t="str">
        <f t="shared" si="18"/>
        <v>Two Bed Room Family Beach Pool Villa</v>
      </c>
      <c r="AA31" s="31" t="str">
        <f t="shared" si="18"/>
        <v>BB + CI</v>
      </c>
      <c r="AB31" s="31" t="str">
        <f t="shared" si="18"/>
        <v>04 Persons</v>
      </c>
      <c r="AC31" s="34">
        <f t="shared" si="19"/>
        <v>2460</v>
      </c>
      <c r="AD31" s="34">
        <f t="shared" si="19"/>
        <v>25</v>
      </c>
      <c r="AE31" s="34">
        <f t="shared" si="19"/>
        <v>25</v>
      </c>
      <c r="AF31" s="34">
        <f t="shared" si="19"/>
        <v>40</v>
      </c>
    </row>
    <row r="32" spans="1:32" ht="18.600000000000001" customHeight="1">
      <c r="A32" s="30" t="s">
        <v>1091</v>
      </c>
      <c r="B32" s="31" t="s">
        <v>1088</v>
      </c>
      <c r="C32" s="31" t="s">
        <v>68</v>
      </c>
      <c r="D32" s="31">
        <v>4900</v>
      </c>
      <c r="E32" s="31">
        <v>0</v>
      </c>
      <c r="F32" s="31">
        <v>0</v>
      </c>
      <c r="G32" s="31">
        <v>0</v>
      </c>
      <c r="H32" s="8"/>
      <c r="I32" s="33"/>
      <c r="J32" s="33"/>
      <c r="K32" s="33">
        <v>0</v>
      </c>
      <c r="M32" s="30" t="str">
        <f t="shared" si="13"/>
        <v>Two Bed Room Beachfront Pool Residence</v>
      </c>
      <c r="N32" s="31" t="str">
        <f t="shared" si="13"/>
        <v>BB + CI</v>
      </c>
      <c r="O32" s="31" t="str">
        <f t="shared" si="13"/>
        <v>04 Persons</v>
      </c>
      <c r="P32" s="34">
        <f t="shared" si="14"/>
        <v>4900</v>
      </c>
      <c r="Q32" s="34">
        <f t="shared" si="15"/>
        <v>0</v>
      </c>
      <c r="R32" s="34">
        <f t="shared" si="16"/>
        <v>0</v>
      </c>
      <c r="S32" s="34">
        <f t="shared" si="17"/>
        <v>0</v>
      </c>
      <c r="U32" s="53">
        <v>10</v>
      </c>
      <c r="V32" s="53">
        <v>25</v>
      </c>
      <c r="W32" s="53">
        <v>25</v>
      </c>
      <c r="X32" s="53">
        <v>40</v>
      </c>
      <c r="Z32" s="30" t="str">
        <f t="shared" si="18"/>
        <v>Two Bed Room Beachfront Pool Residence</v>
      </c>
      <c r="AA32" s="31" t="str">
        <f t="shared" si="18"/>
        <v>BB + CI</v>
      </c>
      <c r="AB32" s="31" t="str">
        <f t="shared" si="18"/>
        <v>04 Persons</v>
      </c>
      <c r="AC32" s="34">
        <f t="shared" si="19"/>
        <v>4910</v>
      </c>
      <c r="AD32" s="34">
        <f t="shared" si="19"/>
        <v>25</v>
      </c>
      <c r="AE32" s="34">
        <f t="shared" si="19"/>
        <v>25</v>
      </c>
      <c r="AF32" s="34">
        <f t="shared" si="19"/>
        <v>40</v>
      </c>
    </row>
    <row r="33" spans="1:32" ht="18.600000000000001" customHeight="1">
      <c r="A33" s="30" t="s">
        <v>1092</v>
      </c>
      <c r="B33" s="31" t="s">
        <v>1088</v>
      </c>
      <c r="C33" s="31" t="s">
        <v>206</v>
      </c>
      <c r="D33" s="31">
        <v>21400</v>
      </c>
      <c r="E33" s="31">
        <v>0</v>
      </c>
      <c r="F33" s="31">
        <v>0</v>
      </c>
      <c r="G33" s="31">
        <v>0</v>
      </c>
      <c r="H33" s="8"/>
      <c r="I33" s="33"/>
      <c r="J33" s="33"/>
      <c r="K33" s="33">
        <v>0</v>
      </c>
      <c r="M33" s="30" t="str">
        <f t="shared" si="13"/>
        <v>Three Bed Room Royal Beachfront Residence</v>
      </c>
      <c r="N33" s="31" t="str">
        <f t="shared" si="13"/>
        <v>BB + CI</v>
      </c>
      <c r="O33" s="31" t="str">
        <f t="shared" si="13"/>
        <v>06 Persons</v>
      </c>
      <c r="P33" s="34">
        <f t="shared" si="14"/>
        <v>21400</v>
      </c>
      <c r="Q33" s="34">
        <f t="shared" si="15"/>
        <v>0</v>
      </c>
      <c r="R33" s="34">
        <f t="shared" si="16"/>
        <v>0</v>
      </c>
      <c r="S33" s="34">
        <f t="shared" si="17"/>
        <v>0</v>
      </c>
      <c r="U33" s="53">
        <v>10</v>
      </c>
      <c r="V33" s="53">
        <v>40</v>
      </c>
      <c r="W33" s="53">
        <v>40</v>
      </c>
      <c r="X33" s="53">
        <v>40</v>
      </c>
      <c r="Z33" s="30" t="str">
        <f t="shared" si="18"/>
        <v>Three Bed Room Royal Beachfront Residence</v>
      </c>
      <c r="AA33" s="31" t="str">
        <f t="shared" si="18"/>
        <v>BB + CI</v>
      </c>
      <c r="AB33" s="31" t="str">
        <f t="shared" si="18"/>
        <v>06 Persons</v>
      </c>
      <c r="AC33" s="34">
        <f t="shared" si="19"/>
        <v>21410</v>
      </c>
      <c r="AD33" s="34">
        <f t="shared" si="19"/>
        <v>40</v>
      </c>
      <c r="AE33" s="34">
        <f t="shared" si="19"/>
        <v>40</v>
      </c>
      <c r="AF33" s="34">
        <f t="shared" si="19"/>
        <v>40</v>
      </c>
    </row>
    <row r="34" spans="1:32" ht="18.600000000000001" customHeight="1">
      <c r="A34" s="30" t="s">
        <v>1093</v>
      </c>
      <c r="B34" s="31" t="s">
        <v>1088</v>
      </c>
      <c r="C34" s="31" t="s">
        <v>140</v>
      </c>
      <c r="D34" s="31">
        <v>1900</v>
      </c>
      <c r="E34" s="31">
        <v>0</v>
      </c>
      <c r="F34" s="31">
        <v>0</v>
      </c>
      <c r="G34" s="31">
        <v>0</v>
      </c>
      <c r="H34" s="8"/>
      <c r="I34" s="33"/>
      <c r="J34" s="33"/>
      <c r="K34" s="33">
        <v>0</v>
      </c>
      <c r="M34" s="30" t="str">
        <f t="shared" si="13"/>
        <v>Sunrise One Bed Room Lagoon Pool Villa</v>
      </c>
      <c r="N34" s="31" t="str">
        <f t="shared" si="13"/>
        <v>BB + CI</v>
      </c>
      <c r="O34" s="31" t="str">
        <f t="shared" si="13"/>
        <v>02 Persons</v>
      </c>
      <c r="P34" s="34">
        <f t="shared" si="14"/>
        <v>1900</v>
      </c>
      <c r="Q34" s="34">
        <f t="shared" si="15"/>
        <v>0</v>
      </c>
      <c r="R34" s="34">
        <f t="shared" si="16"/>
        <v>0</v>
      </c>
      <c r="S34" s="34">
        <f t="shared" si="17"/>
        <v>0</v>
      </c>
      <c r="U34" s="53">
        <v>10</v>
      </c>
      <c r="V34" s="53">
        <v>10</v>
      </c>
      <c r="W34" s="53">
        <v>10</v>
      </c>
      <c r="X34" s="53">
        <v>20</v>
      </c>
      <c r="Z34" s="30" t="str">
        <f t="shared" si="18"/>
        <v>Sunrise One Bed Room Lagoon Pool Villa</v>
      </c>
      <c r="AA34" s="31" t="str">
        <f t="shared" si="18"/>
        <v>BB + CI</v>
      </c>
      <c r="AB34" s="31" t="str">
        <f t="shared" si="18"/>
        <v>02 Persons</v>
      </c>
      <c r="AC34" s="34">
        <f t="shared" si="19"/>
        <v>1910</v>
      </c>
      <c r="AD34" s="34">
        <f t="shared" si="19"/>
        <v>10</v>
      </c>
      <c r="AE34" s="34">
        <f t="shared" si="19"/>
        <v>10</v>
      </c>
      <c r="AF34" s="34">
        <f t="shared" si="19"/>
        <v>20</v>
      </c>
    </row>
    <row r="35" spans="1:32" ht="18.600000000000001" customHeight="1">
      <c r="A35" s="30" t="s">
        <v>1094</v>
      </c>
      <c r="B35" s="31" t="s">
        <v>1088</v>
      </c>
      <c r="C35" s="31" t="s">
        <v>140</v>
      </c>
      <c r="D35" s="31">
        <v>1950</v>
      </c>
      <c r="E35" s="31">
        <v>0</v>
      </c>
      <c r="F35" s="31">
        <v>0</v>
      </c>
      <c r="G35" s="31">
        <v>0</v>
      </c>
      <c r="H35" s="8"/>
      <c r="I35" s="33"/>
      <c r="J35" s="33"/>
      <c r="K35" s="33">
        <v>0</v>
      </c>
      <c r="M35" s="30" t="str">
        <f t="shared" si="13"/>
        <v xml:space="preserve">Sunset One Bed Room Lagoon Pool Villa </v>
      </c>
      <c r="N35" s="31" t="str">
        <f t="shared" si="13"/>
        <v>BB + CI</v>
      </c>
      <c r="O35" s="31" t="str">
        <f t="shared" si="13"/>
        <v>02 Persons</v>
      </c>
      <c r="P35" s="34">
        <f t="shared" si="14"/>
        <v>1950</v>
      </c>
      <c r="Q35" s="34">
        <f t="shared" si="15"/>
        <v>0</v>
      </c>
      <c r="R35" s="34">
        <f t="shared" si="16"/>
        <v>0</v>
      </c>
      <c r="S35" s="34">
        <f t="shared" si="17"/>
        <v>0</v>
      </c>
      <c r="U35" s="53">
        <v>10</v>
      </c>
      <c r="V35" s="53">
        <v>10</v>
      </c>
      <c r="W35" s="53">
        <v>10</v>
      </c>
      <c r="X35" s="53">
        <v>20</v>
      </c>
      <c r="Z35" s="30" t="str">
        <f t="shared" si="18"/>
        <v xml:space="preserve">Sunset One Bed Room Lagoon Pool Villa </v>
      </c>
      <c r="AA35" s="31" t="str">
        <f t="shared" si="18"/>
        <v>BB + CI</v>
      </c>
      <c r="AB35" s="31" t="str">
        <f t="shared" si="18"/>
        <v>02 Persons</v>
      </c>
      <c r="AC35" s="34">
        <f t="shared" si="19"/>
        <v>1960</v>
      </c>
      <c r="AD35" s="34">
        <f t="shared" si="19"/>
        <v>10</v>
      </c>
      <c r="AE35" s="34">
        <f t="shared" si="19"/>
        <v>10</v>
      </c>
      <c r="AF35" s="34">
        <f t="shared" si="19"/>
        <v>20</v>
      </c>
    </row>
    <row r="36" spans="1:32" ht="18.600000000000001" customHeight="1">
      <c r="A36" s="30" t="s">
        <v>1095</v>
      </c>
      <c r="B36" s="31" t="s">
        <v>1088</v>
      </c>
      <c r="C36" s="31" t="s">
        <v>68</v>
      </c>
      <c r="D36" s="31">
        <v>2350</v>
      </c>
      <c r="E36" s="31">
        <v>0</v>
      </c>
      <c r="F36" s="31">
        <v>0</v>
      </c>
      <c r="G36" s="31">
        <v>0</v>
      </c>
      <c r="H36" s="8"/>
      <c r="I36" s="33"/>
      <c r="J36" s="33"/>
      <c r="K36" s="33">
        <v>0</v>
      </c>
      <c r="M36" s="30" t="str">
        <f t="shared" si="13"/>
        <v>Two Bed Room Family Lagoon Pool Villa</v>
      </c>
      <c r="N36" s="31" t="str">
        <f t="shared" si="13"/>
        <v>BB + CI</v>
      </c>
      <c r="O36" s="31" t="str">
        <f t="shared" si="13"/>
        <v>04 Persons</v>
      </c>
      <c r="P36" s="34">
        <f t="shared" si="14"/>
        <v>2350</v>
      </c>
      <c r="Q36" s="34">
        <f t="shared" si="15"/>
        <v>0</v>
      </c>
      <c r="R36" s="34">
        <f t="shared" si="16"/>
        <v>0</v>
      </c>
      <c r="S36" s="34">
        <f t="shared" si="17"/>
        <v>0</v>
      </c>
      <c r="U36" s="53">
        <v>10</v>
      </c>
      <c r="V36" s="53">
        <v>25</v>
      </c>
      <c r="W36" s="53">
        <v>25</v>
      </c>
      <c r="X36" s="53">
        <v>40</v>
      </c>
      <c r="Z36" s="30" t="str">
        <f t="shared" si="18"/>
        <v>Two Bed Room Family Lagoon Pool Villa</v>
      </c>
      <c r="AA36" s="31" t="str">
        <f t="shared" si="18"/>
        <v>BB + CI</v>
      </c>
      <c r="AB36" s="31" t="str">
        <f t="shared" si="18"/>
        <v>04 Persons</v>
      </c>
      <c r="AC36" s="34">
        <f t="shared" si="19"/>
        <v>2360</v>
      </c>
      <c r="AD36" s="34">
        <f t="shared" si="19"/>
        <v>25</v>
      </c>
      <c r="AE36" s="34">
        <f t="shared" si="19"/>
        <v>25</v>
      </c>
      <c r="AF36" s="34">
        <f t="shared" si="19"/>
        <v>40</v>
      </c>
    </row>
    <row r="37" spans="1:32" ht="18.600000000000001" customHeight="1">
      <c r="A37" s="30" t="s">
        <v>1096</v>
      </c>
      <c r="B37" s="31" t="s">
        <v>1088</v>
      </c>
      <c r="C37" s="31" t="s">
        <v>206</v>
      </c>
      <c r="D37" s="31">
        <v>16400</v>
      </c>
      <c r="E37" s="31">
        <v>0</v>
      </c>
      <c r="F37" s="31">
        <v>0</v>
      </c>
      <c r="G37" s="31">
        <v>0</v>
      </c>
      <c r="H37" s="8"/>
      <c r="I37" s="33"/>
      <c r="J37" s="33"/>
      <c r="K37" s="33">
        <v>0</v>
      </c>
      <c r="M37" s="30" t="str">
        <f t="shared" si="13"/>
        <v>Three Bed Room Lagoon Residence</v>
      </c>
      <c r="N37" s="31" t="str">
        <f t="shared" si="13"/>
        <v>BB + CI</v>
      </c>
      <c r="O37" s="31" t="str">
        <f t="shared" si="13"/>
        <v>06 Persons</v>
      </c>
      <c r="P37" s="34">
        <f t="shared" si="14"/>
        <v>16400</v>
      </c>
      <c r="Q37" s="34">
        <f t="shared" si="15"/>
        <v>0</v>
      </c>
      <c r="R37" s="34">
        <f t="shared" si="16"/>
        <v>0</v>
      </c>
      <c r="S37" s="34">
        <f t="shared" si="17"/>
        <v>0</v>
      </c>
      <c r="U37" s="53">
        <v>10</v>
      </c>
      <c r="V37" s="53">
        <v>25</v>
      </c>
      <c r="W37" s="53">
        <v>25</v>
      </c>
      <c r="X37" s="53">
        <v>40</v>
      </c>
      <c r="Z37" s="30" t="str">
        <f t="shared" si="18"/>
        <v>Three Bed Room Lagoon Residence</v>
      </c>
      <c r="AA37" s="31" t="str">
        <f t="shared" si="18"/>
        <v>BB + CI</v>
      </c>
      <c r="AB37" s="31" t="str">
        <f t="shared" si="18"/>
        <v>06 Persons</v>
      </c>
      <c r="AC37" s="34">
        <f t="shared" si="19"/>
        <v>16410</v>
      </c>
      <c r="AD37" s="34">
        <f t="shared" si="19"/>
        <v>25</v>
      </c>
      <c r="AE37" s="34">
        <f t="shared" si="19"/>
        <v>25</v>
      </c>
      <c r="AF37" s="34">
        <f t="shared" si="19"/>
        <v>40</v>
      </c>
    </row>
    <row r="38" spans="1:32" ht="18.600000000000001" customHeight="1">
      <c r="A38" s="30" t="s">
        <v>1097</v>
      </c>
      <c r="B38" s="31" t="s">
        <v>1088</v>
      </c>
      <c r="C38" s="31" t="s">
        <v>140</v>
      </c>
      <c r="D38" s="31">
        <v>1750</v>
      </c>
      <c r="E38" s="31">
        <v>0</v>
      </c>
      <c r="F38" s="31">
        <v>0</v>
      </c>
      <c r="G38" s="31">
        <v>0</v>
      </c>
      <c r="H38" s="8"/>
      <c r="I38" s="33"/>
      <c r="J38" s="33"/>
      <c r="K38" s="33">
        <v>0</v>
      </c>
      <c r="M38" s="30" t="str">
        <f t="shared" si="13"/>
        <v>Sunrise One Bed Room Overwater Pool Villa</v>
      </c>
      <c r="N38" s="31" t="str">
        <f t="shared" si="13"/>
        <v>BB + CI</v>
      </c>
      <c r="O38" s="31" t="str">
        <f t="shared" si="13"/>
        <v>02 Persons</v>
      </c>
      <c r="P38" s="34">
        <f t="shared" si="14"/>
        <v>1750</v>
      </c>
      <c r="Q38" s="34">
        <f t="shared" si="15"/>
        <v>0</v>
      </c>
      <c r="R38" s="34">
        <f t="shared" si="16"/>
        <v>0</v>
      </c>
      <c r="S38" s="34">
        <f t="shared" si="17"/>
        <v>0</v>
      </c>
      <c r="U38" s="53">
        <v>10</v>
      </c>
      <c r="V38" s="53">
        <v>10</v>
      </c>
      <c r="W38" s="53">
        <v>10</v>
      </c>
      <c r="X38" s="53">
        <v>20</v>
      </c>
      <c r="Z38" s="30" t="str">
        <f t="shared" si="18"/>
        <v>Sunrise One Bed Room Overwater Pool Villa</v>
      </c>
      <c r="AA38" s="31" t="str">
        <f t="shared" si="18"/>
        <v>BB + CI</v>
      </c>
      <c r="AB38" s="31" t="str">
        <f t="shared" si="18"/>
        <v>02 Persons</v>
      </c>
      <c r="AC38" s="34">
        <f t="shared" si="19"/>
        <v>1760</v>
      </c>
      <c r="AD38" s="34">
        <f t="shared" si="19"/>
        <v>10</v>
      </c>
      <c r="AE38" s="34">
        <f t="shared" si="19"/>
        <v>10</v>
      </c>
      <c r="AF38" s="34">
        <f t="shared" si="19"/>
        <v>20</v>
      </c>
    </row>
    <row r="39" spans="1:32" ht="18.600000000000001" customHeight="1">
      <c r="A39" s="30" t="s">
        <v>1098</v>
      </c>
      <c r="B39" s="31" t="s">
        <v>1088</v>
      </c>
      <c r="C39" s="31" t="s">
        <v>140</v>
      </c>
      <c r="D39" s="31">
        <v>1800</v>
      </c>
      <c r="E39" s="31">
        <v>0</v>
      </c>
      <c r="F39" s="31">
        <v>0</v>
      </c>
      <c r="G39" s="31">
        <v>0</v>
      </c>
      <c r="H39" s="8"/>
      <c r="I39" s="33"/>
      <c r="J39" s="33"/>
      <c r="K39" s="33">
        <v>0</v>
      </c>
      <c r="M39" s="30" t="str">
        <f t="shared" si="13"/>
        <v xml:space="preserve">Sunset One Bed Room Overwater Pool Villa </v>
      </c>
      <c r="N39" s="31" t="str">
        <f t="shared" si="13"/>
        <v>BB + CI</v>
      </c>
      <c r="O39" s="31" t="str">
        <f t="shared" si="13"/>
        <v>02 Persons</v>
      </c>
      <c r="P39" s="34">
        <f t="shared" si="14"/>
        <v>1800</v>
      </c>
      <c r="Q39" s="34">
        <f t="shared" si="15"/>
        <v>0</v>
      </c>
      <c r="R39" s="34">
        <f t="shared" si="16"/>
        <v>0</v>
      </c>
      <c r="S39" s="34">
        <f t="shared" si="17"/>
        <v>0</v>
      </c>
      <c r="U39" s="53">
        <v>10</v>
      </c>
      <c r="V39" s="53">
        <v>10</v>
      </c>
      <c r="W39" s="53">
        <v>10</v>
      </c>
      <c r="X39" s="53">
        <v>20</v>
      </c>
      <c r="Z39" s="30" t="str">
        <f t="shared" si="18"/>
        <v xml:space="preserve">Sunset One Bed Room Overwater Pool Villa </v>
      </c>
      <c r="AA39" s="31" t="str">
        <f t="shared" si="18"/>
        <v>BB + CI</v>
      </c>
      <c r="AB39" s="31" t="str">
        <f t="shared" si="18"/>
        <v>02 Persons</v>
      </c>
      <c r="AC39" s="34">
        <f t="shared" si="19"/>
        <v>1810</v>
      </c>
      <c r="AD39" s="34">
        <f t="shared" si="19"/>
        <v>10</v>
      </c>
      <c r="AE39" s="34">
        <f t="shared" si="19"/>
        <v>10</v>
      </c>
      <c r="AF39" s="34">
        <f t="shared" si="19"/>
        <v>20</v>
      </c>
    </row>
    <row r="40" spans="1:32" ht="18.600000000000001" customHeight="1">
      <c r="A40" s="30" t="s">
        <v>1099</v>
      </c>
      <c r="B40" s="31" t="s">
        <v>1088</v>
      </c>
      <c r="C40" s="31" t="s">
        <v>68</v>
      </c>
      <c r="D40" s="31">
        <v>3900</v>
      </c>
      <c r="E40" s="31">
        <v>0</v>
      </c>
      <c r="F40" s="31">
        <v>0</v>
      </c>
      <c r="G40" s="31">
        <v>0</v>
      </c>
      <c r="H40" s="8"/>
      <c r="I40" s="33"/>
      <c r="J40" s="33"/>
      <c r="K40" s="33">
        <v>0</v>
      </c>
      <c r="M40" s="30" t="str">
        <f t="shared" si="13"/>
        <v>Two Bed Room Overwater Pool Villa</v>
      </c>
      <c r="N40" s="31" t="str">
        <f t="shared" si="13"/>
        <v>BB + CI</v>
      </c>
      <c r="O40" s="31" t="str">
        <f t="shared" si="13"/>
        <v>04 Persons</v>
      </c>
      <c r="P40" s="34">
        <f t="shared" si="14"/>
        <v>3900</v>
      </c>
      <c r="Q40" s="34">
        <f t="shared" si="15"/>
        <v>0</v>
      </c>
      <c r="R40" s="34">
        <f t="shared" si="16"/>
        <v>0</v>
      </c>
      <c r="S40" s="34">
        <f t="shared" si="17"/>
        <v>0</v>
      </c>
      <c r="U40" s="53">
        <v>20</v>
      </c>
      <c r="V40" s="53">
        <v>25</v>
      </c>
      <c r="W40" s="53">
        <v>25</v>
      </c>
      <c r="X40" s="53">
        <v>40</v>
      </c>
      <c r="Z40" s="30" t="str">
        <f t="shared" si="18"/>
        <v>Two Bed Room Overwater Pool Villa</v>
      </c>
      <c r="AA40" s="31" t="str">
        <f t="shared" si="18"/>
        <v>BB + CI</v>
      </c>
      <c r="AB40" s="31" t="str">
        <f t="shared" si="18"/>
        <v>04 Persons</v>
      </c>
      <c r="AC40" s="34">
        <f t="shared" si="19"/>
        <v>3920</v>
      </c>
      <c r="AD40" s="34">
        <f t="shared" si="19"/>
        <v>25</v>
      </c>
      <c r="AE40" s="34">
        <f t="shared" si="19"/>
        <v>25</v>
      </c>
      <c r="AF40" s="34">
        <f t="shared" si="19"/>
        <v>40</v>
      </c>
    </row>
    <row r="41" spans="1:32" ht="18.600000000000001" customHeight="1">
      <c r="A41" s="30" t="s">
        <v>1100</v>
      </c>
      <c r="B41" s="31" t="s">
        <v>1088</v>
      </c>
      <c r="C41" s="31" t="s">
        <v>206</v>
      </c>
      <c r="D41" s="31">
        <v>11400</v>
      </c>
      <c r="E41" s="31">
        <v>0</v>
      </c>
      <c r="F41" s="31">
        <v>0</v>
      </c>
      <c r="G41" s="31">
        <v>0</v>
      </c>
      <c r="H41" s="8"/>
      <c r="I41" s="33"/>
      <c r="J41" s="33"/>
      <c r="K41" s="33">
        <v>0</v>
      </c>
      <c r="M41" s="30" t="str">
        <f t="shared" si="13"/>
        <v>Three Bed Room Overwater Residence</v>
      </c>
      <c r="N41" s="31" t="str">
        <f t="shared" si="13"/>
        <v>BB + CI</v>
      </c>
      <c r="O41" s="31" t="str">
        <f t="shared" si="13"/>
        <v>06 Persons</v>
      </c>
      <c r="P41" s="34">
        <f t="shared" si="14"/>
        <v>11400</v>
      </c>
      <c r="Q41" s="34">
        <f t="shared" si="15"/>
        <v>0</v>
      </c>
      <c r="R41" s="34">
        <f t="shared" si="16"/>
        <v>0</v>
      </c>
      <c r="S41" s="34">
        <f t="shared" si="17"/>
        <v>0</v>
      </c>
      <c r="U41" s="53">
        <v>20</v>
      </c>
      <c r="V41" s="53">
        <v>25</v>
      </c>
      <c r="W41" s="53">
        <v>25</v>
      </c>
      <c r="X41" s="53">
        <v>40</v>
      </c>
      <c r="Z41" s="30" t="str">
        <f t="shared" si="18"/>
        <v>Three Bed Room Overwater Residence</v>
      </c>
      <c r="AA41" s="31" t="str">
        <f t="shared" si="18"/>
        <v>BB + CI</v>
      </c>
      <c r="AB41" s="31" t="str">
        <f t="shared" si="18"/>
        <v>06 Persons</v>
      </c>
      <c r="AC41" s="34">
        <f t="shared" si="19"/>
        <v>11420</v>
      </c>
      <c r="AD41" s="34">
        <f t="shared" si="19"/>
        <v>25</v>
      </c>
      <c r="AE41" s="34">
        <f t="shared" si="19"/>
        <v>25</v>
      </c>
      <c r="AF41" s="34">
        <f t="shared" si="19"/>
        <v>40</v>
      </c>
    </row>
  </sheetData>
  <sheetProtection algorithmName="SHA-512" hashValue="gybQMlgoIi22eB7gqw+3nQsHX0Y79nNlRNh//VlYy2CM6HznplqWqcnwwm68up6YWK8Tu1NePAAETFIUN1i36g==" saltValue="vPH05tiWTnmbujed3xJBCQ==" spinCount="100000" sheet="1" selectLockedCells="1" selectUnlockedCells="1"/>
  <mergeCells count="18">
    <mergeCell ref="O26:O27"/>
    <mergeCell ref="Z26:Z27"/>
    <mergeCell ref="A9:A10"/>
    <mergeCell ref="B9:B10"/>
    <mergeCell ref="C9:C10"/>
    <mergeCell ref="M9:M10"/>
    <mergeCell ref="N9:N10"/>
    <mergeCell ref="O9:O10"/>
    <mergeCell ref="A26:A27"/>
    <mergeCell ref="B26:B27"/>
    <mergeCell ref="C26:C27"/>
    <mergeCell ref="M26:M27"/>
    <mergeCell ref="N26:N27"/>
    <mergeCell ref="AA26:AA27"/>
    <mergeCell ref="AB26:AB27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E5B15-9C94-42E6-8813-8DEE706BABC1}">
  <sheetPr codeName="Лист105"/>
  <dimension ref="A1:F23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43.28515625" style="1" customWidth="1"/>
    <col min="2" max="2" width="11.5703125" style="1" customWidth="1"/>
    <col min="3" max="3" width="13.5703125" style="2" customWidth="1"/>
    <col min="4" max="4" width="22.7109375" style="2" customWidth="1"/>
    <col min="5" max="6" width="22.7109375" style="3" customWidth="1"/>
    <col min="7" max="16384" width="9.140625" style="1"/>
  </cols>
  <sheetData>
    <row r="1" spans="1:6" ht="20.25" customHeight="1">
      <c r="A1" s="300" t="s">
        <v>2060</v>
      </c>
      <c r="B1" s="300"/>
      <c r="C1" s="300"/>
      <c r="D1" s="300"/>
      <c r="F1" s="78"/>
    </row>
    <row r="2" spans="1:6" s="2" customFormat="1" ht="24" customHeight="1">
      <c r="A2" s="15" t="s">
        <v>10</v>
      </c>
      <c r="B2" s="15"/>
      <c r="E2" s="3"/>
      <c r="F2" s="3"/>
    </row>
    <row r="3" spans="1:6" s="2" customFormat="1" ht="24" customHeight="1">
      <c r="A3" s="5" t="s">
        <v>11</v>
      </c>
      <c r="B3" s="5"/>
      <c r="E3" s="3"/>
      <c r="F3" s="3"/>
    </row>
    <row r="4" spans="1:6" s="2" customFormat="1" ht="24" customHeight="1">
      <c r="A4" s="5" t="s">
        <v>12</v>
      </c>
      <c r="B4" s="5"/>
      <c r="E4" s="3"/>
      <c r="F4" s="3"/>
    </row>
    <row r="5" spans="1:6" s="2" customFormat="1" ht="24" customHeight="1">
      <c r="A5" s="5" t="s">
        <v>1101</v>
      </c>
      <c r="B5" s="5"/>
      <c r="E5" s="3"/>
      <c r="F5" s="3"/>
    </row>
    <row r="6" spans="1:6" s="2" customFormat="1" ht="24" customHeight="1">
      <c r="A6" s="5" t="s">
        <v>1102</v>
      </c>
      <c r="B6" s="5"/>
      <c r="E6" s="3"/>
      <c r="F6" s="3"/>
    </row>
    <row r="7" spans="1:6" s="2" customFormat="1" ht="24" customHeight="1">
      <c r="A7" s="5" t="s">
        <v>1103</v>
      </c>
      <c r="B7" s="5"/>
      <c r="E7" s="3"/>
      <c r="F7" s="3"/>
    </row>
    <row r="8" spans="1:6" s="2" customFormat="1" ht="24" customHeight="1">
      <c r="A8" s="5"/>
      <c r="B8" s="5"/>
      <c r="E8" s="3"/>
      <c r="F8" s="3"/>
    </row>
    <row r="9" spans="1:6" s="2" customFormat="1" ht="24" customHeight="1">
      <c r="A9" s="15" t="s">
        <v>82</v>
      </c>
      <c r="B9" s="15"/>
      <c r="E9" s="3"/>
      <c r="F9" s="3"/>
    </row>
    <row r="10" spans="1:6" s="2" customFormat="1" ht="24" customHeight="1">
      <c r="A10" s="7" t="s">
        <v>1104</v>
      </c>
      <c r="B10" s="15"/>
      <c r="E10" s="3"/>
      <c r="F10" s="3"/>
    </row>
    <row r="11" spans="1:6" s="2" customFormat="1" ht="24" customHeight="1">
      <c r="A11" s="5" t="s">
        <v>1105</v>
      </c>
      <c r="B11" s="5"/>
      <c r="E11" s="3"/>
      <c r="F11" s="3"/>
    </row>
    <row r="12" spans="1:6" s="2" customFormat="1" ht="24" customHeight="1">
      <c r="A12" s="5" t="s">
        <v>1106</v>
      </c>
      <c r="B12" s="5"/>
      <c r="E12" s="3"/>
      <c r="F12" s="3"/>
    </row>
    <row r="13" spans="1:6" s="2" customFormat="1" ht="24" customHeight="1">
      <c r="A13" s="5" t="s">
        <v>1107</v>
      </c>
      <c r="B13" s="15"/>
      <c r="E13" s="3"/>
      <c r="F13" s="3"/>
    </row>
    <row r="14" spans="1:6" s="2" customFormat="1" ht="24" customHeight="1">
      <c r="A14" s="7" t="s">
        <v>1108</v>
      </c>
      <c r="B14" s="23"/>
      <c r="E14" s="3"/>
      <c r="F14" s="3"/>
    </row>
    <row r="15" spans="1:6" s="2" customFormat="1" ht="24" customHeight="1">
      <c r="A15" s="5" t="s">
        <v>1109</v>
      </c>
      <c r="B15" s="5"/>
      <c r="E15" s="3"/>
      <c r="F15" s="3"/>
    </row>
    <row r="16" spans="1:6" ht="24" customHeight="1">
      <c r="A16" s="5" t="s">
        <v>1110</v>
      </c>
    </row>
    <row r="17" spans="1:1" ht="24" customHeight="1">
      <c r="A17" s="5" t="s">
        <v>1107</v>
      </c>
    </row>
    <row r="18" spans="1:1" ht="24" customHeight="1">
      <c r="A18" s="7" t="s">
        <v>1111</v>
      </c>
    </row>
    <row r="19" spans="1:1" ht="24" customHeight="1">
      <c r="A19" s="5" t="s">
        <v>1112</v>
      </c>
    </row>
    <row r="20" spans="1:1" ht="24" customHeight="1">
      <c r="A20" s="5" t="s">
        <v>1113</v>
      </c>
    </row>
    <row r="21" spans="1:1" ht="24" customHeight="1">
      <c r="A21" s="5" t="s">
        <v>1107</v>
      </c>
    </row>
    <row r="23" spans="1:1" ht="20.25" customHeight="1">
      <c r="A23" s="48"/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&amp;N&amp;R&amp;"Candara,Regular"&amp;8JA Manafaru</oddFooter>
  </headerFooter>
  <rowBreaks count="1" manualBreakCount="1">
    <brk id="1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CA19B-885B-4819-8130-AE9B58A7F19A}">
  <sheetPr codeName="Лист106">
    <tabColor rgb="FFFF0000"/>
  </sheetPr>
  <dimension ref="A8:AF27"/>
  <sheetViews>
    <sheetView topLeftCell="AF1" zoomScale="85" zoomScaleNormal="85" zoomScaleSheetLayoutView="100" workbookViewId="0">
      <selection sqref="A1:AE1048576"/>
    </sheetView>
  </sheetViews>
  <sheetFormatPr defaultColWidth="23.7109375" defaultRowHeight="24" customHeight="1"/>
  <cols>
    <col min="1" max="1" width="37.28515625" style="25" hidden="1" customWidth="1"/>
    <col min="2" max="31" width="0" style="25" hidden="1" customWidth="1"/>
    <col min="32" max="16384" width="23.7109375" style="25"/>
  </cols>
  <sheetData>
    <row r="8" spans="1:32" ht="24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4" customHeight="1">
      <c r="A9" s="299" t="s">
        <v>0</v>
      </c>
      <c r="B9" s="299" t="s">
        <v>1</v>
      </c>
      <c r="C9" s="299" t="s">
        <v>29</v>
      </c>
      <c r="D9" s="57" t="s">
        <v>130</v>
      </c>
      <c r="E9" s="57" t="s">
        <v>156</v>
      </c>
      <c r="F9" s="57" t="s">
        <v>174</v>
      </c>
      <c r="G9" s="71"/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R10" si="0">D9</f>
        <v>High</v>
      </c>
      <c r="Q9" s="51" t="str">
        <f t="shared" si="0"/>
        <v xml:space="preserve">Peak </v>
      </c>
      <c r="R9" s="51" t="str">
        <f t="shared" si="0"/>
        <v xml:space="preserve">High </v>
      </c>
      <c r="S9" s="71"/>
      <c r="U9" s="27" t="str">
        <f t="shared" ref="U9:W10" si="1">P9</f>
        <v>High</v>
      </c>
      <c r="V9" s="27" t="str">
        <f t="shared" si="1"/>
        <v xml:space="preserve">Peak </v>
      </c>
      <c r="W9" s="27" t="str">
        <f t="shared" si="1"/>
        <v xml:space="preserve">High </v>
      </c>
      <c r="X9" s="71"/>
      <c r="Z9" s="311" t="s">
        <v>0</v>
      </c>
      <c r="AA9" s="311" t="s">
        <v>1</v>
      </c>
      <c r="AB9" s="311" t="s">
        <v>29</v>
      </c>
      <c r="AC9" s="52" t="str">
        <f t="shared" ref="AC9:AE10" si="2">U9</f>
        <v>High</v>
      </c>
      <c r="AD9" s="52" t="str">
        <f t="shared" si="2"/>
        <v xml:space="preserve">Peak </v>
      </c>
      <c r="AE9" s="52" t="str">
        <f t="shared" si="2"/>
        <v xml:space="preserve">High </v>
      </c>
      <c r="AF9" s="71"/>
    </row>
    <row r="10" spans="1:32" ht="24" customHeight="1">
      <c r="A10" s="299"/>
      <c r="B10" s="299"/>
      <c r="C10" s="299"/>
      <c r="D10" s="57" t="s">
        <v>235</v>
      </c>
      <c r="E10" s="57" t="s">
        <v>1114</v>
      </c>
      <c r="F10" s="57" t="s">
        <v>1115</v>
      </c>
      <c r="G10" s="71"/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09 Jan 2020</v>
      </c>
      <c r="R10" s="51" t="str">
        <f t="shared" si="0"/>
        <v>10 Jan 2020 to 04 May 2020</v>
      </c>
      <c r="S10" s="71"/>
      <c r="U10" s="27" t="str">
        <f t="shared" si="1"/>
        <v>01 Nov 2019 to 23 Dec 2019</v>
      </c>
      <c r="V10" s="27" t="str">
        <f t="shared" si="1"/>
        <v>24 Dec 2019 to 09 Jan 2020</v>
      </c>
      <c r="W10" s="27" t="str">
        <f t="shared" si="1"/>
        <v>10 Jan 2020 to 04 May 2020</v>
      </c>
      <c r="X10" s="71"/>
      <c r="Z10" s="311"/>
      <c r="AA10" s="311"/>
      <c r="AB10" s="311"/>
      <c r="AC10" s="52" t="str">
        <f t="shared" si="2"/>
        <v>01 Nov 2019 to 23 Dec 2019</v>
      </c>
      <c r="AD10" s="52" t="str">
        <f t="shared" si="2"/>
        <v>24 Dec 2019 to 09 Jan 2020</v>
      </c>
      <c r="AE10" s="52" t="str">
        <f t="shared" si="2"/>
        <v>10 Jan 2020 to 04 May 2020</v>
      </c>
      <c r="AF10" s="71"/>
    </row>
    <row r="11" spans="1:32" ht="24" customHeight="1">
      <c r="A11" s="30" t="s">
        <v>1116</v>
      </c>
      <c r="B11" s="31" t="s">
        <v>139</v>
      </c>
      <c r="C11" s="31" t="s">
        <v>140</v>
      </c>
      <c r="D11" s="31">
        <v>1210</v>
      </c>
      <c r="E11" s="31">
        <v>1600</v>
      </c>
      <c r="F11" s="31">
        <v>1210</v>
      </c>
      <c r="G11" s="14"/>
      <c r="H11" s="8"/>
      <c r="I11" s="33"/>
      <c r="J11" s="33"/>
      <c r="K11" s="33">
        <v>12</v>
      </c>
      <c r="M11" s="30" t="str">
        <f t="shared" ref="M11:O16" si="3">A11</f>
        <v>Beach Bungalow with Private Pool</v>
      </c>
      <c r="N11" s="31" t="str">
        <f t="shared" si="3"/>
        <v>BB</v>
      </c>
      <c r="O11" s="31" t="str">
        <f t="shared" si="3"/>
        <v>02 Persons</v>
      </c>
      <c r="P11" s="34">
        <f>D11+K11</f>
        <v>1222</v>
      </c>
      <c r="Q11" s="34">
        <f t="shared" ref="Q11:Q16" si="4">E11+K11</f>
        <v>1612</v>
      </c>
      <c r="R11" s="34">
        <f t="shared" ref="R11:R16" si="5">F11+K11</f>
        <v>1222</v>
      </c>
      <c r="S11" s="71"/>
      <c r="U11" s="53">
        <v>10</v>
      </c>
      <c r="V11" s="53">
        <v>25</v>
      </c>
      <c r="W11" s="53">
        <v>10</v>
      </c>
      <c r="X11" s="41"/>
      <c r="Z11" s="30" t="str">
        <f t="shared" ref="Z11:AB16" si="6">M11</f>
        <v>Beach Bungalow with Private Pool</v>
      </c>
      <c r="AA11" s="31" t="str">
        <f t="shared" si="6"/>
        <v>BB</v>
      </c>
      <c r="AB11" s="31" t="str">
        <f t="shared" si="6"/>
        <v>02 Persons</v>
      </c>
      <c r="AC11" s="34">
        <f>P11+U11</f>
        <v>1232</v>
      </c>
      <c r="AD11" s="34">
        <f>Q11+V11</f>
        <v>1637</v>
      </c>
      <c r="AE11" s="34">
        <f>R11+W11</f>
        <v>1232</v>
      </c>
      <c r="AF11" s="71"/>
    </row>
    <row r="12" spans="1:32" ht="24" customHeight="1">
      <c r="A12" s="30" t="s">
        <v>1117</v>
      </c>
      <c r="B12" s="31" t="s">
        <v>139</v>
      </c>
      <c r="C12" s="31" t="s">
        <v>140</v>
      </c>
      <c r="D12" s="31">
        <v>1380</v>
      </c>
      <c r="E12" s="31">
        <v>1770</v>
      </c>
      <c r="F12" s="31">
        <v>1380</v>
      </c>
      <c r="G12" s="14"/>
      <c r="H12" s="8"/>
      <c r="I12" s="33"/>
      <c r="J12" s="33"/>
      <c r="K12" s="33">
        <v>12</v>
      </c>
      <c r="M12" s="30" t="str">
        <f t="shared" si="3"/>
        <v xml:space="preserve">Sunrise Water Villa with Private Infinity Pool </v>
      </c>
      <c r="N12" s="31" t="str">
        <f t="shared" si="3"/>
        <v>BB</v>
      </c>
      <c r="O12" s="31" t="str">
        <f t="shared" si="3"/>
        <v>02 Persons</v>
      </c>
      <c r="P12" s="34">
        <f t="shared" ref="P12:P16" si="7">D12+K12</f>
        <v>1392</v>
      </c>
      <c r="Q12" s="34">
        <f t="shared" si="4"/>
        <v>1782</v>
      </c>
      <c r="R12" s="34">
        <f t="shared" si="5"/>
        <v>1392</v>
      </c>
      <c r="S12" s="71"/>
      <c r="U12" s="53">
        <v>10</v>
      </c>
      <c r="V12" s="53">
        <v>25</v>
      </c>
      <c r="W12" s="53">
        <v>10</v>
      </c>
      <c r="X12" s="41"/>
      <c r="Z12" s="30" t="str">
        <f t="shared" si="6"/>
        <v xml:space="preserve">Sunrise Water Villa with Private Infinity Pool </v>
      </c>
      <c r="AA12" s="31" t="str">
        <f t="shared" si="6"/>
        <v>BB</v>
      </c>
      <c r="AB12" s="31" t="str">
        <f t="shared" si="6"/>
        <v>02 Persons</v>
      </c>
      <c r="AC12" s="34">
        <f t="shared" ref="AC12:AE17" si="8">P12+U12</f>
        <v>1402</v>
      </c>
      <c r="AD12" s="34">
        <f t="shared" si="8"/>
        <v>1807</v>
      </c>
      <c r="AE12" s="34">
        <f t="shared" si="8"/>
        <v>1402</v>
      </c>
      <c r="AF12" s="71"/>
    </row>
    <row r="13" spans="1:32" ht="24" customHeight="1">
      <c r="A13" s="30" t="s">
        <v>1118</v>
      </c>
      <c r="B13" s="31" t="s">
        <v>139</v>
      </c>
      <c r="C13" s="31" t="s">
        <v>140</v>
      </c>
      <c r="D13" s="31">
        <v>1530</v>
      </c>
      <c r="E13" s="31">
        <v>1920</v>
      </c>
      <c r="F13" s="31">
        <v>1530</v>
      </c>
      <c r="G13" s="14"/>
      <c r="H13" s="8"/>
      <c r="I13" s="33"/>
      <c r="J13" s="33"/>
      <c r="K13" s="33">
        <v>12</v>
      </c>
      <c r="M13" s="30" t="str">
        <f t="shared" si="3"/>
        <v xml:space="preserve">Sunset Water Villa with Private Infinity Pool </v>
      </c>
      <c r="N13" s="31" t="str">
        <f t="shared" si="3"/>
        <v>BB</v>
      </c>
      <c r="O13" s="31" t="str">
        <f t="shared" si="3"/>
        <v>02 Persons</v>
      </c>
      <c r="P13" s="34">
        <f t="shared" si="7"/>
        <v>1542</v>
      </c>
      <c r="Q13" s="34">
        <f t="shared" si="4"/>
        <v>1932</v>
      </c>
      <c r="R13" s="34">
        <f t="shared" si="5"/>
        <v>1542</v>
      </c>
      <c r="S13" s="71"/>
      <c r="U13" s="53">
        <v>10</v>
      </c>
      <c r="V13" s="53">
        <v>25</v>
      </c>
      <c r="W13" s="53">
        <v>10</v>
      </c>
      <c r="X13" s="41"/>
      <c r="Z13" s="30" t="str">
        <f t="shared" si="6"/>
        <v xml:space="preserve">Sunset Water Villa with Private Infinity Pool </v>
      </c>
      <c r="AA13" s="31" t="str">
        <f t="shared" si="6"/>
        <v>BB</v>
      </c>
      <c r="AB13" s="31" t="str">
        <f t="shared" si="6"/>
        <v>02 Persons</v>
      </c>
      <c r="AC13" s="34">
        <f t="shared" si="8"/>
        <v>1552</v>
      </c>
      <c r="AD13" s="34">
        <f t="shared" si="8"/>
        <v>1957</v>
      </c>
      <c r="AE13" s="34">
        <f t="shared" si="8"/>
        <v>1552</v>
      </c>
      <c r="AF13" s="71"/>
    </row>
    <row r="14" spans="1:32" ht="24" customHeight="1">
      <c r="A14" s="30" t="s">
        <v>1119</v>
      </c>
      <c r="B14" s="31" t="s">
        <v>139</v>
      </c>
      <c r="C14" s="31" t="s">
        <v>140</v>
      </c>
      <c r="D14" s="31">
        <v>1730</v>
      </c>
      <c r="E14" s="31">
        <v>2120</v>
      </c>
      <c r="F14" s="31">
        <v>1730</v>
      </c>
      <c r="G14" s="14"/>
      <c r="H14" s="8"/>
      <c r="I14" s="33"/>
      <c r="J14" s="33"/>
      <c r="K14" s="33">
        <v>12</v>
      </c>
      <c r="M14" s="30" t="str">
        <f t="shared" si="3"/>
        <v xml:space="preserve">One Bed Room Beach Suite with Private Pool </v>
      </c>
      <c r="N14" s="31" t="str">
        <f t="shared" si="3"/>
        <v>BB</v>
      </c>
      <c r="O14" s="31" t="str">
        <f t="shared" si="3"/>
        <v>02 Persons</v>
      </c>
      <c r="P14" s="34">
        <f t="shared" si="7"/>
        <v>1742</v>
      </c>
      <c r="Q14" s="34">
        <f t="shared" si="4"/>
        <v>2132</v>
      </c>
      <c r="R14" s="34">
        <f t="shared" si="5"/>
        <v>1742</v>
      </c>
      <c r="S14" s="71"/>
      <c r="U14" s="53">
        <v>15</v>
      </c>
      <c r="V14" s="53">
        <v>25</v>
      </c>
      <c r="W14" s="53">
        <v>15</v>
      </c>
      <c r="X14" s="41"/>
      <c r="Z14" s="30" t="str">
        <f t="shared" si="6"/>
        <v xml:space="preserve">One Bed Room Beach Suite with Private Pool </v>
      </c>
      <c r="AA14" s="31" t="str">
        <f t="shared" si="6"/>
        <v>BB</v>
      </c>
      <c r="AB14" s="31" t="str">
        <f t="shared" si="6"/>
        <v>02 Persons</v>
      </c>
      <c r="AC14" s="34">
        <f t="shared" si="8"/>
        <v>1757</v>
      </c>
      <c r="AD14" s="34">
        <f t="shared" si="8"/>
        <v>2157</v>
      </c>
      <c r="AE14" s="34">
        <f t="shared" si="8"/>
        <v>1757</v>
      </c>
      <c r="AF14" s="71"/>
    </row>
    <row r="15" spans="1:32" ht="24" customHeight="1">
      <c r="A15" s="30" t="s">
        <v>1120</v>
      </c>
      <c r="B15" s="31" t="s">
        <v>139</v>
      </c>
      <c r="C15" s="31" t="s">
        <v>68</v>
      </c>
      <c r="D15" s="31">
        <v>6710</v>
      </c>
      <c r="E15" s="31">
        <v>8800</v>
      </c>
      <c r="F15" s="31">
        <v>6710</v>
      </c>
      <c r="G15" s="14"/>
      <c r="H15" s="8"/>
      <c r="I15" s="33"/>
      <c r="J15" s="33"/>
      <c r="K15" s="33">
        <v>24</v>
      </c>
      <c r="M15" s="30" t="str">
        <f t="shared" si="3"/>
        <v>Grand Water Two Bed Room Suite with Private Infinity Pool</v>
      </c>
      <c r="N15" s="31" t="str">
        <f t="shared" si="3"/>
        <v>BB</v>
      </c>
      <c r="O15" s="31" t="str">
        <f t="shared" si="3"/>
        <v>04 Persons</v>
      </c>
      <c r="P15" s="34">
        <f t="shared" si="7"/>
        <v>6734</v>
      </c>
      <c r="Q15" s="34">
        <f t="shared" si="4"/>
        <v>8824</v>
      </c>
      <c r="R15" s="34">
        <f t="shared" si="5"/>
        <v>6734</v>
      </c>
      <c r="S15" s="71"/>
      <c r="U15" s="53">
        <v>25</v>
      </c>
      <c r="V15" s="53">
        <v>40</v>
      </c>
      <c r="W15" s="53">
        <v>25</v>
      </c>
      <c r="X15" s="41"/>
      <c r="Z15" s="30" t="str">
        <f t="shared" si="6"/>
        <v>Grand Water Two Bed Room Suite with Private Infinity Pool</v>
      </c>
      <c r="AA15" s="31" t="str">
        <f t="shared" si="6"/>
        <v>BB</v>
      </c>
      <c r="AB15" s="31" t="str">
        <f t="shared" si="6"/>
        <v>04 Persons</v>
      </c>
      <c r="AC15" s="34">
        <f t="shared" si="8"/>
        <v>6759</v>
      </c>
      <c r="AD15" s="34">
        <f t="shared" si="8"/>
        <v>8864</v>
      </c>
      <c r="AE15" s="34">
        <f t="shared" si="8"/>
        <v>6759</v>
      </c>
      <c r="AF15" s="71"/>
    </row>
    <row r="16" spans="1:32" ht="24" customHeight="1">
      <c r="A16" s="30" t="s">
        <v>1121</v>
      </c>
      <c r="B16" s="31" t="s">
        <v>139</v>
      </c>
      <c r="C16" s="31" t="s">
        <v>68</v>
      </c>
      <c r="D16" s="31">
        <v>8310</v>
      </c>
      <c r="E16" s="31">
        <v>10500</v>
      </c>
      <c r="F16" s="31">
        <v>8310</v>
      </c>
      <c r="G16" s="14"/>
      <c r="H16" s="8"/>
      <c r="I16" s="33"/>
      <c r="J16" s="33"/>
      <c r="K16" s="33">
        <v>24</v>
      </c>
      <c r="M16" s="30" t="str">
        <f t="shared" si="3"/>
        <v>Royal Island Two Bed Room Suite with Private Pools</v>
      </c>
      <c r="N16" s="31" t="str">
        <f t="shared" si="3"/>
        <v>BB</v>
      </c>
      <c r="O16" s="31" t="str">
        <f t="shared" si="3"/>
        <v>04 Persons</v>
      </c>
      <c r="P16" s="34">
        <f t="shared" si="7"/>
        <v>8334</v>
      </c>
      <c r="Q16" s="34">
        <f t="shared" si="4"/>
        <v>10524</v>
      </c>
      <c r="R16" s="34">
        <f t="shared" si="5"/>
        <v>8334</v>
      </c>
      <c r="S16" s="71"/>
      <c r="U16" s="53">
        <v>25</v>
      </c>
      <c r="V16" s="53">
        <v>40</v>
      </c>
      <c r="W16" s="53">
        <v>25</v>
      </c>
      <c r="X16" s="41"/>
      <c r="Z16" s="30" t="str">
        <f t="shared" si="6"/>
        <v>Royal Island Two Bed Room Suite with Private Pools</v>
      </c>
      <c r="AA16" s="31" t="str">
        <f t="shared" si="6"/>
        <v>BB</v>
      </c>
      <c r="AB16" s="31" t="str">
        <f t="shared" si="6"/>
        <v>04 Persons</v>
      </c>
      <c r="AC16" s="34">
        <f t="shared" si="8"/>
        <v>8359</v>
      </c>
      <c r="AD16" s="34">
        <f t="shared" si="8"/>
        <v>10564</v>
      </c>
      <c r="AE16" s="34">
        <f t="shared" si="8"/>
        <v>8359</v>
      </c>
      <c r="AF16" s="71"/>
    </row>
    <row r="17" spans="1:32" ht="24" customHeight="1">
      <c r="A17" s="30" t="s">
        <v>1122</v>
      </c>
      <c r="B17" s="31" t="s">
        <v>139</v>
      </c>
      <c r="C17" s="31" t="s">
        <v>206</v>
      </c>
      <c r="D17" s="31">
        <v>9210</v>
      </c>
      <c r="E17" s="31">
        <v>11500</v>
      </c>
      <c r="F17" s="31">
        <v>9210</v>
      </c>
      <c r="G17" s="14"/>
      <c r="H17" s="8"/>
      <c r="I17" s="33"/>
      <c r="J17" s="33"/>
      <c r="K17" s="33">
        <v>36</v>
      </c>
      <c r="M17" s="30" t="str">
        <f>A17</f>
        <v>Royal Island Three Bed Room Suite with Private SPA &amp; Two Pools</v>
      </c>
      <c r="N17" s="31" t="str">
        <f>B17</f>
        <v>BB</v>
      </c>
      <c r="O17" s="31" t="str">
        <f>C17</f>
        <v>06 Persons</v>
      </c>
      <c r="P17" s="34">
        <f>D17+K17</f>
        <v>9246</v>
      </c>
      <c r="Q17" s="34">
        <f>E17+K17</f>
        <v>11536</v>
      </c>
      <c r="R17" s="34">
        <f>F17+K17</f>
        <v>9246</v>
      </c>
      <c r="S17" s="71"/>
      <c r="U17" s="53">
        <v>40</v>
      </c>
      <c r="V17" s="53">
        <v>80</v>
      </c>
      <c r="W17" s="53">
        <v>40</v>
      </c>
      <c r="X17" s="41"/>
      <c r="Z17" s="30" t="str">
        <f>M17</f>
        <v>Royal Island Three Bed Room Suite with Private SPA &amp; Two Pools</v>
      </c>
      <c r="AA17" s="31" t="str">
        <f>N17</f>
        <v>BB</v>
      </c>
      <c r="AB17" s="31" t="str">
        <f>O17</f>
        <v>06 Persons</v>
      </c>
      <c r="AC17" s="34">
        <f t="shared" si="8"/>
        <v>9286</v>
      </c>
      <c r="AD17" s="34">
        <f t="shared" si="8"/>
        <v>11616</v>
      </c>
      <c r="AE17" s="34">
        <f t="shared" si="8"/>
        <v>9286</v>
      </c>
      <c r="AF17" s="71"/>
    </row>
    <row r="18" spans="1:32" ht="24" customHeight="1">
      <c r="A18" s="25" t="s">
        <v>24</v>
      </c>
      <c r="I18" s="25" t="s">
        <v>25</v>
      </c>
      <c r="M18" s="25" t="s">
        <v>26</v>
      </c>
      <c r="U18" s="25" t="s">
        <v>27</v>
      </c>
      <c r="Z18" s="25" t="s">
        <v>129</v>
      </c>
    </row>
    <row r="19" spans="1:32" ht="24" customHeight="1">
      <c r="A19" s="299" t="s">
        <v>0</v>
      </c>
      <c r="B19" s="299" t="s">
        <v>1</v>
      </c>
      <c r="C19" s="299" t="s">
        <v>29</v>
      </c>
      <c r="D19" s="57" t="s">
        <v>176</v>
      </c>
      <c r="E19" s="57" t="s">
        <v>174</v>
      </c>
      <c r="F19" s="57" t="s">
        <v>156</v>
      </c>
      <c r="G19" s="71"/>
      <c r="H19" s="8"/>
      <c r="I19" s="26" t="s">
        <v>32</v>
      </c>
      <c r="J19" s="26" t="s">
        <v>33</v>
      </c>
      <c r="K19" s="26" t="s">
        <v>34</v>
      </c>
      <c r="M19" s="294" t="s">
        <v>0</v>
      </c>
      <c r="N19" s="294" t="s">
        <v>1</v>
      </c>
      <c r="O19" s="294" t="s">
        <v>29</v>
      </c>
      <c r="P19" s="51" t="str">
        <f t="shared" ref="P19:R20" si="9">D19</f>
        <v xml:space="preserve">Low </v>
      </c>
      <c r="Q19" s="51" t="str">
        <f t="shared" si="9"/>
        <v xml:space="preserve">High </v>
      </c>
      <c r="R19" s="51" t="str">
        <f t="shared" si="9"/>
        <v xml:space="preserve">Peak </v>
      </c>
      <c r="S19" s="71"/>
      <c r="U19" s="27" t="str">
        <f t="shared" ref="U19:W20" si="10">P19</f>
        <v xml:space="preserve">Low </v>
      </c>
      <c r="V19" s="27" t="str">
        <f t="shared" si="10"/>
        <v xml:space="preserve">High </v>
      </c>
      <c r="W19" s="27" t="str">
        <f t="shared" si="10"/>
        <v xml:space="preserve">Peak </v>
      </c>
      <c r="X19" s="71"/>
      <c r="Z19" s="311" t="s">
        <v>0</v>
      </c>
      <c r="AA19" s="311" t="s">
        <v>1</v>
      </c>
      <c r="AB19" s="311" t="s">
        <v>29</v>
      </c>
      <c r="AC19" s="52" t="str">
        <f t="shared" ref="AC19:AE20" si="11">U19</f>
        <v xml:space="preserve">Low </v>
      </c>
      <c r="AD19" s="52" t="str">
        <f t="shared" si="11"/>
        <v xml:space="preserve">High </v>
      </c>
      <c r="AE19" s="52" t="str">
        <f t="shared" si="11"/>
        <v xml:space="preserve">Peak </v>
      </c>
      <c r="AF19" s="71"/>
    </row>
    <row r="20" spans="1:32" ht="24" customHeight="1">
      <c r="A20" s="299"/>
      <c r="B20" s="299"/>
      <c r="C20" s="299"/>
      <c r="D20" s="57" t="s">
        <v>1123</v>
      </c>
      <c r="E20" s="57" t="s">
        <v>1124</v>
      </c>
      <c r="F20" s="57" t="s">
        <v>522</v>
      </c>
      <c r="G20" s="71"/>
      <c r="H20" s="8"/>
      <c r="I20" s="26" t="s">
        <v>37</v>
      </c>
      <c r="J20" s="26" t="s">
        <v>38</v>
      </c>
      <c r="K20" s="26" t="s">
        <v>137</v>
      </c>
      <c r="M20" s="294"/>
      <c r="N20" s="294"/>
      <c r="O20" s="294"/>
      <c r="P20" s="51" t="str">
        <f t="shared" si="9"/>
        <v>05 May 2020 to 28 Sep 2020</v>
      </c>
      <c r="Q20" s="51" t="str">
        <f t="shared" si="9"/>
        <v>29 Sep 2020 to 23 Dec 2020</v>
      </c>
      <c r="R20" s="51" t="str">
        <f t="shared" si="9"/>
        <v>24 Dec 2020 to 09 Jan 2021</v>
      </c>
      <c r="S20" s="71"/>
      <c r="U20" s="27" t="str">
        <f t="shared" si="10"/>
        <v>05 May 2020 to 28 Sep 2020</v>
      </c>
      <c r="V20" s="27" t="str">
        <f t="shared" si="10"/>
        <v>29 Sep 2020 to 23 Dec 2020</v>
      </c>
      <c r="W20" s="27" t="str">
        <f t="shared" si="10"/>
        <v>24 Dec 2020 to 09 Jan 2021</v>
      </c>
      <c r="X20" s="71"/>
      <c r="Z20" s="311"/>
      <c r="AA20" s="311"/>
      <c r="AB20" s="311"/>
      <c r="AC20" s="52" t="str">
        <f t="shared" si="11"/>
        <v>05 May 2020 to 28 Sep 2020</v>
      </c>
      <c r="AD20" s="52" t="str">
        <f t="shared" si="11"/>
        <v>29 Sep 2020 to 23 Dec 2020</v>
      </c>
      <c r="AE20" s="52" t="str">
        <f t="shared" si="11"/>
        <v>24 Dec 2020 to 09 Jan 2021</v>
      </c>
      <c r="AF20" s="71"/>
    </row>
    <row r="21" spans="1:32" ht="24" customHeight="1">
      <c r="A21" s="30" t="s">
        <v>1116</v>
      </c>
      <c r="B21" s="31" t="s">
        <v>139</v>
      </c>
      <c r="C21" s="31" t="s">
        <v>140</v>
      </c>
      <c r="D21" s="31">
        <v>990</v>
      </c>
      <c r="E21" s="31">
        <v>1210</v>
      </c>
      <c r="F21" s="31">
        <v>1900</v>
      </c>
      <c r="G21" s="14"/>
      <c r="H21" s="8"/>
      <c r="I21" s="33"/>
      <c r="J21" s="33"/>
      <c r="K21" s="33">
        <v>12</v>
      </c>
      <c r="M21" s="30" t="str">
        <f t="shared" ref="M21:O27" si="12">A21</f>
        <v>Beach Bungalow with Private Pool</v>
      </c>
      <c r="N21" s="31" t="str">
        <f t="shared" si="12"/>
        <v>BB</v>
      </c>
      <c r="O21" s="31" t="str">
        <f t="shared" si="12"/>
        <v>02 Persons</v>
      </c>
      <c r="P21" s="34">
        <f t="shared" ref="P21:P27" si="13">D21+K21</f>
        <v>1002</v>
      </c>
      <c r="Q21" s="34">
        <f t="shared" ref="Q21:Q27" si="14">E21+K21</f>
        <v>1222</v>
      </c>
      <c r="R21" s="34">
        <f t="shared" ref="R21:R27" si="15">F21+K21</f>
        <v>1912</v>
      </c>
      <c r="S21" s="71"/>
      <c r="U21" s="53">
        <v>10</v>
      </c>
      <c r="V21" s="53">
        <v>10</v>
      </c>
      <c r="W21" s="53">
        <v>25</v>
      </c>
      <c r="X21" s="41"/>
      <c r="Z21" s="30" t="str">
        <f t="shared" ref="Z21:AB27" si="16">M21</f>
        <v>Beach Bungalow with Private Pool</v>
      </c>
      <c r="AA21" s="31" t="str">
        <f t="shared" si="16"/>
        <v>BB</v>
      </c>
      <c r="AB21" s="31" t="str">
        <f t="shared" si="16"/>
        <v>02 Persons</v>
      </c>
      <c r="AC21" s="34">
        <f>P21+U21</f>
        <v>1012</v>
      </c>
      <c r="AD21" s="34">
        <f>Q21+V21</f>
        <v>1232</v>
      </c>
      <c r="AE21" s="34">
        <f>R21+W21</f>
        <v>1937</v>
      </c>
      <c r="AF21" s="71"/>
    </row>
    <row r="22" spans="1:32" ht="24" customHeight="1">
      <c r="A22" s="30" t="s">
        <v>1117</v>
      </c>
      <c r="B22" s="31" t="s">
        <v>139</v>
      </c>
      <c r="C22" s="31" t="s">
        <v>140</v>
      </c>
      <c r="D22" s="31">
        <v>1160</v>
      </c>
      <c r="E22" s="31">
        <v>1380</v>
      </c>
      <c r="F22" s="31">
        <v>2120</v>
      </c>
      <c r="G22" s="14"/>
      <c r="H22" s="8"/>
      <c r="I22" s="33"/>
      <c r="J22" s="33"/>
      <c r="K22" s="33">
        <v>12</v>
      </c>
      <c r="M22" s="30" t="str">
        <f t="shared" si="12"/>
        <v xml:space="preserve">Sunrise Water Villa with Private Infinity Pool </v>
      </c>
      <c r="N22" s="31" t="str">
        <f t="shared" si="12"/>
        <v>BB</v>
      </c>
      <c r="O22" s="31" t="str">
        <f t="shared" si="12"/>
        <v>02 Persons</v>
      </c>
      <c r="P22" s="34">
        <f t="shared" si="13"/>
        <v>1172</v>
      </c>
      <c r="Q22" s="34">
        <f t="shared" si="14"/>
        <v>1392</v>
      </c>
      <c r="R22" s="34">
        <f t="shared" si="15"/>
        <v>2132</v>
      </c>
      <c r="S22" s="71"/>
      <c r="U22" s="53">
        <v>10</v>
      </c>
      <c r="V22" s="53">
        <v>10</v>
      </c>
      <c r="W22" s="53">
        <v>25</v>
      </c>
      <c r="X22" s="41"/>
      <c r="Z22" s="30" t="str">
        <f t="shared" si="16"/>
        <v xml:space="preserve">Sunrise Water Villa with Private Infinity Pool </v>
      </c>
      <c r="AA22" s="31" t="str">
        <f t="shared" si="16"/>
        <v>BB</v>
      </c>
      <c r="AB22" s="31" t="str">
        <f t="shared" si="16"/>
        <v>02 Persons</v>
      </c>
      <c r="AC22" s="34">
        <f t="shared" ref="AC22:AE27" si="17">P22+U22</f>
        <v>1182</v>
      </c>
      <c r="AD22" s="34">
        <f t="shared" si="17"/>
        <v>1402</v>
      </c>
      <c r="AE22" s="34">
        <f t="shared" si="17"/>
        <v>2157</v>
      </c>
      <c r="AF22" s="71"/>
    </row>
    <row r="23" spans="1:32" ht="24" customHeight="1">
      <c r="A23" s="30" t="s">
        <v>1118</v>
      </c>
      <c r="B23" s="31" t="s">
        <v>139</v>
      </c>
      <c r="C23" s="31" t="s">
        <v>140</v>
      </c>
      <c r="D23" s="31">
        <v>1310</v>
      </c>
      <c r="E23" s="31">
        <v>1530</v>
      </c>
      <c r="F23" s="31">
        <v>2320</v>
      </c>
      <c r="G23" s="14"/>
      <c r="H23" s="8"/>
      <c r="I23" s="33"/>
      <c r="J23" s="33"/>
      <c r="K23" s="33">
        <v>12</v>
      </c>
      <c r="M23" s="30" t="str">
        <f t="shared" si="12"/>
        <v xml:space="preserve">Sunset Water Villa with Private Infinity Pool </v>
      </c>
      <c r="N23" s="31" t="str">
        <f t="shared" si="12"/>
        <v>BB</v>
      </c>
      <c r="O23" s="31" t="str">
        <f t="shared" si="12"/>
        <v>02 Persons</v>
      </c>
      <c r="P23" s="34">
        <f t="shared" si="13"/>
        <v>1322</v>
      </c>
      <c r="Q23" s="34">
        <f t="shared" si="14"/>
        <v>1542</v>
      </c>
      <c r="R23" s="34">
        <f t="shared" si="15"/>
        <v>2332</v>
      </c>
      <c r="S23" s="71"/>
      <c r="U23" s="53">
        <v>10</v>
      </c>
      <c r="V23" s="53">
        <v>10</v>
      </c>
      <c r="W23" s="53">
        <v>25</v>
      </c>
      <c r="X23" s="41"/>
      <c r="Z23" s="30" t="str">
        <f t="shared" si="16"/>
        <v xml:space="preserve">Sunset Water Villa with Private Infinity Pool </v>
      </c>
      <c r="AA23" s="31" t="str">
        <f t="shared" si="16"/>
        <v>BB</v>
      </c>
      <c r="AB23" s="31" t="str">
        <f t="shared" si="16"/>
        <v>02 Persons</v>
      </c>
      <c r="AC23" s="34">
        <f t="shared" si="17"/>
        <v>1332</v>
      </c>
      <c r="AD23" s="34">
        <f t="shared" si="17"/>
        <v>1552</v>
      </c>
      <c r="AE23" s="34">
        <f t="shared" si="17"/>
        <v>2357</v>
      </c>
      <c r="AF23" s="71"/>
    </row>
    <row r="24" spans="1:32" ht="24" customHeight="1">
      <c r="A24" s="30" t="s">
        <v>1119</v>
      </c>
      <c r="B24" s="31" t="s">
        <v>139</v>
      </c>
      <c r="C24" s="31" t="s">
        <v>140</v>
      </c>
      <c r="D24" s="31">
        <v>1510</v>
      </c>
      <c r="E24" s="31">
        <v>1730</v>
      </c>
      <c r="F24" s="31">
        <v>2570</v>
      </c>
      <c r="G24" s="14"/>
      <c r="H24" s="8"/>
      <c r="I24" s="33"/>
      <c r="J24" s="33"/>
      <c r="K24" s="33">
        <v>12</v>
      </c>
      <c r="M24" s="30" t="str">
        <f t="shared" si="12"/>
        <v xml:space="preserve">One Bed Room Beach Suite with Private Pool </v>
      </c>
      <c r="N24" s="31" t="str">
        <f t="shared" si="12"/>
        <v>BB</v>
      </c>
      <c r="O24" s="31" t="str">
        <f t="shared" si="12"/>
        <v>02 Persons</v>
      </c>
      <c r="P24" s="34">
        <f t="shared" si="13"/>
        <v>1522</v>
      </c>
      <c r="Q24" s="34">
        <f t="shared" si="14"/>
        <v>1742</v>
      </c>
      <c r="R24" s="34">
        <f t="shared" si="15"/>
        <v>2582</v>
      </c>
      <c r="S24" s="71"/>
      <c r="U24" s="53">
        <v>15</v>
      </c>
      <c r="V24" s="53">
        <v>15</v>
      </c>
      <c r="W24" s="53">
        <v>25</v>
      </c>
      <c r="X24" s="41"/>
      <c r="Z24" s="30" t="str">
        <f t="shared" si="16"/>
        <v xml:space="preserve">One Bed Room Beach Suite with Private Pool </v>
      </c>
      <c r="AA24" s="31" t="str">
        <f t="shared" si="16"/>
        <v>BB</v>
      </c>
      <c r="AB24" s="31" t="str">
        <f t="shared" si="16"/>
        <v>02 Persons</v>
      </c>
      <c r="AC24" s="34">
        <f t="shared" si="17"/>
        <v>1537</v>
      </c>
      <c r="AD24" s="34">
        <f t="shared" si="17"/>
        <v>1757</v>
      </c>
      <c r="AE24" s="34">
        <f t="shared" si="17"/>
        <v>2607</v>
      </c>
      <c r="AF24" s="71"/>
    </row>
    <row r="25" spans="1:32" ht="24" customHeight="1">
      <c r="A25" s="30" t="s">
        <v>1120</v>
      </c>
      <c r="B25" s="31" t="s">
        <v>139</v>
      </c>
      <c r="C25" s="31" t="s">
        <v>68</v>
      </c>
      <c r="D25" s="31">
        <v>6490</v>
      </c>
      <c r="E25" s="31">
        <v>6710</v>
      </c>
      <c r="F25" s="31">
        <v>10500</v>
      </c>
      <c r="G25" s="14"/>
      <c r="H25" s="8"/>
      <c r="I25" s="33"/>
      <c r="J25" s="33"/>
      <c r="K25" s="33">
        <v>24</v>
      </c>
      <c r="M25" s="30" t="str">
        <f t="shared" si="12"/>
        <v>Grand Water Two Bed Room Suite with Private Infinity Pool</v>
      </c>
      <c r="N25" s="31" t="str">
        <f t="shared" si="12"/>
        <v>BB</v>
      </c>
      <c r="O25" s="31" t="str">
        <f t="shared" si="12"/>
        <v>04 Persons</v>
      </c>
      <c r="P25" s="34">
        <f t="shared" si="13"/>
        <v>6514</v>
      </c>
      <c r="Q25" s="34">
        <f t="shared" si="14"/>
        <v>6734</v>
      </c>
      <c r="R25" s="34">
        <f t="shared" si="15"/>
        <v>10524</v>
      </c>
      <c r="S25" s="71"/>
      <c r="U25" s="53">
        <v>25</v>
      </c>
      <c r="V25" s="53">
        <v>25</v>
      </c>
      <c r="W25" s="53">
        <v>40</v>
      </c>
      <c r="X25" s="41"/>
      <c r="Z25" s="30" t="str">
        <f t="shared" si="16"/>
        <v>Grand Water Two Bed Room Suite with Private Infinity Pool</v>
      </c>
      <c r="AA25" s="31" t="str">
        <f t="shared" si="16"/>
        <v>BB</v>
      </c>
      <c r="AB25" s="31" t="str">
        <f t="shared" si="16"/>
        <v>04 Persons</v>
      </c>
      <c r="AC25" s="34">
        <f t="shared" si="17"/>
        <v>6539</v>
      </c>
      <c r="AD25" s="34">
        <f t="shared" si="17"/>
        <v>6759</v>
      </c>
      <c r="AE25" s="34">
        <f t="shared" si="17"/>
        <v>10564</v>
      </c>
      <c r="AF25" s="71"/>
    </row>
    <row r="26" spans="1:32" ht="24" customHeight="1">
      <c r="A26" s="30" t="s">
        <v>1121</v>
      </c>
      <c r="B26" s="31" t="s">
        <v>139</v>
      </c>
      <c r="C26" s="31" t="s">
        <v>68</v>
      </c>
      <c r="D26" s="31">
        <v>8090</v>
      </c>
      <c r="E26" s="31">
        <v>8310</v>
      </c>
      <c r="F26" s="31">
        <v>12500</v>
      </c>
      <c r="G26" s="14"/>
      <c r="H26" s="8"/>
      <c r="I26" s="33"/>
      <c r="J26" s="33"/>
      <c r="K26" s="33">
        <v>24</v>
      </c>
      <c r="M26" s="30" t="str">
        <f t="shared" si="12"/>
        <v>Royal Island Two Bed Room Suite with Private Pools</v>
      </c>
      <c r="N26" s="31" t="str">
        <f t="shared" si="12"/>
        <v>BB</v>
      </c>
      <c r="O26" s="31" t="str">
        <f t="shared" si="12"/>
        <v>04 Persons</v>
      </c>
      <c r="P26" s="34">
        <f t="shared" si="13"/>
        <v>8114</v>
      </c>
      <c r="Q26" s="34">
        <f t="shared" si="14"/>
        <v>8334</v>
      </c>
      <c r="R26" s="34">
        <f t="shared" si="15"/>
        <v>12524</v>
      </c>
      <c r="S26" s="71"/>
      <c r="U26" s="53">
        <v>25</v>
      </c>
      <c r="V26" s="53">
        <v>25</v>
      </c>
      <c r="W26" s="53">
        <v>40</v>
      </c>
      <c r="X26" s="41"/>
      <c r="Z26" s="30" t="str">
        <f t="shared" si="16"/>
        <v>Royal Island Two Bed Room Suite with Private Pools</v>
      </c>
      <c r="AA26" s="31" t="str">
        <f t="shared" si="16"/>
        <v>BB</v>
      </c>
      <c r="AB26" s="31" t="str">
        <f t="shared" si="16"/>
        <v>04 Persons</v>
      </c>
      <c r="AC26" s="34">
        <f t="shared" si="17"/>
        <v>8139</v>
      </c>
      <c r="AD26" s="34">
        <f t="shared" si="17"/>
        <v>8359</v>
      </c>
      <c r="AE26" s="34">
        <f t="shared" si="17"/>
        <v>12564</v>
      </c>
      <c r="AF26" s="71"/>
    </row>
    <row r="27" spans="1:32" ht="24" customHeight="1">
      <c r="A27" s="30" t="s">
        <v>1122</v>
      </c>
      <c r="B27" s="31" t="s">
        <v>139</v>
      </c>
      <c r="C27" s="31" t="s">
        <v>206</v>
      </c>
      <c r="D27" s="31">
        <v>8990</v>
      </c>
      <c r="E27" s="31">
        <v>9210</v>
      </c>
      <c r="F27" s="31">
        <v>14500</v>
      </c>
      <c r="G27" s="14"/>
      <c r="H27" s="8"/>
      <c r="I27" s="33"/>
      <c r="J27" s="33"/>
      <c r="K27" s="33">
        <v>36</v>
      </c>
      <c r="M27" s="30" t="str">
        <f t="shared" si="12"/>
        <v>Royal Island Three Bed Room Suite with Private SPA &amp; Two Pools</v>
      </c>
      <c r="N27" s="31" t="str">
        <f t="shared" si="12"/>
        <v>BB</v>
      </c>
      <c r="O27" s="31" t="str">
        <f t="shared" si="12"/>
        <v>06 Persons</v>
      </c>
      <c r="P27" s="34">
        <f t="shared" si="13"/>
        <v>9026</v>
      </c>
      <c r="Q27" s="34">
        <f t="shared" si="14"/>
        <v>9246</v>
      </c>
      <c r="R27" s="34">
        <f t="shared" si="15"/>
        <v>14536</v>
      </c>
      <c r="S27" s="71"/>
      <c r="U27" s="53">
        <v>40</v>
      </c>
      <c r="V27" s="53">
        <v>40</v>
      </c>
      <c r="W27" s="53">
        <v>80</v>
      </c>
      <c r="X27" s="41"/>
      <c r="Z27" s="30" t="str">
        <f t="shared" si="16"/>
        <v>Royal Island Three Bed Room Suite with Private SPA &amp; Two Pools</v>
      </c>
      <c r="AA27" s="31" t="str">
        <f t="shared" si="16"/>
        <v>BB</v>
      </c>
      <c r="AB27" s="31" t="str">
        <f t="shared" si="16"/>
        <v>06 Persons</v>
      </c>
      <c r="AC27" s="34">
        <f t="shared" si="17"/>
        <v>9066</v>
      </c>
      <c r="AD27" s="34">
        <f t="shared" si="17"/>
        <v>9286</v>
      </c>
      <c r="AE27" s="34">
        <f t="shared" si="17"/>
        <v>14616</v>
      </c>
      <c r="AF27" s="71"/>
    </row>
  </sheetData>
  <sheetProtection algorithmName="SHA-512" hashValue="IAwxPgzbV83W2NsiscLdNMt7AoSHuyPT/RpS4RgBKVkf4q7knc453JVoPWrNdSdgnJmuM8jBosf6Vpu6vzb+mQ==" saltValue="4kwn4T0H9uV1ldDDhUV4Lw==" spinCount="100000" sheet="1" objects="1" scenarios="1" selectLockedCells="1" selectUnlockedCells="1"/>
  <mergeCells count="18">
    <mergeCell ref="O19:O20"/>
    <mergeCell ref="Z19:Z20"/>
    <mergeCell ref="A9:A10"/>
    <mergeCell ref="B9:B10"/>
    <mergeCell ref="C9:C10"/>
    <mergeCell ref="M9:M10"/>
    <mergeCell ref="N9:N10"/>
    <mergeCell ref="O9:O10"/>
    <mergeCell ref="A19:A20"/>
    <mergeCell ref="B19:B20"/>
    <mergeCell ref="C19:C20"/>
    <mergeCell ref="M19:M20"/>
    <mergeCell ref="N19:N20"/>
    <mergeCell ref="AA19:AA20"/>
    <mergeCell ref="AB19:AB20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C4BB0-A9D3-42A7-B63C-FF81403FD2F8}">
  <sheetPr codeName="Лист107"/>
  <dimension ref="A1:I22"/>
  <sheetViews>
    <sheetView view="pageBreakPreview" zoomScale="130" zoomScaleNormal="100" zoomScaleSheetLayoutView="130" workbookViewId="0">
      <selection activeCell="G1" sqref="G1"/>
    </sheetView>
  </sheetViews>
  <sheetFormatPr defaultColWidth="9.140625" defaultRowHeight="20.25" customHeight="1"/>
  <cols>
    <col min="1" max="1" width="33.42578125" style="1" customWidth="1"/>
    <col min="2" max="2" width="14.7109375" style="1" customWidth="1"/>
    <col min="3" max="3" width="14.7109375" style="2" customWidth="1"/>
    <col min="4" max="4" width="17.42578125" style="2" customWidth="1"/>
    <col min="5" max="7" width="17.42578125" style="3" customWidth="1"/>
    <col min="8" max="16384" width="9.140625" style="1"/>
  </cols>
  <sheetData>
    <row r="1" spans="1:9" ht="20.25" customHeight="1">
      <c r="A1" s="300" t="s">
        <v>2059</v>
      </c>
      <c r="B1" s="300"/>
      <c r="C1" s="300"/>
      <c r="D1" s="300"/>
      <c r="G1" s="54"/>
    </row>
    <row r="2" spans="1:9" s="2" customFormat="1" ht="24.6" customHeight="1">
      <c r="A2" s="22"/>
      <c r="B2" s="5"/>
      <c r="E2" s="3"/>
      <c r="F2" s="3"/>
      <c r="G2" s="3"/>
      <c r="H2" s="1"/>
      <c r="I2" s="1"/>
    </row>
    <row r="3" spans="1:9" s="2" customFormat="1" ht="24.6" customHeight="1">
      <c r="A3" s="15" t="s">
        <v>10</v>
      </c>
      <c r="B3" s="15"/>
      <c r="E3" s="3"/>
      <c r="F3" s="3"/>
      <c r="G3" s="3"/>
      <c r="H3" s="1"/>
      <c r="I3" s="1"/>
    </row>
    <row r="4" spans="1:9" s="2" customFormat="1" ht="24.6" customHeight="1">
      <c r="A4" s="5" t="s">
        <v>11</v>
      </c>
      <c r="B4" s="5"/>
      <c r="E4" s="3"/>
      <c r="F4" s="3"/>
      <c r="G4" s="3"/>
      <c r="H4" s="1"/>
      <c r="I4" s="1"/>
    </row>
    <row r="5" spans="1:9" s="2" customFormat="1" ht="24.6" customHeight="1">
      <c r="A5" s="5" t="s">
        <v>12</v>
      </c>
      <c r="B5" s="5"/>
      <c r="E5" s="3"/>
      <c r="F5" s="3"/>
      <c r="G5" s="3"/>
      <c r="H5" s="1"/>
      <c r="I5" s="1"/>
    </row>
    <row r="6" spans="1:9" s="2" customFormat="1" ht="24.6" customHeight="1">
      <c r="A6" s="5" t="s">
        <v>1125</v>
      </c>
      <c r="B6" s="5"/>
      <c r="E6" s="3"/>
      <c r="F6" s="3"/>
      <c r="G6" s="3"/>
      <c r="H6" s="1"/>
      <c r="I6" s="1"/>
    </row>
    <row r="7" spans="1:9" s="2" customFormat="1" ht="24.6" customHeight="1">
      <c r="A7" s="5"/>
      <c r="B7" s="5"/>
      <c r="E7" s="3"/>
      <c r="F7" s="3"/>
      <c r="G7" s="3"/>
      <c r="H7" s="1"/>
      <c r="I7" s="1"/>
    </row>
    <row r="8" spans="1:9" s="2" customFormat="1" ht="24.6" customHeight="1">
      <c r="A8" s="15" t="s">
        <v>462</v>
      </c>
      <c r="B8" s="15"/>
      <c r="E8" s="3"/>
      <c r="F8" s="3"/>
      <c r="G8" s="3"/>
      <c r="H8" s="1"/>
      <c r="I8" s="1"/>
    </row>
    <row r="9" spans="1:9" s="2" customFormat="1" ht="24.6" customHeight="1">
      <c r="A9" s="15" t="s">
        <v>1126</v>
      </c>
      <c r="B9" s="15"/>
      <c r="E9" s="3"/>
      <c r="F9" s="3"/>
      <c r="G9" s="3"/>
      <c r="H9" s="1"/>
      <c r="I9" s="1"/>
    </row>
    <row r="10" spans="1:9" s="2" customFormat="1" ht="24.6" customHeight="1">
      <c r="A10" s="23" t="s">
        <v>1127</v>
      </c>
      <c r="B10" s="15"/>
      <c r="E10" s="3"/>
      <c r="F10" s="3"/>
      <c r="G10" s="3"/>
      <c r="H10" s="1"/>
      <c r="I10" s="1"/>
    </row>
    <row r="11" spans="1:9" s="2" customFormat="1" ht="24.6" customHeight="1">
      <c r="A11" s="5" t="s">
        <v>1128</v>
      </c>
      <c r="B11" s="15"/>
      <c r="E11" s="3"/>
      <c r="F11" s="3"/>
      <c r="G11" s="3"/>
      <c r="H11" s="1"/>
      <c r="I11" s="1"/>
    </row>
    <row r="12" spans="1:9" s="2" customFormat="1" ht="24.6" customHeight="1">
      <c r="A12" s="5"/>
      <c r="B12" s="5"/>
      <c r="E12" s="3"/>
      <c r="F12" s="3"/>
      <c r="G12" s="3"/>
      <c r="H12" s="1"/>
      <c r="I12" s="1"/>
    </row>
    <row r="13" spans="1:9" s="2" customFormat="1" ht="24.6" customHeight="1">
      <c r="A13" s="15" t="s">
        <v>82</v>
      </c>
      <c r="B13" s="15"/>
      <c r="E13" s="3"/>
      <c r="F13" s="3"/>
      <c r="G13" s="3"/>
      <c r="H13" s="1"/>
      <c r="I13" s="1"/>
    </row>
    <row r="14" spans="1:9" s="2" customFormat="1" ht="24.6" customHeight="1">
      <c r="A14" s="15" t="s">
        <v>1126</v>
      </c>
      <c r="B14" s="15"/>
      <c r="E14" s="3"/>
      <c r="F14" s="3"/>
      <c r="G14" s="3"/>
      <c r="H14" s="1"/>
      <c r="I14" s="1"/>
    </row>
    <row r="15" spans="1:9" s="2" customFormat="1" ht="24.6" customHeight="1">
      <c r="A15" s="5" t="s">
        <v>1129</v>
      </c>
      <c r="B15" s="15"/>
      <c r="E15" s="3"/>
      <c r="F15" s="3"/>
      <c r="G15" s="3"/>
      <c r="H15" s="1"/>
      <c r="I15" s="1"/>
    </row>
    <row r="16" spans="1:9" s="2" customFormat="1" ht="24.6" customHeight="1">
      <c r="A16" s="5" t="s">
        <v>1130</v>
      </c>
      <c r="B16" s="15"/>
      <c r="E16" s="3"/>
      <c r="F16" s="3"/>
      <c r="G16" s="3"/>
      <c r="H16" s="1"/>
      <c r="I16" s="1"/>
    </row>
    <row r="17" spans="1:9" s="2" customFormat="1" ht="24.6" customHeight="1">
      <c r="A17" s="5" t="s">
        <v>121</v>
      </c>
      <c r="B17" s="5"/>
      <c r="E17" s="3"/>
      <c r="F17" s="3"/>
      <c r="G17" s="3"/>
      <c r="H17" s="1"/>
      <c r="I17" s="1"/>
    </row>
    <row r="18" spans="1:9" s="2" customFormat="1" ht="24.6" customHeight="1">
      <c r="A18" s="15" t="s">
        <v>1131</v>
      </c>
      <c r="B18" s="5"/>
      <c r="E18" s="3"/>
      <c r="F18" s="3"/>
      <c r="G18" s="3"/>
      <c r="H18" s="1"/>
      <c r="I18" s="1"/>
    </row>
    <row r="19" spans="1:9" s="2" customFormat="1" ht="24.6" customHeight="1">
      <c r="A19" s="5" t="s">
        <v>1132</v>
      </c>
      <c r="B19" s="15"/>
      <c r="E19" s="3"/>
      <c r="F19" s="3"/>
      <c r="G19" s="3"/>
      <c r="H19" s="1"/>
      <c r="I19" s="1"/>
    </row>
    <row r="20" spans="1:9" s="2" customFormat="1" ht="24.6" customHeight="1">
      <c r="A20" s="5" t="s">
        <v>1133</v>
      </c>
      <c r="B20" s="15"/>
      <c r="E20" s="3"/>
      <c r="F20" s="3"/>
      <c r="G20" s="3"/>
      <c r="H20" s="1"/>
      <c r="I20" s="1"/>
    </row>
    <row r="21" spans="1:9" s="2" customFormat="1" ht="24.6" customHeight="1">
      <c r="A21" s="5" t="s">
        <v>121</v>
      </c>
      <c r="B21" s="5"/>
      <c r="E21" s="3"/>
      <c r="F21" s="3"/>
      <c r="G21" s="3"/>
      <c r="H21" s="1"/>
      <c r="I21" s="1"/>
    </row>
    <row r="22" spans="1:9" s="2" customFormat="1" ht="24.6" customHeight="1">
      <c r="A22" s="1"/>
      <c r="B22" s="1"/>
      <c r="E22" s="3"/>
      <c r="F22" s="3"/>
      <c r="G22" s="3"/>
      <c r="H22" s="1"/>
      <c r="I22" s="1"/>
    </row>
  </sheetData>
  <mergeCells count="1">
    <mergeCell ref="A1:D1"/>
  </mergeCells>
  <pageMargins left="0.25" right="0.25" top="0.75" bottom="0.75" header="0.3" footer="0.3"/>
  <pageSetup paperSize="9" scale="75" orientation="portrait" r:id="rId1"/>
  <headerFooter>
    <oddFooter>&amp;L&amp;"Candara,Regular"&amp;8INTOUR MALDIVES&amp;C&amp;"Candara,Regular"&amp;8&amp;P of &amp;N&amp;R&amp;"Candara,Regular"&amp;8Joali Maldives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EAFEE-07C4-4077-A241-0C9564AB2BD6}">
  <sheetPr codeName="Лист108">
    <tabColor rgb="FFFF0000"/>
  </sheetPr>
  <dimension ref="A4:AF20"/>
  <sheetViews>
    <sheetView topLeftCell="AG1" zoomScale="120" zoomScaleNormal="120" zoomScaleSheetLayoutView="100" workbookViewId="0">
      <selection sqref="A1:AF1048576"/>
    </sheetView>
  </sheetViews>
  <sheetFormatPr defaultColWidth="19.7109375" defaultRowHeight="18" customHeight="1"/>
  <cols>
    <col min="1" max="1" width="42.28515625" style="25" hidden="1" customWidth="1"/>
    <col min="2" max="3" width="0" style="25" hidden="1" customWidth="1"/>
    <col min="4" max="4" width="22.28515625" style="25" hidden="1" customWidth="1"/>
    <col min="5" max="32" width="0" style="25" hidden="1" customWidth="1"/>
    <col min="33" max="16384" width="19.7109375" style="25"/>
  </cols>
  <sheetData>
    <row r="4" spans="1:32" ht="18" customHeight="1">
      <c r="B4" s="79"/>
    </row>
    <row r="8" spans="1:32" ht="18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" customHeight="1">
      <c r="A9" s="299" t="s">
        <v>0</v>
      </c>
      <c r="B9" s="299" t="s">
        <v>1</v>
      </c>
      <c r="C9" s="299" t="s">
        <v>29</v>
      </c>
      <c r="D9" s="57" t="s">
        <v>157</v>
      </c>
      <c r="E9" s="57" t="s">
        <v>174</v>
      </c>
      <c r="F9" s="57" t="s">
        <v>175</v>
      </c>
      <c r="G9" s="57" t="s">
        <v>1134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Festive</v>
      </c>
      <c r="Q9" s="51" t="str">
        <f t="shared" si="0"/>
        <v xml:space="preserve">High </v>
      </c>
      <c r="R9" s="51" t="str">
        <f t="shared" si="0"/>
        <v>Shoulder</v>
      </c>
      <c r="S9" s="51" t="str">
        <f t="shared" si="0"/>
        <v>Premium Shoulder</v>
      </c>
      <c r="U9" s="27" t="str">
        <f>P9</f>
        <v>Festive</v>
      </c>
      <c r="V9" s="27" t="str">
        <f t="shared" ref="V9:X10" si="1">Q9</f>
        <v xml:space="preserve">High </v>
      </c>
      <c r="W9" s="27" t="str">
        <f t="shared" si="1"/>
        <v>Shoulder</v>
      </c>
      <c r="X9" s="27" t="str">
        <f t="shared" si="1"/>
        <v>Premium Shoulder</v>
      </c>
      <c r="Z9" s="311" t="s">
        <v>0</v>
      </c>
      <c r="AA9" s="311" t="s">
        <v>1</v>
      </c>
      <c r="AB9" s="311" t="s">
        <v>29</v>
      </c>
      <c r="AC9" s="52" t="str">
        <f>U9</f>
        <v>Festive</v>
      </c>
      <c r="AD9" s="52" t="str">
        <f t="shared" ref="AD9:AF10" si="2">V9</f>
        <v xml:space="preserve">High </v>
      </c>
      <c r="AE9" s="52" t="str">
        <f t="shared" si="2"/>
        <v>Shoulder</v>
      </c>
      <c r="AF9" s="52" t="str">
        <f t="shared" si="2"/>
        <v>Premium Shoulder</v>
      </c>
    </row>
    <row r="10" spans="1:32" ht="18" customHeight="1">
      <c r="A10" s="299"/>
      <c r="B10" s="299"/>
      <c r="C10" s="299"/>
      <c r="D10" s="57" t="s">
        <v>1135</v>
      </c>
      <c r="E10" s="57" t="s">
        <v>1136</v>
      </c>
      <c r="F10" s="57" t="s">
        <v>1137</v>
      </c>
      <c r="G10" s="57" t="s">
        <v>1138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22 Dec 2019 to 08 Jan 2020</v>
      </c>
      <c r="Q10" s="51" t="str">
        <f t="shared" si="0"/>
        <v>09 Jan 2020 to 13 Apr 2020</v>
      </c>
      <c r="R10" s="51" t="str">
        <f t="shared" si="0"/>
        <v>14 Apr 2020 to 30 Sep 2020</v>
      </c>
      <c r="S10" s="51" t="str">
        <f t="shared" si="0"/>
        <v>01 Oct 2020 to 21 Dec 2020</v>
      </c>
      <c r="U10" s="27" t="str">
        <f>P10</f>
        <v>22 Dec 2019 to 08 Jan 2020</v>
      </c>
      <c r="V10" s="27" t="str">
        <f t="shared" si="1"/>
        <v>09 Jan 2020 to 13 Apr 2020</v>
      </c>
      <c r="W10" s="27" t="str">
        <f t="shared" si="1"/>
        <v>14 Apr 2020 to 30 Sep 2020</v>
      </c>
      <c r="X10" s="27" t="str">
        <f t="shared" si="1"/>
        <v>01 Oct 2020 to 21 Dec 2020</v>
      </c>
      <c r="Z10" s="311"/>
      <c r="AA10" s="311"/>
      <c r="AB10" s="311"/>
      <c r="AC10" s="52" t="str">
        <f>U10</f>
        <v>22 Dec 2019 to 08 Jan 2020</v>
      </c>
      <c r="AD10" s="52" t="str">
        <f t="shared" si="2"/>
        <v>09 Jan 2020 to 13 Apr 2020</v>
      </c>
      <c r="AE10" s="52" t="str">
        <f t="shared" si="2"/>
        <v>14 Apr 2020 to 30 Sep 2020</v>
      </c>
      <c r="AF10" s="52" t="str">
        <f t="shared" si="2"/>
        <v>01 Oct 2020 to 21 Dec 2020</v>
      </c>
    </row>
    <row r="11" spans="1:32" ht="18" customHeight="1">
      <c r="A11" s="30" t="s">
        <v>576</v>
      </c>
      <c r="B11" s="31" t="s">
        <v>139</v>
      </c>
      <c r="C11" s="31" t="s">
        <v>140</v>
      </c>
      <c r="D11" s="31">
        <v>5690</v>
      </c>
      <c r="E11" s="31">
        <v>3390</v>
      </c>
      <c r="F11" s="31">
        <v>2190</v>
      </c>
      <c r="G11" s="31">
        <v>2390</v>
      </c>
      <c r="H11" s="8"/>
      <c r="I11" s="33"/>
      <c r="J11" s="33"/>
      <c r="K11" s="33">
        <v>12</v>
      </c>
      <c r="M11" s="30" t="str">
        <f t="shared" ref="M11:O20" si="3">A11</f>
        <v xml:space="preserve">Beach Villa with Pool </v>
      </c>
      <c r="N11" s="31" t="str">
        <f t="shared" si="3"/>
        <v>BB</v>
      </c>
      <c r="O11" s="31" t="str">
        <f t="shared" si="3"/>
        <v>02 Persons</v>
      </c>
      <c r="P11" s="34">
        <f t="shared" ref="P11:P20" si="4">D11+K11</f>
        <v>5702</v>
      </c>
      <c r="Q11" s="34">
        <f t="shared" ref="Q11:Q20" si="5">E11+K11</f>
        <v>3402</v>
      </c>
      <c r="R11" s="34">
        <f t="shared" ref="R11:R20" si="6">F11+K11</f>
        <v>2202</v>
      </c>
      <c r="S11" s="34">
        <f t="shared" ref="S11:S20" si="7">G11+K11</f>
        <v>2402</v>
      </c>
      <c r="U11" s="53">
        <v>90</v>
      </c>
      <c r="V11" s="53">
        <v>25</v>
      </c>
      <c r="W11" s="53">
        <v>25</v>
      </c>
      <c r="X11" s="53">
        <v>25</v>
      </c>
      <c r="Z11" s="30" t="str">
        <f t="shared" ref="Z11:AB20" si="8">M11</f>
        <v xml:space="preserve">Beach Villa with Pool </v>
      </c>
      <c r="AA11" s="31" t="str">
        <f t="shared" si="8"/>
        <v>BB</v>
      </c>
      <c r="AB11" s="31" t="str">
        <f t="shared" si="8"/>
        <v>02 Persons</v>
      </c>
      <c r="AC11" s="34">
        <f>P11+U11</f>
        <v>5792</v>
      </c>
      <c r="AD11" s="34">
        <f t="shared" ref="AC11:AF20" si="9">Q11+V11</f>
        <v>3427</v>
      </c>
      <c r="AE11" s="34">
        <f t="shared" si="9"/>
        <v>2227</v>
      </c>
      <c r="AF11" s="34">
        <f t="shared" si="9"/>
        <v>2427</v>
      </c>
    </row>
    <row r="12" spans="1:32" ht="18" customHeight="1">
      <c r="A12" s="30" t="s">
        <v>1139</v>
      </c>
      <c r="B12" s="31" t="s">
        <v>139</v>
      </c>
      <c r="C12" s="31" t="s">
        <v>140</v>
      </c>
      <c r="D12" s="31">
        <v>6090</v>
      </c>
      <c r="E12" s="31">
        <v>3690</v>
      </c>
      <c r="F12" s="31">
        <v>2390</v>
      </c>
      <c r="G12" s="31">
        <v>2690</v>
      </c>
      <c r="H12" s="8"/>
      <c r="I12" s="33"/>
      <c r="J12" s="33"/>
      <c r="K12" s="33">
        <v>12</v>
      </c>
      <c r="M12" s="30" t="str">
        <f t="shared" si="3"/>
        <v xml:space="preserve">Luxury Beach Villa with Pool </v>
      </c>
      <c r="N12" s="31" t="str">
        <f t="shared" si="3"/>
        <v>BB</v>
      </c>
      <c r="O12" s="31" t="str">
        <f t="shared" si="3"/>
        <v>02 Persons</v>
      </c>
      <c r="P12" s="34">
        <f t="shared" si="4"/>
        <v>6102</v>
      </c>
      <c r="Q12" s="34">
        <f t="shared" si="5"/>
        <v>3702</v>
      </c>
      <c r="R12" s="34">
        <f t="shared" si="6"/>
        <v>2402</v>
      </c>
      <c r="S12" s="34">
        <f t="shared" si="7"/>
        <v>2702</v>
      </c>
      <c r="U12" s="53">
        <v>90</v>
      </c>
      <c r="V12" s="53">
        <v>25</v>
      </c>
      <c r="W12" s="53">
        <v>25</v>
      </c>
      <c r="X12" s="53">
        <v>25</v>
      </c>
      <c r="Z12" s="30" t="str">
        <f t="shared" si="8"/>
        <v xml:space="preserve">Luxury Beach Villa with Pool 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6192</v>
      </c>
      <c r="AD12" s="34">
        <f t="shared" si="9"/>
        <v>3727</v>
      </c>
      <c r="AE12" s="34">
        <f t="shared" si="9"/>
        <v>2427</v>
      </c>
      <c r="AF12" s="34">
        <f t="shared" si="9"/>
        <v>2727</v>
      </c>
    </row>
    <row r="13" spans="1:32" ht="18" customHeight="1">
      <c r="A13" s="30" t="s">
        <v>333</v>
      </c>
      <c r="B13" s="31" t="s">
        <v>139</v>
      </c>
      <c r="C13" s="31" t="s">
        <v>140</v>
      </c>
      <c r="D13" s="31">
        <v>5690</v>
      </c>
      <c r="E13" s="31">
        <v>3390</v>
      </c>
      <c r="F13" s="31">
        <v>2190</v>
      </c>
      <c r="G13" s="31">
        <v>2390</v>
      </c>
      <c r="H13" s="8"/>
      <c r="I13" s="33"/>
      <c r="J13" s="33"/>
      <c r="K13" s="33">
        <v>12</v>
      </c>
      <c r="M13" s="30" t="str">
        <f t="shared" si="3"/>
        <v>Water Villa with Pool</v>
      </c>
      <c r="N13" s="31" t="str">
        <f t="shared" si="3"/>
        <v>BB</v>
      </c>
      <c r="O13" s="31" t="str">
        <f t="shared" si="3"/>
        <v>02 Persons</v>
      </c>
      <c r="P13" s="34">
        <f t="shared" si="4"/>
        <v>5702</v>
      </c>
      <c r="Q13" s="34">
        <f t="shared" si="5"/>
        <v>3402</v>
      </c>
      <c r="R13" s="34">
        <f t="shared" si="6"/>
        <v>2202</v>
      </c>
      <c r="S13" s="34">
        <f t="shared" si="7"/>
        <v>2402</v>
      </c>
      <c r="U13" s="53">
        <v>90</v>
      </c>
      <c r="V13" s="53">
        <v>25</v>
      </c>
      <c r="W13" s="53">
        <v>25</v>
      </c>
      <c r="X13" s="53">
        <v>25</v>
      </c>
      <c r="Z13" s="30" t="str">
        <f t="shared" si="8"/>
        <v>Water Villa with Pool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5792</v>
      </c>
      <c r="AD13" s="34">
        <f t="shared" si="9"/>
        <v>3427</v>
      </c>
      <c r="AE13" s="34">
        <f t="shared" si="9"/>
        <v>2227</v>
      </c>
      <c r="AF13" s="34">
        <f t="shared" si="9"/>
        <v>2427</v>
      </c>
    </row>
    <row r="14" spans="1:32" ht="18" customHeight="1">
      <c r="A14" s="30" t="s">
        <v>1140</v>
      </c>
      <c r="B14" s="31" t="s">
        <v>139</v>
      </c>
      <c r="C14" s="31" t="s">
        <v>140</v>
      </c>
      <c r="D14" s="31">
        <v>5990</v>
      </c>
      <c r="E14" s="31">
        <v>3590</v>
      </c>
      <c r="F14" s="31">
        <v>2290</v>
      </c>
      <c r="G14" s="31">
        <v>2590</v>
      </c>
      <c r="H14" s="8"/>
      <c r="I14" s="33"/>
      <c r="J14" s="33"/>
      <c r="K14" s="33">
        <v>12</v>
      </c>
      <c r="M14" s="30" t="str">
        <f t="shared" si="3"/>
        <v>Sunset Water Villa with Pool</v>
      </c>
      <c r="N14" s="31" t="str">
        <f t="shared" si="3"/>
        <v>BB</v>
      </c>
      <c r="O14" s="31" t="str">
        <f t="shared" si="3"/>
        <v>02 Persons</v>
      </c>
      <c r="P14" s="34">
        <f t="shared" si="4"/>
        <v>6002</v>
      </c>
      <c r="Q14" s="34">
        <f t="shared" si="5"/>
        <v>3602</v>
      </c>
      <c r="R14" s="34">
        <f t="shared" si="6"/>
        <v>2302</v>
      </c>
      <c r="S14" s="34">
        <f t="shared" si="7"/>
        <v>2602</v>
      </c>
      <c r="U14" s="53">
        <v>90</v>
      </c>
      <c r="V14" s="53">
        <v>25</v>
      </c>
      <c r="W14" s="53">
        <v>25</v>
      </c>
      <c r="X14" s="53">
        <v>25</v>
      </c>
      <c r="Z14" s="30" t="str">
        <f t="shared" si="8"/>
        <v>Sunset Water Villa with Pool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6092</v>
      </c>
      <c r="AD14" s="34">
        <f t="shared" si="9"/>
        <v>3627</v>
      </c>
      <c r="AE14" s="34">
        <f t="shared" si="9"/>
        <v>2327</v>
      </c>
      <c r="AF14" s="34">
        <f t="shared" si="9"/>
        <v>2627</v>
      </c>
    </row>
    <row r="15" spans="1:32" ht="18" customHeight="1">
      <c r="A15" s="30" t="s">
        <v>1141</v>
      </c>
      <c r="B15" s="31" t="s">
        <v>139</v>
      </c>
      <c r="C15" s="31" t="s">
        <v>140</v>
      </c>
      <c r="D15" s="31">
        <v>6090</v>
      </c>
      <c r="E15" s="31">
        <v>3690</v>
      </c>
      <c r="F15" s="31">
        <v>2390</v>
      </c>
      <c r="G15" s="31">
        <v>2690</v>
      </c>
      <c r="H15" s="8"/>
      <c r="I15" s="33"/>
      <c r="J15" s="33"/>
      <c r="K15" s="33">
        <v>12</v>
      </c>
      <c r="M15" s="30" t="str">
        <f t="shared" si="3"/>
        <v xml:space="preserve">Luxury Water Villa with Pool </v>
      </c>
      <c r="N15" s="31" t="str">
        <f t="shared" si="3"/>
        <v>BB</v>
      </c>
      <c r="O15" s="31" t="str">
        <f t="shared" si="3"/>
        <v>02 Persons</v>
      </c>
      <c r="P15" s="34">
        <f t="shared" si="4"/>
        <v>6102</v>
      </c>
      <c r="Q15" s="34">
        <f t="shared" si="5"/>
        <v>3702</v>
      </c>
      <c r="R15" s="34">
        <f t="shared" si="6"/>
        <v>2402</v>
      </c>
      <c r="S15" s="34">
        <f t="shared" si="7"/>
        <v>2702</v>
      </c>
      <c r="U15" s="53">
        <v>90</v>
      </c>
      <c r="V15" s="53">
        <v>25</v>
      </c>
      <c r="W15" s="53">
        <v>25</v>
      </c>
      <c r="X15" s="53">
        <v>25</v>
      </c>
      <c r="Z15" s="30" t="str">
        <f t="shared" si="8"/>
        <v xml:space="preserve">Luxury Water Villa with Pool 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6192</v>
      </c>
      <c r="AD15" s="34">
        <f t="shared" si="9"/>
        <v>3727</v>
      </c>
      <c r="AE15" s="34">
        <f t="shared" si="9"/>
        <v>2427</v>
      </c>
      <c r="AF15" s="34">
        <f t="shared" si="9"/>
        <v>2727</v>
      </c>
    </row>
    <row r="16" spans="1:32" ht="18" customHeight="1">
      <c r="A16" s="30" t="s">
        <v>1142</v>
      </c>
      <c r="B16" s="31" t="s">
        <v>139</v>
      </c>
      <c r="C16" s="31" t="s">
        <v>140</v>
      </c>
      <c r="D16" s="31">
        <v>6390</v>
      </c>
      <c r="E16" s="31">
        <v>3990</v>
      </c>
      <c r="F16" s="31">
        <v>2590</v>
      </c>
      <c r="G16" s="31">
        <v>2890</v>
      </c>
      <c r="H16" s="8"/>
      <c r="I16" s="33"/>
      <c r="J16" s="33"/>
      <c r="K16" s="33">
        <v>12</v>
      </c>
      <c r="M16" s="30" t="str">
        <f t="shared" si="3"/>
        <v xml:space="preserve">Luxury Sunset Water Villa with Pool </v>
      </c>
      <c r="N16" s="31" t="str">
        <f t="shared" si="3"/>
        <v>BB</v>
      </c>
      <c r="O16" s="31" t="str">
        <f t="shared" si="3"/>
        <v>02 Persons</v>
      </c>
      <c r="P16" s="34">
        <f t="shared" si="4"/>
        <v>6402</v>
      </c>
      <c r="Q16" s="34">
        <f t="shared" si="5"/>
        <v>4002</v>
      </c>
      <c r="R16" s="34">
        <f t="shared" si="6"/>
        <v>2602</v>
      </c>
      <c r="S16" s="34">
        <f t="shared" si="7"/>
        <v>2902</v>
      </c>
      <c r="U16" s="53">
        <v>90</v>
      </c>
      <c r="V16" s="53">
        <v>25</v>
      </c>
      <c r="W16" s="53">
        <v>25</v>
      </c>
      <c r="X16" s="53">
        <v>25</v>
      </c>
      <c r="Z16" s="30" t="str">
        <f t="shared" si="8"/>
        <v xml:space="preserve">Luxury Sunset Water Villa with Pool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6492</v>
      </c>
      <c r="AD16" s="34">
        <f t="shared" si="9"/>
        <v>4027</v>
      </c>
      <c r="AE16" s="34">
        <f t="shared" si="9"/>
        <v>2627</v>
      </c>
      <c r="AF16" s="34">
        <f t="shared" si="9"/>
        <v>2927</v>
      </c>
    </row>
    <row r="17" spans="1:32" ht="18" customHeight="1">
      <c r="A17" s="30" t="s">
        <v>1143</v>
      </c>
      <c r="B17" s="31" t="s">
        <v>139</v>
      </c>
      <c r="C17" s="31" t="s">
        <v>72</v>
      </c>
      <c r="D17" s="31">
        <v>11090</v>
      </c>
      <c r="E17" s="31">
        <v>7990</v>
      </c>
      <c r="F17" s="31">
        <v>3990</v>
      </c>
      <c r="G17" s="31">
        <v>5990</v>
      </c>
      <c r="H17" s="8"/>
      <c r="I17" s="33"/>
      <c r="J17" s="33"/>
      <c r="K17" s="33">
        <v>24</v>
      </c>
      <c r="M17" s="30" t="str">
        <f t="shared" si="3"/>
        <v xml:space="preserve">Two Bed Room Family Beach Villa with Two Pools </v>
      </c>
      <c r="N17" s="31" t="str">
        <f t="shared" si="3"/>
        <v>BB</v>
      </c>
      <c r="O17" s="31" t="str">
        <f t="shared" si="3"/>
        <v>02 Adults &amp; 02 Children</v>
      </c>
      <c r="P17" s="34">
        <f t="shared" si="4"/>
        <v>11114</v>
      </c>
      <c r="Q17" s="34">
        <f t="shared" si="5"/>
        <v>8014</v>
      </c>
      <c r="R17" s="34">
        <f t="shared" si="6"/>
        <v>4014</v>
      </c>
      <c r="S17" s="34">
        <f t="shared" si="7"/>
        <v>6014</v>
      </c>
      <c r="U17" s="53">
        <v>100</v>
      </c>
      <c r="V17" s="53">
        <v>80</v>
      </c>
      <c r="W17" s="53">
        <v>80</v>
      </c>
      <c r="X17" s="53">
        <v>80</v>
      </c>
      <c r="Z17" s="30" t="str">
        <f t="shared" si="8"/>
        <v xml:space="preserve">Two Bed Room Family Beach Villa with Two Pools </v>
      </c>
      <c r="AA17" s="31" t="str">
        <f t="shared" si="8"/>
        <v>BB</v>
      </c>
      <c r="AB17" s="31" t="str">
        <f t="shared" si="8"/>
        <v>02 Adults &amp; 02 Children</v>
      </c>
      <c r="AC17" s="34">
        <f t="shared" si="9"/>
        <v>11214</v>
      </c>
      <c r="AD17" s="34">
        <f t="shared" si="9"/>
        <v>8094</v>
      </c>
      <c r="AE17" s="34">
        <f t="shared" si="9"/>
        <v>4094</v>
      </c>
      <c r="AF17" s="34">
        <f t="shared" si="9"/>
        <v>6094</v>
      </c>
    </row>
    <row r="18" spans="1:32" ht="18" customHeight="1">
      <c r="A18" s="30" t="s">
        <v>1144</v>
      </c>
      <c r="B18" s="31" t="s">
        <v>139</v>
      </c>
      <c r="C18" s="31" t="s">
        <v>68</v>
      </c>
      <c r="D18" s="31">
        <v>11090</v>
      </c>
      <c r="E18" s="31">
        <v>7990</v>
      </c>
      <c r="F18" s="31">
        <v>3990</v>
      </c>
      <c r="G18" s="31">
        <v>5990</v>
      </c>
      <c r="H18" s="8"/>
      <c r="I18" s="33"/>
      <c r="J18" s="33"/>
      <c r="K18" s="33">
        <v>24</v>
      </c>
      <c r="M18" s="30" t="str">
        <f t="shared" si="3"/>
        <v>Two Bed Room Beach Villa with Pool</v>
      </c>
      <c r="N18" s="31" t="str">
        <f t="shared" si="3"/>
        <v>BB</v>
      </c>
      <c r="O18" s="31" t="str">
        <f t="shared" si="3"/>
        <v>04 Persons</v>
      </c>
      <c r="P18" s="34">
        <f t="shared" si="4"/>
        <v>11114</v>
      </c>
      <c r="Q18" s="34">
        <f t="shared" si="5"/>
        <v>8014</v>
      </c>
      <c r="R18" s="34">
        <f t="shared" si="6"/>
        <v>4014</v>
      </c>
      <c r="S18" s="34">
        <f t="shared" si="7"/>
        <v>6014</v>
      </c>
      <c r="U18" s="53">
        <v>100</v>
      </c>
      <c r="V18" s="53">
        <v>80</v>
      </c>
      <c r="W18" s="53">
        <v>80</v>
      </c>
      <c r="X18" s="53">
        <v>80</v>
      </c>
      <c r="Z18" s="30" t="str">
        <f t="shared" si="8"/>
        <v>Two Bed Room Beach Villa with Pool</v>
      </c>
      <c r="AA18" s="31" t="str">
        <f t="shared" si="8"/>
        <v>BB</v>
      </c>
      <c r="AB18" s="31" t="str">
        <f t="shared" si="8"/>
        <v>04 Persons</v>
      </c>
      <c r="AC18" s="34">
        <f t="shared" si="9"/>
        <v>11214</v>
      </c>
      <c r="AD18" s="34">
        <f t="shared" si="9"/>
        <v>8094</v>
      </c>
      <c r="AE18" s="34">
        <f t="shared" si="9"/>
        <v>4094</v>
      </c>
      <c r="AF18" s="34">
        <f t="shared" si="9"/>
        <v>6094</v>
      </c>
    </row>
    <row r="19" spans="1:32" ht="18" customHeight="1">
      <c r="A19" s="30" t="s">
        <v>1145</v>
      </c>
      <c r="B19" s="31" t="s">
        <v>139</v>
      </c>
      <c r="C19" s="31" t="s">
        <v>206</v>
      </c>
      <c r="D19" s="31">
        <v>18990</v>
      </c>
      <c r="E19" s="31">
        <v>13990</v>
      </c>
      <c r="F19" s="31">
        <v>11990</v>
      </c>
      <c r="G19" s="31">
        <v>11990</v>
      </c>
      <c r="H19" s="8"/>
      <c r="I19" s="33"/>
      <c r="J19" s="33"/>
      <c r="K19" s="33">
        <v>36</v>
      </c>
      <c r="M19" s="30" t="str">
        <f t="shared" si="3"/>
        <v xml:space="preserve">Three Bed Room Ocean Residence with Two Pool </v>
      </c>
      <c r="N19" s="31" t="str">
        <f t="shared" si="3"/>
        <v>BB</v>
      </c>
      <c r="O19" s="31" t="str">
        <f t="shared" si="3"/>
        <v>06 Persons</v>
      </c>
      <c r="P19" s="34">
        <f t="shared" si="4"/>
        <v>19026</v>
      </c>
      <c r="Q19" s="34">
        <f t="shared" si="5"/>
        <v>14026</v>
      </c>
      <c r="R19" s="34">
        <f t="shared" si="6"/>
        <v>12026</v>
      </c>
      <c r="S19" s="34">
        <f t="shared" si="7"/>
        <v>12026</v>
      </c>
      <c r="U19" s="53">
        <v>150</v>
      </c>
      <c r="V19" s="53">
        <v>80</v>
      </c>
      <c r="W19" s="53">
        <v>80</v>
      </c>
      <c r="X19" s="53">
        <v>80</v>
      </c>
      <c r="Z19" s="30" t="str">
        <f t="shared" si="8"/>
        <v xml:space="preserve">Three Bed Room Ocean Residence with Two Pool </v>
      </c>
      <c r="AA19" s="31" t="str">
        <f t="shared" si="8"/>
        <v>BB</v>
      </c>
      <c r="AB19" s="31" t="str">
        <f t="shared" si="8"/>
        <v>06 Persons</v>
      </c>
      <c r="AC19" s="34">
        <f t="shared" si="9"/>
        <v>19176</v>
      </c>
      <c r="AD19" s="34">
        <f t="shared" si="9"/>
        <v>14106</v>
      </c>
      <c r="AE19" s="34">
        <f t="shared" si="9"/>
        <v>12106</v>
      </c>
      <c r="AF19" s="34">
        <f t="shared" si="9"/>
        <v>12106</v>
      </c>
    </row>
    <row r="20" spans="1:32" ht="18" customHeight="1">
      <c r="A20" s="30" t="s">
        <v>1146</v>
      </c>
      <c r="B20" s="31" t="s">
        <v>139</v>
      </c>
      <c r="C20" s="31" t="s">
        <v>151</v>
      </c>
      <c r="D20" s="31">
        <v>29990</v>
      </c>
      <c r="E20" s="31">
        <v>23990</v>
      </c>
      <c r="F20" s="31">
        <v>18990</v>
      </c>
      <c r="G20" s="31">
        <v>18990</v>
      </c>
      <c r="H20" s="8"/>
      <c r="I20" s="33"/>
      <c r="J20" s="33"/>
      <c r="K20" s="33">
        <v>48</v>
      </c>
      <c r="M20" s="30" t="str">
        <f t="shared" si="3"/>
        <v xml:space="preserve">Four Bed Room Beach Residence with Pool </v>
      </c>
      <c r="N20" s="31" t="str">
        <f t="shared" si="3"/>
        <v>BB</v>
      </c>
      <c r="O20" s="31" t="str">
        <f t="shared" si="3"/>
        <v>08 Persons</v>
      </c>
      <c r="P20" s="34">
        <f t="shared" si="4"/>
        <v>30038</v>
      </c>
      <c r="Q20" s="34">
        <f t="shared" si="5"/>
        <v>24038</v>
      </c>
      <c r="R20" s="34">
        <f t="shared" si="6"/>
        <v>19038</v>
      </c>
      <c r="S20" s="34">
        <f t="shared" si="7"/>
        <v>19038</v>
      </c>
      <c r="U20" s="53">
        <v>250</v>
      </c>
      <c r="V20" s="53">
        <v>150</v>
      </c>
      <c r="W20" s="53">
        <v>150</v>
      </c>
      <c r="X20" s="53">
        <v>150</v>
      </c>
      <c r="Z20" s="30" t="str">
        <f t="shared" si="8"/>
        <v xml:space="preserve">Four Bed Room Beach Residence with Pool </v>
      </c>
      <c r="AA20" s="31" t="str">
        <f t="shared" si="8"/>
        <v>BB</v>
      </c>
      <c r="AB20" s="31" t="str">
        <f t="shared" si="8"/>
        <v>08 Persons</v>
      </c>
      <c r="AC20" s="34">
        <f t="shared" si="9"/>
        <v>30288</v>
      </c>
      <c r="AD20" s="34">
        <f t="shared" si="9"/>
        <v>24188</v>
      </c>
      <c r="AE20" s="34">
        <f t="shared" si="9"/>
        <v>19188</v>
      </c>
      <c r="AF20" s="34">
        <f t="shared" si="9"/>
        <v>19188</v>
      </c>
    </row>
  </sheetData>
  <sheetProtection algorithmName="SHA-512" hashValue="qN6ijaTB0ObMeG0ibilpkOmZFeDtiTUaDCgZNxAYjtyuVex/eBrhcreLeqKe/g1gnPV3ArsPrt0F+uUy/VXm2Q==" saltValue="X7a+LCv3Y2t4MZ1gQHi8WQ==" spinCount="100000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4F579-95A4-491D-9B9C-11363594BBEB}">
  <sheetPr codeName="Лист109"/>
  <dimension ref="A1:G41"/>
  <sheetViews>
    <sheetView view="pageBreakPreview" zoomScaleNormal="100" zoomScaleSheetLayoutView="100" workbookViewId="0">
      <selection activeCell="G1" sqref="G1"/>
    </sheetView>
  </sheetViews>
  <sheetFormatPr defaultColWidth="9.140625" defaultRowHeight="20.25" customHeight="1"/>
  <cols>
    <col min="1" max="1" width="30.5703125" style="1" customWidth="1"/>
    <col min="2" max="2" width="11.42578125" style="1" customWidth="1"/>
    <col min="3" max="3" width="14" style="2" customWidth="1"/>
    <col min="4" max="4" width="20.28515625" style="2" customWidth="1"/>
    <col min="5" max="6" width="20.28515625" style="3" customWidth="1"/>
    <col min="7" max="7" width="20.28515625" style="1" customWidth="1"/>
    <col min="8" max="16384" width="9.140625" style="1"/>
  </cols>
  <sheetData>
    <row r="1" spans="1:7" ht="20.25" customHeight="1">
      <c r="A1" s="300" t="s">
        <v>2058</v>
      </c>
      <c r="B1" s="300"/>
      <c r="C1" s="300"/>
      <c r="D1" s="300"/>
      <c r="F1" s="4"/>
      <c r="G1" s="78"/>
    </row>
    <row r="2" spans="1:7" s="2" customFormat="1" ht="24.6" customHeight="1">
      <c r="A2" s="22"/>
      <c r="B2" s="5"/>
      <c r="E2" s="3"/>
      <c r="F2" s="3"/>
      <c r="G2" s="1"/>
    </row>
    <row r="3" spans="1:7" s="2" customFormat="1" ht="24.6" customHeight="1">
      <c r="A3" s="15" t="s">
        <v>10</v>
      </c>
      <c r="B3" s="15"/>
      <c r="E3" s="3"/>
      <c r="F3" s="3"/>
      <c r="G3" s="1"/>
    </row>
    <row r="4" spans="1:7" s="2" customFormat="1" ht="24.6" customHeight="1">
      <c r="A4" s="5" t="s">
        <v>630</v>
      </c>
      <c r="B4" s="5"/>
      <c r="E4" s="3"/>
      <c r="F4" s="3"/>
      <c r="G4" s="1"/>
    </row>
    <row r="5" spans="1:7" s="2" customFormat="1" ht="24.6" customHeight="1">
      <c r="A5" s="5" t="s">
        <v>12</v>
      </c>
      <c r="B5" s="5"/>
      <c r="E5" s="3"/>
      <c r="F5" s="3"/>
      <c r="G5" s="1"/>
    </row>
    <row r="6" spans="1:7" s="2" customFormat="1" ht="24.6" customHeight="1">
      <c r="A6" s="5" t="s">
        <v>108</v>
      </c>
      <c r="B6" s="5"/>
      <c r="E6" s="3"/>
      <c r="F6" s="3"/>
      <c r="G6" s="1"/>
    </row>
    <row r="7" spans="1:7" s="2" customFormat="1" ht="24.6" customHeight="1">
      <c r="A7" s="5"/>
      <c r="B7" s="5"/>
      <c r="E7" s="3"/>
      <c r="F7" s="3"/>
      <c r="G7" s="1"/>
    </row>
    <row r="8" spans="1:7" s="2" customFormat="1" ht="24.6" customHeight="1">
      <c r="A8" s="15" t="s">
        <v>1147</v>
      </c>
      <c r="B8" s="5"/>
      <c r="E8" s="3"/>
      <c r="F8" s="3"/>
      <c r="G8" s="1"/>
    </row>
    <row r="9" spans="1:7" s="2" customFormat="1" ht="24.6" customHeight="1">
      <c r="A9" s="5" t="s">
        <v>1148</v>
      </c>
      <c r="B9" s="5"/>
      <c r="E9" s="3"/>
      <c r="F9" s="3"/>
      <c r="G9" s="1"/>
    </row>
    <row r="10" spans="1:7" s="2" customFormat="1" ht="24.6" customHeight="1">
      <c r="A10" s="5" t="s">
        <v>1149</v>
      </c>
      <c r="B10" s="5"/>
      <c r="E10" s="3"/>
      <c r="F10" s="3"/>
      <c r="G10" s="1"/>
    </row>
    <row r="11" spans="1:7" s="2" customFormat="1" ht="24.6" customHeight="1">
      <c r="A11" s="5"/>
      <c r="B11" s="5"/>
      <c r="E11" s="3"/>
      <c r="F11" s="3"/>
      <c r="G11" s="1"/>
    </row>
    <row r="12" spans="1:7" s="2" customFormat="1" ht="24.6" customHeight="1">
      <c r="A12" s="15" t="s">
        <v>1150</v>
      </c>
      <c r="B12" s="5"/>
      <c r="E12" s="3"/>
      <c r="F12" s="3"/>
      <c r="G12" s="1"/>
    </row>
    <row r="13" spans="1:7" s="2" customFormat="1" ht="24.6" customHeight="1">
      <c r="A13" s="5" t="s">
        <v>1151</v>
      </c>
      <c r="B13" s="5"/>
      <c r="E13" s="3"/>
      <c r="F13" s="3"/>
      <c r="G13" s="1"/>
    </row>
    <row r="14" spans="1:7" s="2" customFormat="1" ht="24.6" customHeight="1">
      <c r="A14" s="5" t="s">
        <v>1152</v>
      </c>
      <c r="B14" s="5"/>
      <c r="E14" s="3"/>
      <c r="F14" s="3"/>
      <c r="G14" s="1"/>
    </row>
    <row r="15" spans="1:7" s="2" customFormat="1" ht="24.6" customHeight="1">
      <c r="A15" s="5"/>
      <c r="B15" s="5"/>
      <c r="E15" s="3"/>
      <c r="F15" s="3"/>
      <c r="G15" s="1"/>
    </row>
    <row r="16" spans="1:7" s="2" customFormat="1" ht="24.6" customHeight="1">
      <c r="A16" s="15" t="s">
        <v>1153</v>
      </c>
      <c r="B16" s="5"/>
      <c r="E16" s="3"/>
      <c r="F16" s="3"/>
      <c r="G16" s="1"/>
    </row>
    <row r="17" spans="1:7" s="2" customFormat="1" ht="24.6" customHeight="1">
      <c r="A17" s="15" t="s">
        <v>1154</v>
      </c>
      <c r="B17" s="5"/>
      <c r="E17" s="3"/>
      <c r="F17" s="3"/>
      <c r="G17" s="1"/>
    </row>
    <row r="18" spans="1:7" s="2" customFormat="1" ht="24.6" customHeight="1">
      <c r="A18" s="5" t="s">
        <v>1155</v>
      </c>
      <c r="B18" s="5"/>
      <c r="E18" s="3"/>
      <c r="F18" s="3"/>
      <c r="G18" s="1"/>
    </row>
    <row r="19" spans="1:7" s="2" customFormat="1" ht="24.6" customHeight="1">
      <c r="A19" s="5" t="s">
        <v>1156</v>
      </c>
      <c r="B19" s="5"/>
      <c r="E19" s="3"/>
      <c r="F19" s="3"/>
      <c r="G19" s="1"/>
    </row>
    <row r="20" spans="1:7" s="2" customFormat="1" ht="24.6" customHeight="1">
      <c r="A20" s="5" t="s">
        <v>634</v>
      </c>
      <c r="B20" s="5"/>
      <c r="E20" s="3"/>
      <c r="F20" s="3"/>
      <c r="G20" s="1"/>
    </row>
    <row r="21" spans="1:7" s="2" customFormat="1" ht="24.6" customHeight="1">
      <c r="A21" s="15" t="s">
        <v>1157</v>
      </c>
      <c r="B21" s="5"/>
      <c r="E21" s="3"/>
      <c r="F21" s="3"/>
      <c r="G21" s="1"/>
    </row>
    <row r="22" spans="1:7" s="2" customFormat="1" ht="24.6" customHeight="1">
      <c r="A22" s="5" t="s">
        <v>1158</v>
      </c>
      <c r="B22" s="5"/>
      <c r="E22" s="3"/>
      <c r="F22" s="3"/>
      <c r="G22" s="1"/>
    </row>
    <row r="23" spans="1:7" s="2" customFormat="1" ht="24.6" customHeight="1">
      <c r="A23" s="5" t="s">
        <v>1159</v>
      </c>
      <c r="B23" s="5"/>
      <c r="E23" s="3"/>
      <c r="F23" s="3"/>
      <c r="G23" s="1"/>
    </row>
    <row r="24" spans="1:7" s="2" customFormat="1" ht="24.6" customHeight="1">
      <c r="A24" s="5" t="s">
        <v>634</v>
      </c>
      <c r="B24" s="5"/>
      <c r="E24" s="3"/>
      <c r="F24" s="3"/>
      <c r="G24" s="1"/>
    </row>
    <row r="25" spans="1:7" s="2" customFormat="1" ht="24.6" customHeight="1">
      <c r="A25" s="5"/>
      <c r="B25" s="5"/>
      <c r="E25" s="3"/>
      <c r="F25" s="3"/>
      <c r="G25" s="1"/>
    </row>
    <row r="26" spans="1:7" s="2" customFormat="1" ht="24.6" customHeight="1">
      <c r="A26" s="15" t="s">
        <v>82</v>
      </c>
      <c r="B26" s="15"/>
      <c r="E26" s="3"/>
      <c r="F26" s="3"/>
      <c r="G26" s="1"/>
    </row>
    <row r="27" spans="1:7" s="2" customFormat="1" ht="24.6" customHeight="1">
      <c r="A27" s="7" t="s">
        <v>1160</v>
      </c>
      <c r="B27" s="15"/>
      <c r="E27" s="3"/>
      <c r="F27" s="3"/>
      <c r="G27" s="1"/>
    </row>
    <row r="28" spans="1:7" s="2" customFormat="1" ht="24.6" customHeight="1">
      <c r="A28" s="5" t="s">
        <v>632</v>
      </c>
      <c r="B28" s="15"/>
      <c r="E28" s="3"/>
      <c r="F28" s="3"/>
      <c r="G28" s="1"/>
    </row>
    <row r="29" spans="1:7" s="2" customFormat="1" ht="24.6" customHeight="1">
      <c r="A29" s="5" t="s">
        <v>633</v>
      </c>
      <c r="B29" s="5"/>
      <c r="E29" s="3"/>
      <c r="F29" s="3"/>
      <c r="G29" s="1"/>
    </row>
    <row r="30" spans="1:7" s="2" customFormat="1" ht="24.6" customHeight="1">
      <c r="A30" s="5" t="s">
        <v>634</v>
      </c>
      <c r="B30" s="5"/>
      <c r="E30" s="3"/>
      <c r="F30" s="3"/>
      <c r="G30" s="1"/>
    </row>
    <row r="31" spans="1:7" s="2" customFormat="1" ht="24.6" customHeight="1">
      <c r="A31" s="7" t="s">
        <v>1161</v>
      </c>
      <c r="B31" s="5"/>
      <c r="E31" s="3"/>
      <c r="F31" s="3"/>
      <c r="G31" s="1"/>
    </row>
    <row r="32" spans="1:7" s="2" customFormat="1" ht="24.6" customHeight="1">
      <c r="A32" s="5" t="s">
        <v>636</v>
      </c>
      <c r="B32" s="1"/>
      <c r="E32" s="3"/>
      <c r="F32" s="3"/>
      <c r="G32" s="1"/>
    </row>
    <row r="33" spans="1:7" s="2" customFormat="1" ht="24.6" customHeight="1">
      <c r="A33" s="5" t="s">
        <v>637</v>
      </c>
      <c r="B33" s="1"/>
      <c r="E33" s="3"/>
      <c r="F33" s="3"/>
      <c r="G33" s="1"/>
    </row>
    <row r="34" spans="1:7" ht="24.6" customHeight="1">
      <c r="A34" s="5" t="s">
        <v>634</v>
      </c>
    </row>
    <row r="35" spans="1:7" ht="24.6" customHeight="1">
      <c r="A35" s="7" t="s">
        <v>1162</v>
      </c>
    </row>
    <row r="36" spans="1:7" ht="24.6" customHeight="1">
      <c r="A36" s="5" t="s">
        <v>1158</v>
      </c>
    </row>
    <row r="37" spans="1:7" ht="24.6" customHeight="1">
      <c r="A37" s="5" t="s">
        <v>1159</v>
      </c>
    </row>
    <row r="38" spans="1:7" ht="24.6" customHeight="1">
      <c r="A38" s="5" t="s">
        <v>634</v>
      </c>
    </row>
    <row r="39" spans="1:7" ht="24.6" customHeight="1"/>
    <row r="40" spans="1:7" ht="24.6" customHeight="1">
      <c r="A40" s="59"/>
    </row>
    <row r="41" spans="1:7" ht="20.25" customHeight="1">
      <c r="A41" s="68"/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&amp;N&amp;R&amp;"Candara,Regular"&amp;8Jumeirah Vittaveli</oddFooter>
  </headerFooter>
  <rowBreaks count="1" manualBreakCount="1">
    <brk id="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B0EE4-68D1-4051-BDF1-016F9911DEB1}">
  <sheetPr codeName="Лист110">
    <tabColor rgb="FFFF0000"/>
  </sheetPr>
  <dimension ref="A8:AF19"/>
  <sheetViews>
    <sheetView topLeftCell="AH1" zoomScale="85" zoomScaleNormal="85" zoomScaleSheetLayoutView="100" workbookViewId="0">
      <selection sqref="A1:AG1048576"/>
    </sheetView>
  </sheetViews>
  <sheetFormatPr defaultColWidth="25.5703125" defaultRowHeight="30.6" customHeight="1"/>
  <cols>
    <col min="1" max="33" width="0" style="25" hidden="1" customWidth="1"/>
    <col min="34" max="16384" width="25.5703125" style="25"/>
  </cols>
  <sheetData>
    <row r="8" spans="1:32" ht="30.6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30.6" customHeight="1">
      <c r="A9" s="299" t="s">
        <v>0</v>
      </c>
      <c r="B9" s="299" t="s">
        <v>1</v>
      </c>
      <c r="C9" s="299" t="s">
        <v>29</v>
      </c>
      <c r="D9" s="57" t="s">
        <v>1163</v>
      </c>
      <c r="E9" s="57" t="s">
        <v>132</v>
      </c>
      <c r="F9" s="57" t="s">
        <v>1164</v>
      </c>
      <c r="G9" s="57" t="s">
        <v>157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 1</v>
      </c>
      <c r="Q9" s="51" t="str">
        <f t="shared" si="0"/>
        <v>Low</v>
      </c>
      <c r="R9" s="51" t="str">
        <f t="shared" si="0"/>
        <v>High 2</v>
      </c>
      <c r="S9" s="51" t="str">
        <f>G9</f>
        <v>Festive</v>
      </c>
      <c r="U9" s="27" t="str">
        <f t="shared" ref="U9:X10" si="1">P9</f>
        <v>High 1</v>
      </c>
      <c r="V9" s="27" t="str">
        <f t="shared" si="1"/>
        <v>Low</v>
      </c>
      <c r="W9" s="27" t="str">
        <f t="shared" si="1"/>
        <v>High 2</v>
      </c>
      <c r="X9" s="27" t="str">
        <f t="shared" si="1"/>
        <v>Festive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>High 1</v>
      </c>
      <c r="AD9" s="52" t="str">
        <f t="shared" si="2"/>
        <v>Low</v>
      </c>
      <c r="AE9" s="52" t="str">
        <f t="shared" si="2"/>
        <v>High 2</v>
      </c>
      <c r="AF9" s="52" t="str">
        <f t="shared" si="2"/>
        <v>Festive</v>
      </c>
    </row>
    <row r="10" spans="1:32" ht="30.6" customHeight="1">
      <c r="A10" s="299"/>
      <c r="B10" s="299"/>
      <c r="C10" s="299"/>
      <c r="D10" s="57" t="s">
        <v>1165</v>
      </c>
      <c r="E10" s="57" t="s">
        <v>422</v>
      </c>
      <c r="F10" s="57" t="s">
        <v>474</v>
      </c>
      <c r="G10" s="57" t="s">
        <v>1166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10 Jan 2020 to 30 Apr 2020</v>
      </c>
      <c r="Q10" s="51" t="str">
        <f t="shared" si="0"/>
        <v>01 May 2020 to 30 Sep 2020</v>
      </c>
      <c r="R10" s="51" t="str">
        <f t="shared" si="0"/>
        <v>01 Oct 2020 to 19 Dec 2020</v>
      </c>
      <c r="S10" s="51" t="str">
        <f t="shared" si="0"/>
        <v>20 Dec 2020 to 09 Jan 2021</v>
      </c>
      <c r="U10" s="27" t="str">
        <f t="shared" si="1"/>
        <v>10 Jan 2020 to 30 Apr 2020</v>
      </c>
      <c r="V10" s="27" t="str">
        <f t="shared" si="1"/>
        <v>01 May 2020 to 30 Sep 2020</v>
      </c>
      <c r="W10" s="27" t="str">
        <f t="shared" si="1"/>
        <v>01 Oct 2020 to 19 Dec 2020</v>
      </c>
      <c r="X10" s="27" t="str">
        <f t="shared" si="1"/>
        <v>20 Dec 2020 to 09 Jan 2021</v>
      </c>
      <c r="Z10" s="311"/>
      <c r="AA10" s="311"/>
      <c r="AB10" s="311"/>
      <c r="AC10" s="52" t="str">
        <f t="shared" si="2"/>
        <v>10 Jan 2020 to 30 Apr 2020</v>
      </c>
      <c r="AD10" s="52" t="str">
        <f t="shared" si="2"/>
        <v>01 May 2020 to 30 Sep 2020</v>
      </c>
      <c r="AE10" s="52" t="str">
        <f t="shared" si="2"/>
        <v>01 Oct 2020 to 19 Dec 2020</v>
      </c>
      <c r="AF10" s="52" t="str">
        <f t="shared" si="2"/>
        <v>20 Dec 2020 to 09 Jan 2021</v>
      </c>
    </row>
    <row r="11" spans="1:32" ht="30.6" customHeight="1">
      <c r="A11" s="30" t="s">
        <v>1167</v>
      </c>
      <c r="B11" s="31" t="s">
        <v>139</v>
      </c>
      <c r="C11" s="31" t="s">
        <v>140</v>
      </c>
      <c r="D11" s="31">
        <v>1940</v>
      </c>
      <c r="E11" s="31">
        <v>1255</v>
      </c>
      <c r="F11" s="31">
        <v>1610</v>
      </c>
      <c r="G11" s="31">
        <v>3425</v>
      </c>
      <c r="H11" s="8"/>
      <c r="I11" s="33"/>
      <c r="J11" s="33"/>
      <c r="K11" s="33">
        <v>12</v>
      </c>
      <c r="M11" s="30" t="str">
        <f t="shared" ref="M11:O19" si="3">A11</f>
        <v>Beach Villa with Pool Sunrise</v>
      </c>
      <c r="N11" s="31" t="str">
        <f t="shared" si="3"/>
        <v>BB</v>
      </c>
      <c r="O11" s="31" t="str">
        <f t="shared" si="3"/>
        <v>02 Persons</v>
      </c>
      <c r="P11" s="34">
        <f t="shared" ref="P11:P17" si="4">D11+K11</f>
        <v>1952</v>
      </c>
      <c r="Q11" s="34">
        <f t="shared" ref="Q11:Q16" si="5">E11+K11</f>
        <v>1267</v>
      </c>
      <c r="R11" s="34">
        <f t="shared" ref="R11:R16" si="6">F11+K11</f>
        <v>1622</v>
      </c>
      <c r="S11" s="34">
        <f>G11+K11</f>
        <v>3437</v>
      </c>
      <c r="U11" s="53">
        <v>12</v>
      </c>
      <c r="V11" s="53">
        <v>12</v>
      </c>
      <c r="W11" s="53">
        <v>12</v>
      </c>
      <c r="X11" s="53">
        <v>25</v>
      </c>
      <c r="Z11" s="30" t="str">
        <f t="shared" ref="Z11:AB19" si="7">M11</f>
        <v>Beach Villa with Pool Sunrise</v>
      </c>
      <c r="AA11" s="31" t="str">
        <f t="shared" si="7"/>
        <v>BB</v>
      </c>
      <c r="AB11" s="31" t="str">
        <f t="shared" si="7"/>
        <v>02 Persons</v>
      </c>
      <c r="AC11" s="34">
        <f>P11+U11</f>
        <v>1964</v>
      </c>
      <c r="AD11" s="34">
        <f>Q11+V11</f>
        <v>1279</v>
      </c>
      <c r="AE11" s="34">
        <f>R11+W11</f>
        <v>1634</v>
      </c>
      <c r="AF11" s="34">
        <f>S11+X11</f>
        <v>3462</v>
      </c>
    </row>
    <row r="12" spans="1:32" ht="30.6" customHeight="1">
      <c r="A12" s="30" t="s">
        <v>1168</v>
      </c>
      <c r="B12" s="31" t="s">
        <v>139</v>
      </c>
      <c r="C12" s="31" t="s">
        <v>140</v>
      </c>
      <c r="D12" s="31">
        <v>2055</v>
      </c>
      <c r="E12" s="31">
        <v>1340</v>
      </c>
      <c r="F12" s="31">
        <v>1700</v>
      </c>
      <c r="G12" s="31">
        <v>3625</v>
      </c>
      <c r="H12" s="8"/>
      <c r="I12" s="33"/>
      <c r="J12" s="33"/>
      <c r="K12" s="33">
        <v>12</v>
      </c>
      <c r="M12" s="30" t="str">
        <f t="shared" si="3"/>
        <v>Beach Villa with Pool Sunset</v>
      </c>
      <c r="N12" s="31" t="str">
        <f t="shared" si="3"/>
        <v>BB</v>
      </c>
      <c r="O12" s="31" t="str">
        <f t="shared" si="3"/>
        <v>02 Persons</v>
      </c>
      <c r="P12" s="34">
        <f t="shared" si="4"/>
        <v>2067</v>
      </c>
      <c r="Q12" s="34">
        <f t="shared" si="5"/>
        <v>1352</v>
      </c>
      <c r="R12" s="34">
        <f t="shared" si="6"/>
        <v>1712</v>
      </c>
      <c r="S12" s="34">
        <f t="shared" ref="S12:S19" si="8">G12+K12</f>
        <v>3637</v>
      </c>
      <c r="U12" s="53">
        <v>12</v>
      </c>
      <c r="V12" s="53">
        <v>12</v>
      </c>
      <c r="W12" s="53">
        <v>12</v>
      </c>
      <c r="X12" s="53">
        <v>25</v>
      </c>
      <c r="Z12" s="30" t="str">
        <f t="shared" si="7"/>
        <v>Beach Villa with Pool Sunset</v>
      </c>
      <c r="AA12" s="31" t="str">
        <f t="shared" si="7"/>
        <v>BB</v>
      </c>
      <c r="AB12" s="31" t="str">
        <f t="shared" si="7"/>
        <v>02 Persons</v>
      </c>
      <c r="AC12" s="34">
        <f t="shared" ref="AC12:AF19" si="9">P12+U12</f>
        <v>2079</v>
      </c>
      <c r="AD12" s="34">
        <f t="shared" si="9"/>
        <v>1364</v>
      </c>
      <c r="AE12" s="34">
        <f t="shared" si="9"/>
        <v>1724</v>
      </c>
      <c r="AF12" s="34">
        <f t="shared" si="9"/>
        <v>3662</v>
      </c>
    </row>
    <row r="13" spans="1:32" ht="30.6" customHeight="1">
      <c r="A13" s="30" t="s">
        <v>1169</v>
      </c>
      <c r="B13" s="31" t="s">
        <v>139</v>
      </c>
      <c r="C13" s="31" t="s">
        <v>140</v>
      </c>
      <c r="D13" s="31">
        <v>2240</v>
      </c>
      <c r="E13" s="31">
        <v>1450</v>
      </c>
      <c r="F13" s="31">
        <v>1790</v>
      </c>
      <c r="G13" s="31">
        <v>3795</v>
      </c>
      <c r="H13" s="8"/>
      <c r="I13" s="33"/>
      <c r="J13" s="33"/>
      <c r="K13" s="33">
        <v>12</v>
      </c>
      <c r="M13" s="30" t="str">
        <f t="shared" si="3"/>
        <v>Infinity Pool Ocean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2252</v>
      </c>
      <c r="Q13" s="34">
        <f t="shared" si="5"/>
        <v>1462</v>
      </c>
      <c r="R13" s="34">
        <f t="shared" si="6"/>
        <v>1802</v>
      </c>
      <c r="S13" s="34">
        <f t="shared" si="8"/>
        <v>3807</v>
      </c>
      <c r="U13" s="53">
        <v>12</v>
      </c>
      <c r="V13" s="53">
        <v>12</v>
      </c>
      <c r="W13" s="53">
        <v>12</v>
      </c>
      <c r="X13" s="53">
        <v>25</v>
      </c>
      <c r="Z13" s="30" t="str">
        <f t="shared" si="7"/>
        <v>Infinity Pool Ocean Villa</v>
      </c>
      <c r="AA13" s="31" t="str">
        <f t="shared" si="7"/>
        <v>BB</v>
      </c>
      <c r="AB13" s="31" t="str">
        <f t="shared" si="7"/>
        <v>02 Persons</v>
      </c>
      <c r="AC13" s="34">
        <f t="shared" si="9"/>
        <v>2264</v>
      </c>
      <c r="AD13" s="34">
        <f t="shared" si="9"/>
        <v>1474</v>
      </c>
      <c r="AE13" s="34">
        <f t="shared" si="9"/>
        <v>1814</v>
      </c>
      <c r="AF13" s="34">
        <f t="shared" si="9"/>
        <v>3832</v>
      </c>
    </row>
    <row r="14" spans="1:32" ht="30.6" customHeight="1">
      <c r="A14" s="30" t="s">
        <v>1170</v>
      </c>
      <c r="B14" s="31" t="s">
        <v>139</v>
      </c>
      <c r="C14" s="31" t="s">
        <v>140</v>
      </c>
      <c r="D14" s="31">
        <v>2920</v>
      </c>
      <c r="E14" s="31">
        <v>1915</v>
      </c>
      <c r="F14" s="31">
        <v>2345</v>
      </c>
      <c r="G14" s="31">
        <v>4900</v>
      </c>
      <c r="H14" s="8"/>
      <c r="I14" s="33"/>
      <c r="J14" s="33"/>
      <c r="K14" s="33">
        <v>12</v>
      </c>
      <c r="M14" s="30" t="str">
        <f t="shared" si="3"/>
        <v>Infinity Pool Ocean Villa with Slide</v>
      </c>
      <c r="N14" s="31" t="str">
        <f t="shared" si="3"/>
        <v>BB</v>
      </c>
      <c r="O14" s="31" t="str">
        <f t="shared" si="3"/>
        <v>02 Persons</v>
      </c>
      <c r="P14" s="34">
        <f t="shared" si="4"/>
        <v>2932</v>
      </c>
      <c r="Q14" s="34">
        <f t="shared" si="5"/>
        <v>1927</v>
      </c>
      <c r="R14" s="34">
        <f t="shared" si="6"/>
        <v>2357</v>
      </c>
      <c r="S14" s="34">
        <f t="shared" si="8"/>
        <v>4912</v>
      </c>
      <c r="U14" s="53">
        <v>12</v>
      </c>
      <c r="V14" s="53">
        <v>12</v>
      </c>
      <c r="W14" s="53">
        <v>12</v>
      </c>
      <c r="X14" s="53">
        <v>25</v>
      </c>
      <c r="Z14" s="30" t="str">
        <f t="shared" si="7"/>
        <v>Infinity Pool Ocean Villa with Slide</v>
      </c>
      <c r="AA14" s="31" t="str">
        <f t="shared" si="7"/>
        <v>BB</v>
      </c>
      <c r="AB14" s="31" t="str">
        <f t="shared" si="7"/>
        <v>02 Persons</v>
      </c>
      <c r="AC14" s="34">
        <f t="shared" si="9"/>
        <v>2944</v>
      </c>
      <c r="AD14" s="34">
        <f t="shared" si="9"/>
        <v>1939</v>
      </c>
      <c r="AE14" s="34">
        <f t="shared" si="9"/>
        <v>2369</v>
      </c>
      <c r="AF14" s="34">
        <f t="shared" si="9"/>
        <v>4937</v>
      </c>
    </row>
    <row r="15" spans="1:32" ht="30.6" customHeight="1">
      <c r="A15" s="30" t="s">
        <v>1171</v>
      </c>
      <c r="B15" s="31" t="s">
        <v>139</v>
      </c>
      <c r="C15" s="31" t="s">
        <v>68</v>
      </c>
      <c r="D15" s="31">
        <v>6770</v>
      </c>
      <c r="E15" s="31">
        <v>4470</v>
      </c>
      <c r="F15" s="31">
        <v>5800</v>
      </c>
      <c r="G15" s="31">
        <v>9150</v>
      </c>
      <c r="H15" s="8"/>
      <c r="I15" s="33"/>
      <c r="J15" s="33"/>
      <c r="K15" s="33">
        <v>24</v>
      </c>
      <c r="M15" s="30" t="str">
        <f t="shared" si="3"/>
        <v xml:space="preserve">Private Ocean Retreat with Slide Two Bed Room </v>
      </c>
      <c r="N15" s="31" t="str">
        <f t="shared" si="3"/>
        <v>BB</v>
      </c>
      <c r="O15" s="31" t="str">
        <f t="shared" si="3"/>
        <v>04 Persons</v>
      </c>
      <c r="P15" s="34">
        <f t="shared" si="4"/>
        <v>6794</v>
      </c>
      <c r="Q15" s="34">
        <f t="shared" si="5"/>
        <v>4494</v>
      </c>
      <c r="R15" s="34">
        <f t="shared" si="6"/>
        <v>5824</v>
      </c>
      <c r="S15" s="34">
        <f t="shared" si="8"/>
        <v>9174</v>
      </c>
      <c r="U15" s="53">
        <v>15</v>
      </c>
      <c r="V15" s="53">
        <v>15</v>
      </c>
      <c r="W15" s="53">
        <v>15</v>
      </c>
      <c r="X15" s="53">
        <v>25</v>
      </c>
      <c r="Z15" s="30" t="str">
        <f t="shared" si="7"/>
        <v xml:space="preserve">Private Ocean Retreat with Slide Two Bed Room </v>
      </c>
      <c r="AA15" s="31" t="str">
        <f t="shared" si="7"/>
        <v>BB</v>
      </c>
      <c r="AB15" s="31" t="str">
        <f t="shared" si="7"/>
        <v>04 Persons</v>
      </c>
      <c r="AC15" s="34">
        <f t="shared" si="9"/>
        <v>6809</v>
      </c>
      <c r="AD15" s="34">
        <f t="shared" si="9"/>
        <v>4509</v>
      </c>
      <c r="AE15" s="34">
        <f t="shared" si="9"/>
        <v>5839</v>
      </c>
      <c r="AF15" s="34">
        <f t="shared" si="9"/>
        <v>9199</v>
      </c>
    </row>
    <row r="16" spans="1:32" ht="30.6" customHeight="1">
      <c r="A16" s="30" t="s">
        <v>1172</v>
      </c>
      <c r="B16" s="31" t="s">
        <v>139</v>
      </c>
      <c r="C16" s="31" t="s">
        <v>68</v>
      </c>
      <c r="D16" s="31">
        <v>3670</v>
      </c>
      <c r="E16" s="31">
        <v>2405</v>
      </c>
      <c r="F16" s="31">
        <v>3135</v>
      </c>
      <c r="G16" s="31">
        <v>5665</v>
      </c>
      <c r="H16" s="8"/>
      <c r="I16" s="33"/>
      <c r="J16" s="33"/>
      <c r="K16" s="33">
        <v>24</v>
      </c>
      <c r="M16" s="30" t="str">
        <f t="shared" si="3"/>
        <v>Two Bed Room Beach Villa with Pool Sunrise</v>
      </c>
      <c r="N16" s="31" t="str">
        <f t="shared" si="3"/>
        <v>BB</v>
      </c>
      <c r="O16" s="31" t="str">
        <f t="shared" si="3"/>
        <v>04 Persons</v>
      </c>
      <c r="P16" s="34">
        <f t="shared" si="4"/>
        <v>3694</v>
      </c>
      <c r="Q16" s="34">
        <f t="shared" si="5"/>
        <v>2429</v>
      </c>
      <c r="R16" s="34">
        <f t="shared" si="6"/>
        <v>3159</v>
      </c>
      <c r="S16" s="34">
        <f t="shared" si="8"/>
        <v>5689</v>
      </c>
      <c r="U16" s="53">
        <v>20</v>
      </c>
      <c r="V16" s="53">
        <v>20</v>
      </c>
      <c r="W16" s="53">
        <v>20</v>
      </c>
      <c r="X16" s="53">
        <v>25</v>
      </c>
      <c r="Z16" s="30" t="str">
        <f t="shared" si="7"/>
        <v>Two Bed Room Beach Villa with Pool Sunrise</v>
      </c>
      <c r="AA16" s="31" t="str">
        <f t="shared" si="7"/>
        <v>BB</v>
      </c>
      <c r="AB16" s="31" t="str">
        <f t="shared" si="7"/>
        <v>04 Persons</v>
      </c>
      <c r="AC16" s="34">
        <f t="shared" si="9"/>
        <v>3714</v>
      </c>
      <c r="AD16" s="34">
        <f t="shared" si="9"/>
        <v>2449</v>
      </c>
      <c r="AE16" s="34">
        <f t="shared" si="9"/>
        <v>3179</v>
      </c>
      <c r="AF16" s="34">
        <f t="shared" si="9"/>
        <v>5714</v>
      </c>
    </row>
    <row r="17" spans="1:32" ht="30.6" customHeight="1">
      <c r="A17" s="30" t="s">
        <v>1173</v>
      </c>
      <c r="B17" s="31" t="s">
        <v>139</v>
      </c>
      <c r="C17" s="31" t="s">
        <v>68</v>
      </c>
      <c r="D17" s="31">
        <v>4455</v>
      </c>
      <c r="E17" s="31">
        <v>3230</v>
      </c>
      <c r="F17" s="31">
        <v>3995</v>
      </c>
      <c r="G17" s="31">
        <v>8510</v>
      </c>
      <c r="H17" s="8"/>
      <c r="I17" s="33"/>
      <c r="J17" s="33"/>
      <c r="K17" s="33">
        <v>24</v>
      </c>
      <c r="M17" s="30" t="str">
        <f t="shared" si="3"/>
        <v xml:space="preserve">Two Bed Room Beach Suite with Pool Sunset </v>
      </c>
      <c r="N17" s="31" t="str">
        <f t="shared" si="3"/>
        <v>BB</v>
      </c>
      <c r="O17" s="31" t="str">
        <f t="shared" si="3"/>
        <v>04 Persons</v>
      </c>
      <c r="P17" s="34">
        <f t="shared" si="4"/>
        <v>4479</v>
      </c>
      <c r="Q17" s="34">
        <f>E17+K17</f>
        <v>3254</v>
      </c>
      <c r="R17" s="34">
        <f>F17+K17</f>
        <v>4019</v>
      </c>
      <c r="S17" s="34">
        <f t="shared" si="8"/>
        <v>8534</v>
      </c>
      <c r="U17" s="53">
        <v>30</v>
      </c>
      <c r="V17" s="53">
        <v>30</v>
      </c>
      <c r="W17" s="53">
        <v>30</v>
      </c>
      <c r="X17" s="53">
        <v>35</v>
      </c>
      <c r="Z17" s="30" t="str">
        <f t="shared" si="7"/>
        <v xml:space="preserve">Two Bed Room Beach Suite with Pool Sunset </v>
      </c>
      <c r="AA17" s="31" t="str">
        <f t="shared" si="7"/>
        <v>BB</v>
      </c>
      <c r="AB17" s="31" t="str">
        <f t="shared" si="7"/>
        <v>04 Persons</v>
      </c>
      <c r="AC17" s="34">
        <f t="shared" si="9"/>
        <v>4509</v>
      </c>
      <c r="AD17" s="34">
        <f t="shared" si="9"/>
        <v>3284</v>
      </c>
      <c r="AE17" s="34">
        <f t="shared" si="9"/>
        <v>4049</v>
      </c>
      <c r="AF17" s="34">
        <f t="shared" si="9"/>
        <v>8569</v>
      </c>
    </row>
    <row r="18" spans="1:32" ht="30.6" customHeight="1">
      <c r="A18" s="30" t="s">
        <v>1174</v>
      </c>
      <c r="B18" s="31" t="s">
        <v>139</v>
      </c>
      <c r="C18" s="31" t="s">
        <v>206</v>
      </c>
      <c r="D18" s="31">
        <v>30000</v>
      </c>
      <c r="E18" s="31">
        <v>24000</v>
      </c>
      <c r="F18" s="31">
        <v>30000</v>
      </c>
      <c r="G18" s="31">
        <v>39000</v>
      </c>
      <c r="H18" s="8"/>
      <c r="I18" s="33"/>
      <c r="J18" s="33"/>
      <c r="K18" s="33">
        <v>36</v>
      </c>
      <c r="M18" s="30" t="str">
        <f t="shared" si="3"/>
        <v>Three Bed Room Royal Residence</v>
      </c>
      <c r="N18" s="31" t="str">
        <f t="shared" si="3"/>
        <v>BB</v>
      </c>
      <c r="O18" s="31" t="str">
        <f t="shared" si="3"/>
        <v>06 Persons</v>
      </c>
      <c r="P18" s="34">
        <f>D18+K18</f>
        <v>30036</v>
      </c>
      <c r="Q18" s="34">
        <f>E18+K18</f>
        <v>24036</v>
      </c>
      <c r="R18" s="34">
        <f>F18+K18</f>
        <v>30036</v>
      </c>
      <c r="S18" s="34">
        <f t="shared" si="8"/>
        <v>39036</v>
      </c>
      <c r="U18" s="53">
        <v>50</v>
      </c>
      <c r="V18" s="53">
        <v>50</v>
      </c>
      <c r="W18" s="53">
        <v>50</v>
      </c>
      <c r="X18" s="53">
        <v>50</v>
      </c>
      <c r="Z18" s="30" t="str">
        <f t="shared" si="7"/>
        <v>Three Bed Room Royal Residence</v>
      </c>
      <c r="AA18" s="31" t="str">
        <f t="shared" si="7"/>
        <v>BB</v>
      </c>
      <c r="AB18" s="31" t="str">
        <f t="shared" si="7"/>
        <v>06 Persons</v>
      </c>
      <c r="AC18" s="34">
        <f t="shared" si="9"/>
        <v>30086</v>
      </c>
      <c r="AD18" s="34">
        <f t="shared" si="9"/>
        <v>24086</v>
      </c>
      <c r="AE18" s="34">
        <f t="shared" si="9"/>
        <v>30086</v>
      </c>
      <c r="AF18" s="34">
        <f t="shared" si="9"/>
        <v>39086</v>
      </c>
    </row>
    <row r="19" spans="1:32" ht="30.6" customHeight="1">
      <c r="A19" s="30" t="s">
        <v>1175</v>
      </c>
      <c r="B19" s="31" t="s">
        <v>139</v>
      </c>
      <c r="C19" s="31" t="s">
        <v>660</v>
      </c>
      <c r="D19" s="31">
        <v>36000</v>
      </c>
      <c r="E19" s="31">
        <v>30000</v>
      </c>
      <c r="F19" s="31">
        <v>36000</v>
      </c>
      <c r="G19" s="31">
        <v>45000</v>
      </c>
      <c r="H19" s="8"/>
      <c r="I19" s="33"/>
      <c r="J19" s="33"/>
      <c r="K19" s="33">
        <v>60</v>
      </c>
      <c r="M19" s="30" t="str">
        <f t="shared" si="3"/>
        <v>Five Bed Room Royal Residence</v>
      </c>
      <c r="N19" s="31" t="str">
        <f t="shared" si="3"/>
        <v>BB</v>
      </c>
      <c r="O19" s="31" t="str">
        <f t="shared" si="3"/>
        <v>10 Persons</v>
      </c>
      <c r="P19" s="34">
        <f>D19+K19</f>
        <v>36060</v>
      </c>
      <c r="Q19" s="34">
        <f>E19+K19</f>
        <v>30060</v>
      </c>
      <c r="R19" s="34">
        <f>F19+K19</f>
        <v>36060</v>
      </c>
      <c r="S19" s="34">
        <f t="shared" si="8"/>
        <v>45060</v>
      </c>
      <c r="U19" s="53">
        <v>50</v>
      </c>
      <c r="V19" s="53">
        <v>50</v>
      </c>
      <c r="W19" s="53">
        <v>50</v>
      </c>
      <c r="X19" s="53">
        <v>100</v>
      </c>
      <c r="Z19" s="30" t="str">
        <f t="shared" si="7"/>
        <v>Five Bed Room Royal Residence</v>
      </c>
      <c r="AA19" s="31" t="str">
        <f t="shared" si="7"/>
        <v>BB</v>
      </c>
      <c r="AB19" s="31" t="str">
        <f t="shared" si="7"/>
        <v>10 Persons</v>
      </c>
      <c r="AC19" s="34">
        <f t="shared" si="9"/>
        <v>36110</v>
      </c>
      <c r="AD19" s="34">
        <f t="shared" si="9"/>
        <v>30110</v>
      </c>
      <c r="AE19" s="34">
        <f t="shared" si="9"/>
        <v>36110</v>
      </c>
      <c r="AF19" s="34">
        <f t="shared" si="9"/>
        <v>45160</v>
      </c>
    </row>
  </sheetData>
  <sheetProtection algorithmName="SHA-512" hashValue="756qZZ2+PZ5gCizD8edxf2imYjuLiljElOfMu6xxQbLE0rfyV75/sY0ezqSIyYGy9XdKj/u5hxoay6LpqvDitQ==" saltValue="DmtNNpKq2x+Fy2ln7nDQHw==" spinCount="100000" sheet="1" objects="1" scenarios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C20A-648A-41D2-8B0C-4F918317D461}">
  <sheetPr codeName="Лист12">
    <tabColor rgb="FFFF0000"/>
  </sheetPr>
  <dimension ref="A4:AE51"/>
  <sheetViews>
    <sheetView topLeftCell="AF1" zoomScale="145" zoomScaleNormal="145" zoomScaleSheetLayoutView="100" workbookViewId="0">
      <selection sqref="A1:AE1048576"/>
    </sheetView>
  </sheetViews>
  <sheetFormatPr defaultColWidth="14.28515625" defaultRowHeight="18" customHeight="1"/>
  <cols>
    <col min="1" max="1" width="18.42578125" style="25" hidden="1" customWidth="1"/>
    <col min="2" max="31" width="0" style="25" hidden="1" customWidth="1"/>
    <col min="32" max="16384" width="14.28515625" style="25"/>
  </cols>
  <sheetData>
    <row r="4" spans="1:31" ht="18" customHeight="1">
      <c r="A4" s="49"/>
      <c r="B4" s="49"/>
      <c r="C4" s="49"/>
      <c r="D4" s="49"/>
      <c r="E4" s="49"/>
      <c r="F4" s="49"/>
      <c r="G4" s="49"/>
    </row>
    <row r="8" spans="1:31" ht="18" customHeight="1">
      <c r="A8" s="25" t="s">
        <v>24</v>
      </c>
      <c r="I8" s="25" t="s">
        <v>25</v>
      </c>
      <c r="N8" s="25" t="s">
        <v>26</v>
      </c>
      <c r="V8" s="25" t="s">
        <v>27</v>
      </c>
      <c r="Y8" s="25" t="s">
        <v>28</v>
      </c>
    </row>
    <row r="9" spans="1:31" ht="18" customHeight="1">
      <c r="A9" s="299" t="s">
        <v>0</v>
      </c>
      <c r="B9" s="299" t="s">
        <v>1</v>
      </c>
      <c r="C9" s="299" t="s">
        <v>29</v>
      </c>
      <c r="D9" s="288" t="s">
        <v>30</v>
      </c>
      <c r="E9" s="290"/>
      <c r="F9" s="288" t="s">
        <v>31</v>
      </c>
      <c r="G9" s="290"/>
      <c r="H9" s="8"/>
      <c r="I9" s="26" t="s">
        <v>32</v>
      </c>
      <c r="J9" s="26" t="s">
        <v>33</v>
      </c>
      <c r="K9" s="26" t="s">
        <v>34</v>
      </c>
      <c r="L9" s="26" t="s">
        <v>34</v>
      </c>
      <c r="N9" s="294" t="s">
        <v>0</v>
      </c>
      <c r="O9" s="294" t="s">
        <v>1</v>
      </c>
      <c r="P9" s="294" t="s">
        <v>29</v>
      </c>
      <c r="Q9" s="291" t="str">
        <f>D9</f>
        <v>Season 1</v>
      </c>
      <c r="R9" s="293"/>
      <c r="S9" s="291" t="str">
        <f>F9</f>
        <v>Season 2</v>
      </c>
      <c r="T9" s="293"/>
      <c r="V9" s="27" t="str">
        <f>Q9</f>
        <v>Season 1</v>
      </c>
      <c r="W9" s="27" t="str">
        <f>S9</f>
        <v>Season 2</v>
      </c>
      <c r="X9" s="50"/>
      <c r="Y9" s="295" t="s">
        <v>0</v>
      </c>
      <c r="Z9" s="295" t="s">
        <v>1</v>
      </c>
      <c r="AA9" s="295" t="s">
        <v>29</v>
      </c>
      <c r="AB9" s="282" t="str">
        <f>V9</f>
        <v>Season 1</v>
      </c>
      <c r="AC9" s="284"/>
      <c r="AD9" s="282" t="str">
        <f>W9</f>
        <v>Season 2</v>
      </c>
      <c r="AE9" s="284"/>
    </row>
    <row r="10" spans="1:31" ht="18" customHeight="1">
      <c r="A10" s="299"/>
      <c r="B10" s="299"/>
      <c r="C10" s="299"/>
      <c r="D10" s="288" t="s">
        <v>35</v>
      </c>
      <c r="E10" s="290"/>
      <c r="F10" s="288" t="s">
        <v>91</v>
      </c>
      <c r="G10" s="290"/>
      <c r="H10" s="8"/>
      <c r="I10" s="26" t="s">
        <v>37</v>
      </c>
      <c r="J10" s="26" t="s">
        <v>38</v>
      </c>
      <c r="K10" s="26" t="s">
        <v>38</v>
      </c>
      <c r="L10" s="26" t="s">
        <v>38</v>
      </c>
      <c r="N10" s="294"/>
      <c r="O10" s="294"/>
      <c r="P10" s="294"/>
      <c r="Q10" s="291" t="str">
        <f>D10</f>
        <v>01 Nov 2019 to 26 Dec 2019</v>
      </c>
      <c r="R10" s="293"/>
      <c r="S10" s="291" t="str">
        <f>F10</f>
        <v>27 Dec 2019 to 08 Jan 2020</v>
      </c>
      <c r="T10" s="293"/>
      <c r="V10" s="27" t="str">
        <f>Q10</f>
        <v>01 Nov 2019 to 26 Dec 2019</v>
      </c>
      <c r="W10" s="27" t="str">
        <f>S10</f>
        <v>27 Dec 2019 to 08 Jan 2020</v>
      </c>
      <c r="X10" s="50"/>
      <c r="Y10" s="296"/>
      <c r="Z10" s="296"/>
      <c r="AA10" s="296"/>
      <c r="AB10" s="282" t="str">
        <f>V10</f>
        <v>01 Nov 2019 to 26 Dec 2019</v>
      </c>
      <c r="AC10" s="284"/>
      <c r="AD10" s="282" t="str">
        <f>W10</f>
        <v>27 Dec 2019 to 08 Jan 2020</v>
      </c>
      <c r="AE10" s="284"/>
    </row>
    <row r="11" spans="1:31" ht="18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8"/>
      <c r="I11" s="26"/>
      <c r="J11" s="26"/>
      <c r="K11" s="26"/>
      <c r="L11" s="26"/>
      <c r="N11" s="294"/>
      <c r="O11" s="294"/>
      <c r="P11" s="294"/>
      <c r="Q11" s="51" t="s">
        <v>3</v>
      </c>
      <c r="R11" s="51" t="s">
        <v>4</v>
      </c>
      <c r="S11" s="51" t="s">
        <v>3</v>
      </c>
      <c r="T11" s="51" t="s">
        <v>4</v>
      </c>
      <c r="V11" s="27"/>
      <c r="W11" s="27"/>
      <c r="X11" s="50"/>
      <c r="Y11" s="297"/>
      <c r="Z11" s="297"/>
      <c r="AA11" s="297"/>
      <c r="AB11" s="52" t="s">
        <v>3</v>
      </c>
      <c r="AC11" s="52" t="s">
        <v>4</v>
      </c>
      <c r="AD11" s="52" t="s">
        <v>3</v>
      </c>
      <c r="AE11" s="52" t="s">
        <v>4</v>
      </c>
    </row>
    <row r="12" spans="1:31" ht="18" customHeight="1">
      <c r="A12" s="30" t="s">
        <v>66</v>
      </c>
      <c r="B12" s="31" t="s">
        <v>92</v>
      </c>
      <c r="C12" s="31" t="s">
        <v>93</v>
      </c>
      <c r="D12" s="31">
        <v>499</v>
      </c>
      <c r="E12" s="31">
        <v>539</v>
      </c>
      <c r="F12" s="31">
        <v>779</v>
      </c>
      <c r="G12" s="31">
        <v>819</v>
      </c>
      <c r="H12" s="8"/>
      <c r="I12" s="33"/>
      <c r="J12" s="33"/>
      <c r="K12" s="33">
        <v>6</v>
      </c>
      <c r="L12" s="33">
        <v>12</v>
      </c>
      <c r="N12" s="30" t="str">
        <f t="shared" ref="N12:P18" si="0">A12</f>
        <v xml:space="preserve">Deluxe Beach Villa </v>
      </c>
      <c r="O12" s="31" t="str">
        <f t="shared" si="0"/>
        <v>FB</v>
      </c>
      <c r="P12" s="31" t="str">
        <f t="shared" si="0"/>
        <v>As Quoted</v>
      </c>
      <c r="Q12" s="31">
        <f>D12+K12</f>
        <v>505</v>
      </c>
      <c r="R12" s="34">
        <f>E12+L12</f>
        <v>551</v>
      </c>
      <c r="S12" s="34">
        <f>F12+K12</f>
        <v>785</v>
      </c>
      <c r="T12" s="34">
        <f>G12+L12</f>
        <v>831</v>
      </c>
      <c r="V12" s="53">
        <v>10</v>
      </c>
      <c r="W12" s="53">
        <v>20</v>
      </c>
      <c r="X12" s="50"/>
      <c r="Y12" s="30" t="str">
        <f t="shared" ref="Y12:AA18" si="1">N12</f>
        <v xml:space="preserve">Deluxe Beach Villa </v>
      </c>
      <c r="Z12" s="31" t="str">
        <f t="shared" si="1"/>
        <v>FB</v>
      </c>
      <c r="AA12" s="31" t="str">
        <f t="shared" si="1"/>
        <v>As Quoted</v>
      </c>
      <c r="AB12" s="31">
        <f t="shared" ref="AB12:AB17" si="2">Q12+V12</f>
        <v>515</v>
      </c>
      <c r="AC12" s="34">
        <f t="shared" ref="AC12:AD17" si="3">R12+V12</f>
        <v>561</v>
      </c>
      <c r="AD12" s="34">
        <f t="shared" si="3"/>
        <v>805</v>
      </c>
      <c r="AE12" s="34">
        <f t="shared" ref="AE12:AE17" si="4">T12+W12</f>
        <v>851</v>
      </c>
    </row>
    <row r="13" spans="1:31" ht="18" customHeight="1">
      <c r="A13" s="30" t="s">
        <v>74</v>
      </c>
      <c r="B13" s="31" t="s">
        <v>92</v>
      </c>
      <c r="C13" s="31" t="s">
        <v>93</v>
      </c>
      <c r="D13" s="31">
        <v>549</v>
      </c>
      <c r="E13" s="31">
        <v>589</v>
      </c>
      <c r="F13" s="31">
        <v>829</v>
      </c>
      <c r="G13" s="31">
        <v>869</v>
      </c>
      <c r="H13" s="8"/>
      <c r="I13" s="33"/>
      <c r="J13" s="33"/>
      <c r="K13" s="33">
        <v>6</v>
      </c>
      <c r="L13" s="33">
        <v>12</v>
      </c>
      <c r="N13" s="30" t="str">
        <f t="shared" si="0"/>
        <v xml:space="preserve">Sunset Beach Villa </v>
      </c>
      <c r="O13" s="31" t="str">
        <f t="shared" si="0"/>
        <v>FB</v>
      </c>
      <c r="P13" s="31" t="str">
        <f t="shared" si="0"/>
        <v>As Quoted</v>
      </c>
      <c r="Q13" s="31">
        <f t="shared" ref="Q13:R17" si="5">D13+K13</f>
        <v>555</v>
      </c>
      <c r="R13" s="34">
        <f t="shared" si="5"/>
        <v>601</v>
      </c>
      <c r="S13" s="34">
        <f t="shared" ref="S13:T17" si="6">F13+K13</f>
        <v>835</v>
      </c>
      <c r="T13" s="34">
        <f t="shared" si="6"/>
        <v>881</v>
      </c>
      <c r="V13" s="53">
        <v>10</v>
      </c>
      <c r="W13" s="53">
        <v>20</v>
      </c>
      <c r="X13" s="50"/>
      <c r="Y13" s="30" t="str">
        <f t="shared" si="1"/>
        <v xml:space="preserve">Sunset Beach Villa </v>
      </c>
      <c r="Z13" s="31" t="str">
        <f t="shared" si="1"/>
        <v>FB</v>
      </c>
      <c r="AA13" s="31" t="str">
        <f t="shared" si="1"/>
        <v>As Quoted</v>
      </c>
      <c r="AB13" s="31">
        <f t="shared" si="2"/>
        <v>565</v>
      </c>
      <c r="AC13" s="34">
        <f t="shared" si="3"/>
        <v>611</v>
      </c>
      <c r="AD13" s="34">
        <f t="shared" si="3"/>
        <v>855</v>
      </c>
      <c r="AE13" s="34">
        <f t="shared" si="4"/>
        <v>901</v>
      </c>
    </row>
    <row r="14" spans="1:31" ht="18" customHeight="1">
      <c r="A14" s="30" t="s">
        <v>94</v>
      </c>
      <c r="B14" s="31" t="s">
        <v>92</v>
      </c>
      <c r="C14" s="31" t="s">
        <v>93</v>
      </c>
      <c r="D14" s="31">
        <v>649</v>
      </c>
      <c r="E14" s="31">
        <v>689</v>
      </c>
      <c r="F14" s="31">
        <v>929</v>
      </c>
      <c r="G14" s="31">
        <v>969</v>
      </c>
      <c r="H14" s="8"/>
      <c r="I14" s="33"/>
      <c r="J14" s="33"/>
      <c r="K14" s="33">
        <v>6</v>
      </c>
      <c r="L14" s="33">
        <v>12</v>
      </c>
      <c r="N14" s="30" t="str">
        <f t="shared" si="0"/>
        <v>Private Pool Villa</v>
      </c>
      <c r="O14" s="31" t="str">
        <f t="shared" si="0"/>
        <v>FB</v>
      </c>
      <c r="P14" s="31" t="str">
        <f t="shared" si="0"/>
        <v>As Quoted</v>
      </c>
      <c r="Q14" s="31">
        <f t="shared" si="5"/>
        <v>655</v>
      </c>
      <c r="R14" s="34">
        <f t="shared" si="5"/>
        <v>701</v>
      </c>
      <c r="S14" s="34">
        <f t="shared" si="6"/>
        <v>935</v>
      </c>
      <c r="T14" s="34">
        <f t="shared" si="6"/>
        <v>981</v>
      </c>
      <c r="V14" s="53">
        <v>10</v>
      </c>
      <c r="W14" s="53">
        <v>20</v>
      </c>
      <c r="X14" s="50"/>
      <c r="Y14" s="30" t="str">
        <f t="shared" si="1"/>
        <v>Private Pool Villa</v>
      </c>
      <c r="Z14" s="31" t="str">
        <f t="shared" si="1"/>
        <v>FB</v>
      </c>
      <c r="AA14" s="31" t="str">
        <f t="shared" si="1"/>
        <v>As Quoted</v>
      </c>
      <c r="AB14" s="31">
        <f t="shared" si="2"/>
        <v>665</v>
      </c>
      <c r="AC14" s="34">
        <f t="shared" si="3"/>
        <v>711</v>
      </c>
      <c r="AD14" s="34">
        <f t="shared" si="3"/>
        <v>955</v>
      </c>
      <c r="AE14" s="34">
        <f t="shared" si="4"/>
        <v>1001</v>
      </c>
    </row>
    <row r="15" spans="1:31" ht="18" customHeight="1">
      <c r="A15" s="30" t="s">
        <v>95</v>
      </c>
      <c r="B15" s="31" t="s">
        <v>92</v>
      </c>
      <c r="C15" s="31" t="s">
        <v>93</v>
      </c>
      <c r="D15" s="31">
        <v>699</v>
      </c>
      <c r="E15" s="31">
        <v>739</v>
      </c>
      <c r="F15" s="31">
        <v>979</v>
      </c>
      <c r="G15" s="31">
        <v>1019</v>
      </c>
      <c r="H15" s="8"/>
      <c r="I15" s="33"/>
      <c r="J15" s="33"/>
      <c r="K15" s="33">
        <v>6</v>
      </c>
      <c r="L15" s="33">
        <v>12</v>
      </c>
      <c r="N15" s="30" t="str">
        <f t="shared" si="0"/>
        <v>Sunrise Beach Pool Villa</v>
      </c>
      <c r="O15" s="31" t="str">
        <f t="shared" si="0"/>
        <v>FB</v>
      </c>
      <c r="P15" s="31" t="str">
        <f t="shared" si="0"/>
        <v>As Quoted</v>
      </c>
      <c r="Q15" s="31">
        <f t="shared" si="5"/>
        <v>705</v>
      </c>
      <c r="R15" s="34">
        <f t="shared" si="5"/>
        <v>751</v>
      </c>
      <c r="S15" s="34">
        <f t="shared" si="6"/>
        <v>985</v>
      </c>
      <c r="T15" s="34">
        <f t="shared" si="6"/>
        <v>1031</v>
      </c>
      <c r="V15" s="53">
        <v>12</v>
      </c>
      <c r="W15" s="53">
        <v>20</v>
      </c>
      <c r="X15" s="50"/>
      <c r="Y15" s="30" t="str">
        <f t="shared" si="1"/>
        <v>Sunrise Beach Pool Villa</v>
      </c>
      <c r="Z15" s="31" t="str">
        <f t="shared" si="1"/>
        <v>FB</v>
      </c>
      <c r="AA15" s="31" t="str">
        <f t="shared" si="1"/>
        <v>As Quoted</v>
      </c>
      <c r="AB15" s="31">
        <f t="shared" si="2"/>
        <v>717</v>
      </c>
      <c r="AC15" s="34">
        <f t="shared" si="3"/>
        <v>763</v>
      </c>
      <c r="AD15" s="34">
        <f t="shared" si="3"/>
        <v>1005</v>
      </c>
      <c r="AE15" s="34">
        <f t="shared" si="4"/>
        <v>1051</v>
      </c>
    </row>
    <row r="16" spans="1:31" ht="18" customHeight="1">
      <c r="A16" s="30" t="s">
        <v>96</v>
      </c>
      <c r="B16" s="31" t="s">
        <v>92</v>
      </c>
      <c r="C16" s="31" t="s">
        <v>93</v>
      </c>
      <c r="D16" s="31">
        <v>699</v>
      </c>
      <c r="E16" s="31">
        <v>739</v>
      </c>
      <c r="F16" s="31">
        <v>979</v>
      </c>
      <c r="G16" s="31">
        <v>1019</v>
      </c>
      <c r="H16" s="8"/>
      <c r="I16" s="33"/>
      <c r="J16" s="33"/>
      <c r="K16" s="33">
        <v>6</v>
      </c>
      <c r="L16" s="33">
        <v>12</v>
      </c>
      <c r="N16" s="30" t="str">
        <f t="shared" si="0"/>
        <v xml:space="preserve">Overwater Villa </v>
      </c>
      <c r="O16" s="31" t="str">
        <f t="shared" si="0"/>
        <v>FB</v>
      </c>
      <c r="P16" s="31" t="str">
        <f t="shared" si="0"/>
        <v>As Quoted</v>
      </c>
      <c r="Q16" s="31">
        <f t="shared" si="5"/>
        <v>705</v>
      </c>
      <c r="R16" s="34">
        <f t="shared" si="5"/>
        <v>751</v>
      </c>
      <c r="S16" s="34">
        <f t="shared" si="6"/>
        <v>985</v>
      </c>
      <c r="T16" s="34">
        <f t="shared" si="6"/>
        <v>1031</v>
      </c>
      <c r="V16" s="53">
        <v>10</v>
      </c>
      <c r="W16" s="53">
        <v>20</v>
      </c>
      <c r="X16" s="50"/>
      <c r="Y16" s="30" t="str">
        <f t="shared" si="1"/>
        <v xml:space="preserve">Overwater Villa </v>
      </c>
      <c r="Z16" s="31" t="str">
        <f t="shared" si="1"/>
        <v>FB</v>
      </c>
      <c r="AA16" s="31" t="str">
        <f t="shared" si="1"/>
        <v>As Quoted</v>
      </c>
      <c r="AB16" s="31">
        <f t="shared" si="2"/>
        <v>715</v>
      </c>
      <c r="AC16" s="34">
        <f t="shared" si="3"/>
        <v>761</v>
      </c>
      <c r="AD16" s="34">
        <f t="shared" si="3"/>
        <v>1005</v>
      </c>
      <c r="AE16" s="34">
        <f t="shared" si="4"/>
        <v>1051</v>
      </c>
    </row>
    <row r="17" spans="1:31" ht="18" customHeight="1">
      <c r="A17" s="30" t="s">
        <v>97</v>
      </c>
      <c r="B17" s="31" t="s">
        <v>92</v>
      </c>
      <c r="C17" s="31" t="s">
        <v>93</v>
      </c>
      <c r="D17" s="31">
        <v>749</v>
      </c>
      <c r="E17" s="31">
        <v>789</v>
      </c>
      <c r="F17" s="31">
        <v>1029</v>
      </c>
      <c r="G17" s="31">
        <v>1069</v>
      </c>
      <c r="H17" s="8"/>
      <c r="I17" s="33"/>
      <c r="J17" s="33"/>
      <c r="K17" s="33">
        <v>6</v>
      </c>
      <c r="L17" s="33">
        <v>12</v>
      </c>
      <c r="N17" s="30" t="str">
        <f t="shared" si="0"/>
        <v>Sunset Beach Pool Villa</v>
      </c>
      <c r="O17" s="31" t="str">
        <f t="shared" si="0"/>
        <v>FB</v>
      </c>
      <c r="P17" s="31" t="str">
        <f t="shared" si="0"/>
        <v>As Quoted</v>
      </c>
      <c r="Q17" s="31">
        <f t="shared" si="5"/>
        <v>755</v>
      </c>
      <c r="R17" s="34">
        <f t="shared" si="5"/>
        <v>801</v>
      </c>
      <c r="S17" s="34">
        <f t="shared" si="6"/>
        <v>1035</v>
      </c>
      <c r="T17" s="34">
        <f t="shared" si="6"/>
        <v>1081</v>
      </c>
      <c r="V17" s="53">
        <v>12</v>
      </c>
      <c r="W17" s="53">
        <v>20</v>
      </c>
      <c r="X17" s="50"/>
      <c r="Y17" s="30" t="str">
        <f t="shared" si="1"/>
        <v>Sunset Beach Pool Villa</v>
      </c>
      <c r="Z17" s="31" t="str">
        <f t="shared" si="1"/>
        <v>FB</v>
      </c>
      <c r="AA17" s="31" t="str">
        <f t="shared" si="1"/>
        <v>As Quoted</v>
      </c>
      <c r="AB17" s="31">
        <f t="shared" si="2"/>
        <v>767</v>
      </c>
      <c r="AC17" s="34">
        <f t="shared" si="3"/>
        <v>813</v>
      </c>
      <c r="AD17" s="34">
        <f t="shared" si="3"/>
        <v>1055</v>
      </c>
      <c r="AE17" s="34">
        <f t="shared" si="4"/>
        <v>1101</v>
      </c>
    </row>
    <row r="18" spans="1:31" ht="18" customHeight="1">
      <c r="A18" s="30" t="s">
        <v>98</v>
      </c>
      <c r="B18" s="31" t="s">
        <v>92</v>
      </c>
      <c r="C18" s="31" t="s">
        <v>93</v>
      </c>
      <c r="D18" s="31">
        <v>1049</v>
      </c>
      <c r="E18" s="31">
        <v>1089</v>
      </c>
      <c r="F18" s="31">
        <v>1329</v>
      </c>
      <c r="G18" s="31">
        <v>1369</v>
      </c>
      <c r="H18" s="8"/>
      <c r="I18" s="33"/>
      <c r="J18" s="33"/>
      <c r="K18" s="33">
        <v>6</v>
      </c>
      <c r="L18" s="33">
        <v>12</v>
      </c>
      <c r="N18" s="30" t="str">
        <f t="shared" si="0"/>
        <v>Overwater Pool Suite</v>
      </c>
      <c r="O18" s="31" t="str">
        <f t="shared" si="0"/>
        <v>FB</v>
      </c>
      <c r="P18" s="31" t="str">
        <f t="shared" si="0"/>
        <v>As Quoted</v>
      </c>
      <c r="Q18" s="31">
        <f>D18</f>
        <v>1049</v>
      </c>
      <c r="R18" s="34">
        <f>E18</f>
        <v>1089</v>
      </c>
      <c r="S18" s="34">
        <f>F18</f>
        <v>1329</v>
      </c>
      <c r="T18" s="34">
        <f>G18</f>
        <v>1369</v>
      </c>
      <c r="V18" s="53">
        <v>10</v>
      </c>
      <c r="W18" s="53">
        <v>20</v>
      </c>
      <c r="X18" s="50"/>
      <c r="Y18" s="30" t="str">
        <f t="shared" si="1"/>
        <v>Overwater Pool Suite</v>
      </c>
      <c r="Z18" s="31" t="str">
        <f t="shared" si="1"/>
        <v>FB</v>
      </c>
      <c r="AA18" s="31" t="str">
        <f t="shared" si="1"/>
        <v>As Quoted</v>
      </c>
      <c r="AB18" s="31">
        <f>Q18</f>
        <v>1049</v>
      </c>
      <c r="AC18" s="34">
        <f>R18</f>
        <v>1089</v>
      </c>
      <c r="AD18" s="34">
        <f>S18</f>
        <v>1329</v>
      </c>
      <c r="AE18" s="34">
        <f>T18</f>
        <v>1369</v>
      </c>
    </row>
    <row r="19" spans="1:31" ht="18" customHeight="1">
      <c r="A19" s="25" t="s">
        <v>24</v>
      </c>
      <c r="I19" s="25" t="s">
        <v>25</v>
      </c>
      <c r="N19" s="25" t="s">
        <v>26</v>
      </c>
      <c r="V19" s="25" t="s">
        <v>27</v>
      </c>
      <c r="Y19" s="25" t="s">
        <v>28</v>
      </c>
    </row>
    <row r="20" spans="1:31" ht="18" customHeight="1">
      <c r="A20" s="299" t="s">
        <v>0</v>
      </c>
      <c r="B20" s="299" t="s">
        <v>1</v>
      </c>
      <c r="C20" s="299" t="s">
        <v>29</v>
      </c>
      <c r="D20" s="288" t="s">
        <v>47</v>
      </c>
      <c r="E20" s="290"/>
      <c r="F20" s="288" t="s">
        <v>48</v>
      </c>
      <c r="G20" s="290"/>
      <c r="H20" s="8"/>
      <c r="I20" s="26" t="s">
        <v>32</v>
      </c>
      <c r="J20" s="26" t="s">
        <v>33</v>
      </c>
      <c r="K20" s="26" t="s">
        <v>34</v>
      </c>
      <c r="L20" s="26" t="s">
        <v>34</v>
      </c>
      <c r="N20" s="294" t="s">
        <v>0</v>
      </c>
      <c r="O20" s="294" t="s">
        <v>1</v>
      </c>
      <c r="P20" s="294" t="s">
        <v>29</v>
      </c>
      <c r="Q20" s="291" t="str">
        <f>D20</f>
        <v>Season 3</v>
      </c>
      <c r="R20" s="293"/>
      <c r="S20" s="291" t="str">
        <f>F20</f>
        <v>Season 4</v>
      </c>
      <c r="T20" s="293"/>
      <c r="V20" s="27" t="str">
        <f>Q20</f>
        <v>Season 3</v>
      </c>
      <c r="W20" s="27" t="str">
        <f>S20</f>
        <v>Season 4</v>
      </c>
      <c r="X20" s="50"/>
      <c r="Y20" s="295" t="s">
        <v>0</v>
      </c>
      <c r="Z20" s="295" t="s">
        <v>1</v>
      </c>
      <c r="AA20" s="295" t="s">
        <v>29</v>
      </c>
      <c r="AB20" s="282" t="str">
        <f>V20</f>
        <v>Season 3</v>
      </c>
      <c r="AC20" s="284"/>
      <c r="AD20" s="282" t="str">
        <f>W20</f>
        <v>Season 4</v>
      </c>
      <c r="AE20" s="284"/>
    </row>
    <row r="21" spans="1:31" ht="18" customHeight="1">
      <c r="A21" s="299"/>
      <c r="B21" s="299"/>
      <c r="C21" s="299"/>
      <c r="D21" s="288" t="s">
        <v>99</v>
      </c>
      <c r="E21" s="290"/>
      <c r="F21" s="310" t="s">
        <v>100</v>
      </c>
      <c r="G21" s="290"/>
      <c r="H21" s="8"/>
      <c r="I21" s="26" t="s">
        <v>37</v>
      </c>
      <c r="J21" s="26" t="s">
        <v>38</v>
      </c>
      <c r="K21" s="26" t="s">
        <v>38</v>
      </c>
      <c r="L21" s="26" t="s">
        <v>38</v>
      </c>
      <c r="N21" s="294"/>
      <c r="O21" s="294"/>
      <c r="P21" s="294"/>
      <c r="Q21" s="291" t="str">
        <f>D21</f>
        <v>09 Jan 2020 to 12 Apr 2020</v>
      </c>
      <c r="R21" s="293"/>
      <c r="S21" s="291" t="str">
        <f>F21</f>
        <v>13 Apr 2020 to 31 Oct 2020</v>
      </c>
      <c r="T21" s="293"/>
      <c r="V21" s="27" t="str">
        <f>Q21</f>
        <v>09 Jan 2020 to 12 Apr 2020</v>
      </c>
      <c r="W21" s="27" t="str">
        <f>S21</f>
        <v>13 Apr 2020 to 31 Oct 2020</v>
      </c>
      <c r="X21" s="50"/>
      <c r="Y21" s="296"/>
      <c r="Z21" s="296"/>
      <c r="AA21" s="296"/>
      <c r="AB21" s="282" t="str">
        <f>V21</f>
        <v>09 Jan 2020 to 12 Apr 2020</v>
      </c>
      <c r="AC21" s="284"/>
      <c r="AD21" s="282" t="str">
        <f>W21</f>
        <v>13 Apr 2020 to 31 Oct 2020</v>
      </c>
      <c r="AE21" s="284"/>
    </row>
    <row r="22" spans="1:31" ht="18" customHeight="1">
      <c r="A22" s="299"/>
      <c r="B22" s="299"/>
      <c r="C22" s="299"/>
      <c r="D22" s="29" t="s">
        <v>3</v>
      </c>
      <c r="E22" s="29" t="s">
        <v>4</v>
      </c>
      <c r="F22" s="29" t="s">
        <v>3</v>
      </c>
      <c r="G22" s="29" t="s">
        <v>4</v>
      </c>
      <c r="H22" s="8"/>
      <c r="I22" s="26"/>
      <c r="J22" s="26"/>
      <c r="K22" s="26"/>
      <c r="L22" s="26"/>
      <c r="N22" s="294"/>
      <c r="O22" s="294"/>
      <c r="P22" s="294"/>
      <c r="Q22" s="51" t="s">
        <v>3</v>
      </c>
      <c r="R22" s="51" t="s">
        <v>4</v>
      </c>
      <c r="S22" s="51" t="s">
        <v>3</v>
      </c>
      <c r="T22" s="51" t="s">
        <v>4</v>
      </c>
      <c r="V22" s="27"/>
      <c r="W22" s="27"/>
      <c r="X22" s="50"/>
      <c r="Y22" s="297"/>
      <c r="Z22" s="297"/>
      <c r="AA22" s="297"/>
      <c r="AB22" s="52" t="s">
        <v>3</v>
      </c>
      <c r="AC22" s="52" t="s">
        <v>4</v>
      </c>
      <c r="AD22" s="52" t="s">
        <v>3</v>
      </c>
      <c r="AE22" s="52" t="s">
        <v>4</v>
      </c>
    </row>
    <row r="23" spans="1:31" ht="18" customHeight="1">
      <c r="A23" s="30" t="s">
        <v>66</v>
      </c>
      <c r="B23" s="31" t="s">
        <v>92</v>
      </c>
      <c r="C23" s="31" t="s">
        <v>93</v>
      </c>
      <c r="D23" s="31">
        <v>607</v>
      </c>
      <c r="E23" s="31">
        <v>647</v>
      </c>
      <c r="F23" s="31">
        <v>444</v>
      </c>
      <c r="G23" s="31">
        <v>484</v>
      </c>
      <c r="H23" s="8"/>
      <c r="I23" s="33"/>
      <c r="J23" s="33"/>
      <c r="K23" s="33">
        <v>6</v>
      </c>
      <c r="L23" s="33">
        <v>12</v>
      </c>
      <c r="N23" s="30" t="str">
        <f t="shared" ref="N23:P29" si="7">A23</f>
        <v xml:space="preserve">Deluxe Beach Villa </v>
      </c>
      <c r="O23" s="31" t="str">
        <f t="shared" si="7"/>
        <v>FB</v>
      </c>
      <c r="P23" s="31" t="str">
        <f t="shared" si="7"/>
        <v>As Quoted</v>
      </c>
      <c r="Q23" s="31">
        <f t="shared" ref="Q23:R28" si="8">D23+K23</f>
        <v>613</v>
      </c>
      <c r="R23" s="34">
        <f t="shared" si="8"/>
        <v>659</v>
      </c>
      <c r="S23" s="34">
        <f t="shared" ref="S23:T28" si="9">F23+K23</f>
        <v>450</v>
      </c>
      <c r="T23" s="34">
        <f t="shared" si="9"/>
        <v>496</v>
      </c>
      <c r="V23" s="53">
        <v>10</v>
      </c>
      <c r="W23" s="53">
        <v>10</v>
      </c>
      <c r="X23" s="50"/>
      <c r="Y23" s="30" t="str">
        <f t="shared" ref="Y23:AA29" si="10">N23</f>
        <v xml:space="preserve">Deluxe Beach Villa </v>
      </c>
      <c r="Z23" s="31" t="str">
        <f t="shared" si="10"/>
        <v>FB</v>
      </c>
      <c r="AA23" s="31" t="str">
        <f t="shared" si="10"/>
        <v>As Quoted</v>
      </c>
      <c r="AB23" s="31">
        <f t="shared" ref="AB23:AB28" si="11">Q23+V23</f>
        <v>623</v>
      </c>
      <c r="AC23" s="34">
        <f t="shared" ref="AC23:AD28" si="12">R23+V23</f>
        <v>669</v>
      </c>
      <c r="AD23" s="34">
        <f t="shared" si="12"/>
        <v>460</v>
      </c>
      <c r="AE23" s="34">
        <f t="shared" ref="AE23:AE28" si="13">T23+W23</f>
        <v>506</v>
      </c>
    </row>
    <row r="24" spans="1:31" ht="18" customHeight="1">
      <c r="A24" s="30" t="s">
        <v>74</v>
      </c>
      <c r="B24" s="31" t="s">
        <v>92</v>
      </c>
      <c r="C24" s="31" t="s">
        <v>93</v>
      </c>
      <c r="D24" s="31">
        <v>657</v>
      </c>
      <c r="E24" s="31">
        <v>697</v>
      </c>
      <c r="F24" s="31">
        <v>494</v>
      </c>
      <c r="G24" s="31">
        <v>534</v>
      </c>
      <c r="H24" s="8"/>
      <c r="I24" s="33"/>
      <c r="J24" s="33"/>
      <c r="K24" s="33">
        <v>6</v>
      </c>
      <c r="L24" s="33">
        <v>12</v>
      </c>
      <c r="N24" s="30" t="str">
        <f t="shared" si="7"/>
        <v xml:space="preserve">Sunset Beach Villa </v>
      </c>
      <c r="O24" s="31" t="str">
        <f t="shared" si="7"/>
        <v>FB</v>
      </c>
      <c r="P24" s="31" t="str">
        <f t="shared" si="7"/>
        <v>As Quoted</v>
      </c>
      <c r="Q24" s="31">
        <f t="shared" si="8"/>
        <v>663</v>
      </c>
      <c r="R24" s="34">
        <f t="shared" si="8"/>
        <v>709</v>
      </c>
      <c r="S24" s="34">
        <f t="shared" si="9"/>
        <v>500</v>
      </c>
      <c r="T24" s="34">
        <f t="shared" si="9"/>
        <v>546</v>
      </c>
      <c r="V24" s="53">
        <v>10</v>
      </c>
      <c r="W24" s="53">
        <v>10</v>
      </c>
      <c r="X24" s="50"/>
      <c r="Y24" s="30" t="str">
        <f t="shared" si="10"/>
        <v xml:space="preserve">Sunset Beach Villa </v>
      </c>
      <c r="Z24" s="31" t="str">
        <f t="shared" si="10"/>
        <v>FB</v>
      </c>
      <c r="AA24" s="31" t="str">
        <f t="shared" si="10"/>
        <v>As Quoted</v>
      </c>
      <c r="AB24" s="31">
        <f t="shared" si="11"/>
        <v>673</v>
      </c>
      <c r="AC24" s="34">
        <f t="shared" si="12"/>
        <v>719</v>
      </c>
      <c r="AD24" s="34">
        <f t="shared" si="12"/>
        <v>510</v>
      </c>
      <c r="AE24" s="34">
        <f t="shared" si="13"/>
        <v>556</v>
      </c>
    </row>
    <row r="25" spans="1:31" ht="18" customHeight="1">
      <c r="A25" s="30" t="s">
        <v>94</v>
      </c>
      <c r="B25" s="31" t="s">
        <v>92</v>
      </c>
      <c r="C25" s="31" t="s">
        <v>93</v>
      </c>
      <c r="D25" s="31">
        <v>757</v>
      </c>
      <c r="E25" s="31">
        <v>797</v>
      </c>
      <c r="F25" s="31">
        <v>594</v>
      </c>
      <c r="G25" s="31">
        <v>634</v>
      </c>
      <c r="H25" s="8"/>
      <c r="I25" s="33"/>
      <c r="J25" s="33"/>
      <c r="K25" s="33">
        <v>6</v>
      </c>
      <c r="L25" s="33">
        <v>12</v>
      </c>
      <c r="N25" s="30" t="str">
        <f t="shared" si="7"/>
        <v>Private Pool Villa</v>
      </c>
      <c r="O25" s="31" t="str">
        <f t="shared" si="7"/>
        <v>FB</v>
      </c>
      <c r="P25" s="31" t="str">
        <f t="shared" si="7"/>
        <v>As Quoted</v>
      </c>
      <c r="Q25" s="31">
        <f t="shared" si="8"/>
        <v>763</v>
      </c>
      <c r="R25" s="34">
        <f t="shared" si="8"/>
        <v>809</v>
      </c>
      <c r="S25" s="34">
        <f t="shared" si="9"/>
        <v>600</v>
      </c>
      <c r="T25" s="34">
        <f t="shared" si="9"/>
        <v>646</v>
      </c>
      <c r="V25" s="53">
        <v>10</v>
      </c>
      <c r="W25" s="53">
        <v>10</v>
      </c>
      <c r="X25" s="50"/>
      <c r="Y25" s="30" t="str">
        <f t="shared" si="10"/>
        <v>Private Pool Villa</v>
      </c>
      <c r="Z25" s="31" t="str">
        <f t="shared" si="10"/>
        <v>FB</v>
      </c>
      <c r="AA25" s="31" t="str">
        <f t="shared" si="10"/>
        <v>As Quoted</v>
      </c>
      <c r="AB25" s="31">
        <f t="shared" si="11"/>
        <v>773</v>
      </c>
      <c r="AC25" s="34">
        <f t="shared" si="12"/>
        <v>819</v>
      </c>
      <c r="AD25" s="34">
        <f t="shared" si="12"/>
        <v>610</v>
      </c>
      <c r="AE25" s="34">
        <f t="shared" si="13"/>
        <v>656</v>
      </c>
    </row>
    <row r="26" spans="1:31" ht="18" customHeight="1">
      <c r="A26" s="30" t="s">
        <v>95</v>
      </c>
      <c r="B26" s="31" t="s">
        <v>92</v>
      </c>
      <c r="C26" s="31" t="s">
        <v>93</v>
      </c>
      <c r="D26" s="31">
        <v>807</v>
      </c>
      <c r="E26" s="31">
        <v>847</v>
      </c>
      <c r="F26" s="31">
        <v>644</v>
      </c>
      <c r="G26" s="31">
        <v>684</v>
      </c>
      <c r="H26" s="8"/>
      <c r="I26" s="33"/>
      <c r="J26" s="33"/>
      <c r="K26" s="33">
        <v>6</v>
      </c>
      <c r="L26" s="33">
        <v>12</v>
      </c>
      <c r="N26" s="30" t="str">
        <f t="shared" si="7"/>
        <v>Sunrise Beach Pool Villa</v>
      </c>
      <c r="O26" s="31" t="str">
        <f t="shared" si="7"/>
        <v>FB</v>
      </c>
      <c r="P26" s="31" t="str">
        <f t="shared" si="7"/>
        <v>As Quoted</v>
      </c>
      <c r="Q26" s="31">
        <f t="shared" si="8"/>
        <v>813</v>
      </c>
      <c r="R26" s="34">
        <f t="shared" si="8"/>
        <v>859</v>
      </c>
      <c r="S26" s="34">
        <f t="shared" si="9"/>
        <v>650</v>
      </c>
      <c r="T26" s="34">
        <f t="shared" si="9"/>
        <v>696</v>
      </c>
      <c r="V26" s="53">
        <v>12</v>
      </c>
      <c r="W26" s="53">
        <v>12</v>
      </c>
      <c r="X26" s="50"/>
      <c r="Y26" s="30" t="str">
        <f t="shared" si="10"/>
        <v>Sunrise Beach Pool Villa</v>
      </c>
      <c r="Z26" s="31" t="str">
        <f t="shared" si="10"/>
        <v>FB</v>
      </c>
      <c r="AA26" s="31" t="str">
        <f t="shared" si="10"/>
        <v>As Quoted</v>
      </c>
      <c r="AB26" s="31">
        <f t="shared" si="11"/>
        <v>825</v>
      </c>
      <c r="AC26" s="34">
        <f t="shared" si="12"/>
        <v>871</v>
      </c>
      <c r="AD26" s="34">
        <f t="shared" si="12"/>
        <v>662</v>
      </c>
      <c r="AE26" s="34">
        <f t="shared" si="13"/>
        <v>708</v>
      </c>
    </row>
    <row r="27" spans="1:31" ht="18" customHeight="1">
      <c r="A27" s="30" t="s">
        <v>96</v>
      </c>
      <c r="B27" s="31" t="s">
        <v>92</v>
      </c>
      <c r="C27" s="31" t="s">
        <v>93</v>
      </c>
      <c r="D27" s="31">
        <v>807</v>
      </c>
      <c r="E27" s="31">
        <v>847</v>
      </c>
      <c r="F27" s="31">
        <v>644</v>
      </c>
      <c r="G27" s="31">
        <v>684</v>
      </c>
      <c r="H27" s="8"/>
      <c r="I27" s="33"/>
      <c r="J27" s="33"/>
      <c r="K27" s="33">
        <v>6</v>
      </c>
      <c r="L27" s="33">
        <v>12</v>
      </c>
      <c r="N27" s="30" t="str">
        <f t="shared" si="7"/>
        <v xml:space="preserve">Overwater Villa </v>
      </c>
      <c r="O27" s="31" t="str">
        <f t="shared" si="7"/>
        <v>FB</v>
      </c>
      <c r="P27" s="31" t="str">
        <f t="shared" si="7"/>
        <v>As Quoted</v>
      </c>
      <c r="Q27" s="31">
        <f t="shared" si="8"/>
        <v>813</v>
      </c>
      <c r="R27" s="34">
        <f t="shared" si="8"/>
        <v>859</v>
      </c>
      <c r="S27" s="34">
        <f t="shared" si="9"/>
        <v>650</v>
      </c>
      <c r="T27" s="34">
        <f t="shared" si="9"/>
        <v>696</v>
      </c>
      <c r="V27" s="53">
        <v>10</v>
      </c>
      <c r="W27" s="53">
        <v>10</v>
      </c>
      <c r="X27" s="50"/>
      <c r="Y27" s="30" t="str">
        <f t="shared" si="10"/>
        <v xml:space="preserve">Overwater Villa </v>
      </c>
      <c r="Z27" s="31" t="str">
        <f t="shared" si="10"/>
        <v>FB</v>
      </c>
      <c r="AA27" s="31" t="str">
        <f t="shared" si="10"/>
        <v>As Quoted</v>
      </c>
      <c r="AB27" s="31">
        <f t="shared" si="11"/>
        <v>823</v>
      </c>
      <c r="AC27" s="34">
        <f t="shared" si="12"/>
        <v>869</v>
      </c>
      <c r="AD27" s="34">
        <f t="shared" si="12"/>
        <v>660</v>
      </c>
      <c r="AE27" s="34">
        <f t="shared" si="13"/>
        <v>706</v>
      </c>
    </row>
    <row r="28" spans="1:31" ht="18" customHeight="1">
      <c r="A28" s="30" t="s">
        <v>97</v>
      </c>
      <c r="B28" s="31" t="s">
        <v>92</v>
      </c>
      <c r="C28" s="31" t="s">
        <v>93</v>
      </c>
      <c r="D28" s="31">
        <v>857</v>
      </c>
      <c r="E28" s="31">
        <v>897</v>
      </c>
      <c r="F28" s="31">
        <v>694</v>
      </c>
      <c r="G28" s="31">
        <v>734</v>
      </c>
      <c r="H28" s="8"/>
      <c r="I28" s="33"/>
      <c r="J28" s="33"/>
      <c r="K28" s="33">
        <v>6</v>
      </c>
      <c r="L28" s="33">
        <v>12</v>
      </c>
      <c r="N28" s="30" t="str">
        <f t="shared" si="7"/>
        <v>Sunset Beach Pool Villa</v>
      </c>
      <c r="O28" s="31" t="str">
        <f t="shared" si="7"/>
        <v>FB</v>
      </c>
      <c r="P28" s="31" t="str">
        <f t="shared" si="7"/>
        <v>As Quoted</v>
      </c>
      <c r="Q28" s="31">
        <f t="shared" si="8"/>
        <v>863</v>
      </c>
      <c r="R28" s="34">
        <f t="shared" si="8"/>
        <v>909</v>
      </c>
      <c r="S28" s="34">
        <f t="shared" si="9"/>
        <v>700</v>
      </c>
      <c r="T28" s="34">
        <f t="shared" si="9"/>
        <v>746</v>
      </c>
      <c r="V28" s="53">
        <v>12</v>
      </c>
      <c r="W28" s="53">
        <v>12</v>
      </c>
      <c r="X28" s="50"/>
      <c r="Y28" s="30" t="str">
        <f t="shared" si="10"/>
        <v>Sunset Beach Pool Villa</v>
      </c>
      <c r="Z28" s="31" t="str">
        <f t="shared" si="10"/>
        <v>FB</v>
      </c>
      <c r="AA28" s="31" t="str">
        <f t="shared" si="10"/>
        <v>As Quoted</v>
      </c>
      <c r="AB28" s="31">
        <f t="shared" si="11"/>
        <v>875</v>
      </c>
      <c r="AC28" s="34">
        <f t="shared" si="12"/>
        <v>921</v>
      </c>
      <c r="AD28" s="34">
        <f t="shared" si="12"/>
        <v>712</v>
      </c>
      <c r="AE28" s="34">
        <f t="shared" si="13"/>
        <v>758</v>
      </c>
    </row>
    <row r="29" spans="1:31" ht="18" customHeight="1">
      <c r="A29" s="30" t="s">
        <v>98</v>
      </c>
      <c r="B29" s="31" t="s">
        <v>92</v>
      </c>
      <c r="C29" s="31" t="s">
        <v>93</v>
      </c>
      <c r="D29" s="31">
        <v>1157</v>
      </c>
      <c r="E29" s="31">
        <v>1197</v>
      </c>
      <c r="F29" s="31">
        <v>994</v>
      </c>
      <c r="G29" s="31">
        <v>1034</v>
      </c>
      <c r="H29" s="8"/>
      <c r="I29" s="33"/>
      <c r="J29" s="33"/>
      <c r="K29" s="33">
        <v>6</v>
      </c>
      <c r="L29" s="33">
        <v>12</v>
      </c>
      <c r="N29" s="30" t="str">
        <f t="shared" si="7"/>
        <v>Overwater Pool Suite</v>
      </c>
      <c r="O29" s="31" t="str">
        <f t="shared" si="7"/>
        <v>FB</v>
      </c>
      <c r="P29" s="31" t="str">
        <f t="shared" si="7"/>
        <v>As Quoted</v>
      </c>
      <c r="Q29" s="31">
        <f>D29</f>
        <v>1157</v>
      </c>
      <c r="R29" s="34">
        <f>E29</f>
        <v>1197</v>
      </c>
      <c r="S29" s="34">
        <f>F29</f>
        <v>994</v>
      </c>
      <c r="T29" s="34">
        <f>G29</f>
        <v>1034</v>
      </c>
      <c r="V29" s="53">
        <v>10</v>
      </c>
      <c r="W29" s="53">
        <v>10</v>
      </c>
      <c r="X29" s="50"/>
      <c r="Y29" s="30" t="str">
        <f t="shared" si="10"/>
        <v>Overwater Pool Suite</v>
      </c>
      <c r="Z29" s="31" t="str">
        <f t="shared" si="10"/>
        <v>FB</v>
      </c>
      <c r="AA29" s="31" t="str">
        <f t="shared" si="10"/>
        <v>As Quoted</v>
      </c>
      <c r="AB29" s="31">
        <f>Q29</f>
        <v>1157</v>
      </c>
      <c r="AC29" s="34">
        <f>R29</f>
        <v>1197</v>
      </c>
      <c r="AD29" s="34">
        <f>S29</f>
        <v>994</v>
      </c>
      <c r="AE29" s="34">
        <f>T29</f>
        <v>1034</v>
      </c>
    </row>
    <row r="30" spans="1:31" ht="18" customHeight="1">
      <c r="A30" s="25" t="s">
        <v>24</v>
      </c>
      <c r="I30" s="25" t="s">
        <v>25</v>
      </c>
      <c r="N30" s="25" t="s">
        <v>26</v>
      </c>
      <c r="V30" s="25" t="s">
        <v>27</v>
      </c>
      <c r="Y30" s="25" t="s">
        <v>28</v>
      </c>
    </row>
    <row r="31" spans="1:31" ht="18" customHeight="1">
      <c r="A31" s="299" t="s">
        <v>0</v>
      </c>
      <c r="B31" s="299" t="s">
        <v>1</v>
      </c>
      <c r="C31" s="299" t="s">
        <v>29</v>
      </c>
      <c r="D31" s="288" t="s">
        <v>51</v>
      </c>
      <c r="E31" s="290"/>
      <c r="F31" s="288" t="s">
        <v>52</v>
      </c>
      <c r="G31" s="290"/>
      <c r="H31" s="8"/>
      <c r="I31" s="26" t="s">
        <v>32</v>
      </c>
      <c r="J31" s="26" t="s">
        <v>33</v>
      </c>
      <c r="K31" s="26" t="s">
        <v>34</v>
      </c>
      <c r="L31" s="26" t="s">
        <v>34</v>
      </c>
      <c r="N31" s="294" t="s">
        <v>0</v>
      </c>
      <c r="O31" s="294" t="s">
        <v>1</v>
      </c>
      <c r="P31" s="294" t="s">
        <v>29</v>
      </c>
      <c r="Q31" s="291" t="str">
        <f>D31</f>
        <v>Season 5</v>
      </c>
      <c r="R31" s="293"/>
      <c r="S31" s="291" t="str">
        <f>F31</f>
        <v>Season 6</v>
      </c>
      <c r="T31" s="293"/>
      <c r="V31" s="27" t="str">
        <f>Q31</f>
        <v>Season 5</v>
      </c>
      <c r="W31" s="27" t="str">
        <f>S31</f>
        <v>Season 6</v>
      </c>
      <c r="X31" s="50"/>
      <c r="Y31" s="295" t="s">
        <v>0</v>
      </c>
      <c r="Z31" s="295" t="s">
        <v>1</v>
      </c>
      <c r="AA31" s="295" t="s">
        <v>29</v>
      </c>
      <c r="AB31" s="282" t="str">
        <f>V31</f>
        <v>Season 5</v>
      </c>
      <c r="AC31" s="284"/>
      <c r="AD31" s="282" t="str">
        <f>W31</f>
        <v>Season 6</v>
      </c>
      <c r="AE31" s="284"/>
    </row>
    <row r="32" spans="1:31" ht="18" customHeight="1">
      <c r="A32" s="299"/>
      <c r="B32" s="299"/>
      <c r="C32" s="299"/>
      <c r="D32" s="288" t="s">
        <v>101</v>
      </c>
      <c r="E32" s="290"/>
      <c r="F32" s="310" t="s">
        <v>102</v>
      </c>
      <c r="G32" s="290"/>
      <c r="H32" s="8"/>
      <c r="I32" s="26" t="s">
        <v>37</v>
      </c>
      <c r="J32" s="26" t="s">
        <v>38</v>
      </c>
      <c r="K32" s="26" t="s">
        <v>38</v>
      </c>
      <c r="L32" s="26" t="s">
        <v>38</v>
      </c>
      <c r="N32" s="294"/>
      <c r="O32" s="294"/>
      <c r="P32" s="294"/>
      <c r="Q32" s="291" t="str">
        <f>D32</f>
        <v>01 Nov 2020 to 26 Dec 2020</v>
      </c>
      <c r="R32" s="293"/>
      <c r="S32" s="291" t="str">
        <f>F32</f>
        <v>27 Dec 2020 to 08 Jan 2021</v>
      </c>
      <c r="T32" s="293"/>
      <c r="V32" s="27" t="str">
        <f>Q32</f>
        <v>01 Nov 2020 to 26 Dec 2020</v>
      </c>
      <c r="W32" s="27" t="str">
        <f>S32</f>
        <v>27 Dec 2020 to 08 Jan 2021</v>
      </c>
      <c r="X32" s="50"/>
      <c r="Y32" s="296"/>
      <c r="Z32" s="296"/>
      <c r="AA32" s="296"/>
      <c r="AB32" s="282" t="str">
        <f>V32</f>
        <v>01 Nov 2020 to 26 Dec 2020</v>
      </c>
      <c r="AC32" s="284"/>
      <c r="AD32" s="282" t="str">
        <f>W32</f>
        <v>27 Dec 2020 to 08 Jan 2021</v>
      </c>
      <c r="AE32" s="284"/>
    </row>
    <row r="33" spans="1:31" ht="18" customHeight="1">
      <c r="A33" s="299"/>
      <c r="B33" s="299"/>
      <c r="C33" s="299"/>
      <c r="D33" s="29" t="s">
        <v>3</v>
      </c>
      <c r="E33" s="29" t="s">
        <v>4</v>
      </c>
      <c r="F33" s="29" t="s">
        <v>3</v>
      </c>
      <c r="G33" s="29" t="s">
        <v>4</v>
      </c>
      <c r="H33" s="8"/>
      <c r="I33" s="26"/>
      <c r="J33" s="26"/>
      <c r="K33" s="26"/>
      <c r="L33" s="26"/>
      <c r="N33" s="294"/>
      <c r="O33" s="294"/>
      <c r="P33" s="294"/>
      <c r="Q33" s="51" t="s">
        <v>3</v>
      </c>
      <c r="R33" s="51" t="s">
        <v>4</v>
      </c>
      <c r="S33" s="51" t="s">
        <v>3</v>
      </c>
      <c r="T33" s="51" t="s">
        <v>4</v>
      </c>
      <c r="V33" s="27"/>
      <c r="W33" s="27"/>
      <c r="X33" s="50"/>
      <c r="Y33" s="297"/>
      <c r="Z33" s="297"/>
      <c r="AA33" s="297"/>
      <c r="AB33" s="52" t="s">
        <v>3</v>
      </c>
      <c r="AC33" s="52" t="s">
        <v>4</v>
      </c>
      <c r="AD33" s="52" t="s">
        <v>3</v>
      </c>
      <c r="AE33" s="52" t="s">
        <v>4</v>
      </c>
    </row>
    <row r="34" spans="1:31" ht="18" customHeight="1">
      <c r="A34" s="30" t="s">
        <v>66</v>
      </c>
      <c r="B34" s="31" t="s">
        <v>92</v>
      </c>
      <c r="C34" s="31" t="s">
        <v>93</v>
      </c>
      <c r="D34" s="31">
        <v>513</v>
      </c>
      <c r="E34" s="31">
        <v>553</v>
      </c>
      <c r="F34" s="31">
        <v>809</v>
      </c>
      <c r="G34" s="31">
        <v>849</v>
      </c>
      <c r="H34" s="8"/>
      <c r="I34" s="33"/>
      <c r="J34" s="33"/>
      <c r="K34" s="33">
        <v>6</v>
      </c>
      <c r="L34" s="33">
        <v>12</v>
      </c>
      <c r="N34" s="30" t="str">
        <f t="shared" ref="N34:P40" si="14">A34</f>
        <v xml:space="preserve">Deluxe Beach Villa </v>
      </c>
      <c r="O34" s="31" t="str">
        <f t="shared" si="14"/>
        <v>FB</v>
      </c>
      <c r="P34" s="31" t="str">
        <f t="shared" si="14"/>
        <v>As Quoted</v>
      </c>
      <c r="Q34" s="31">
        <f t="shared" ref="Q34:R39" si="15">D34+K34</f>
        <v>519</v>
      </c>
      <c r="R34" s="34">
        <f t="shared" si="15"/>
        <v>565</v>
      </c>
      <c r="S34" s="34">
        <f t="shared" ref="S34:T39" si="16">F34+K34</f>
        <v>815</v>
      </c>
      <c r="T34" s="34">
        <f t="shared" si="16"/>
        <v>861</v>
      </c>
      <c r="V34" s="53">
        <v>10</v>
      </c>
      <c r="W34" s="53">
        <v>20</v>
      </c>
      <c r="X34" s="50"/>
      <c r="Y34" s="30" t="str">
        <f t="shared" ref="Y34:AA40" si="17">N34</f>
        <v xml:space="preserve">Deluxe Beach Villa </v>
      </c>
      <c r="Z34" s="31" t="str">
        <f t="shared" si="17"/>
        <v>FB</v>
      </c>
      <c r="AA34" s="31" t="str">
        <f t="shared" si="17"/>
        <v>As Quoted</v>
      </c>
      <c r="AB34" s="31">
        <f t="shared" ref="AB34:AB39" si="18">Q34+V34</f>
        <v>529</v>
      </c>
      <c r="AC34" s="34">
        <f t="shared" ref="AC34:AD39" si="19">R34+V34</f>
        <v>575</v>
      </c>
      <c r="AD34" s="34">
        <f t="shared" si="19"/>
        <v>835</v>
      </c>
      <c r="AE34" s="34">
        <f t="shared" ref="AE34:AE39" si="20">T34+W34</f>
        <v>881</v>
      </c>
    </row>
    <row r="35" spans="1:31" ht="18" customHeight="1">
      <c r="A35" s="30" t="s">
        <v>74</v>
      </c>
      <c r="B35" s="31" t="s">
        <v>92</v>
      </c>
      <c r="C35" s="31" t="s">
        <v>93</v>
      </c>
      <c r="D35" s="31">
        <v>563</v>
      </c>
      <c r="E35" s="31">
        <v>603</v>
      </c>
      <c r="F35" s="31">
        <v>859</v>
      </c>
      <c r="G35" s="31">
        <v>899</v>
      </c>
      <c r="H35" s="8"/>
      <c r="I35" s="33"/>
      <c r="J35" s="33"/>
      <c r="K35" s="33">
        <v>6</v>
      </c>
      <c r="L35" s="33">
        <v>12</v>
      </c>
      <c r="N35" s="30" t="str">
        <f t="shared" si="14"/>
        <v xml:space="preserve">Sunset Beach Villa </v>
      </c>
      <c r="O35" s="31" t="str">
        <f t="shared" si="14"/>
        <v>FB</v>
      </c>
      <c r="P35" s="31" t="str">
        <f t="shared" si="14"/>
        <v>As Quoted</v>
      </c>
      <c r="Q35" s="31">
        <f t="shared" si="15"/>
        <v>569</v>
      </c>
      <c r="R35" s="34">
        <f t="shared" si="15"/>
        <v>615</v>
      </c>
      <c r="S35" s="34">
        <f t="shared" si="16"/>
        <v>865</v>
      </c>
      <c r="T35" s="34">
        <f t="shared" si="16"/>
        <v>911</v>
      </c>
      <c r="V35" s="53">
        <v>10</v>
      </c>
      <c r="W35" s="53">
        <v>20</v>
      </c>
      <c r="X35" s="50"/>
      <c r="Y35" s="30" t="str">
        <f t="shared" si="17"/>
        <v xml:space="preserve">Sunset Beach Villa </v>
      </c>
      <c r="Z35" s="31" t="str">
        <f t="shared" si="17"/>
        <v>FB</v>
      </c>
      <c r="AA35" s="31" t="str">
        <f t="shared" si="17"/>
        <v>As Quoted</v>
      </c>
      <c r="AB35" s="31">
        <f t="shared" si="18"/>
        <v>579</v>
      </c>
      <c r="AC35" s="34">
        <f t="shared" si="19"/>
        <v>625</v>
      </c>
      <c r="AD35" s="34">
        <f t="shared" si="19"/>
        <v>885</v>
      </c>
      <c r="AE35" s="34">
        <f t="shared" si="20"/>
        <v>931</v>
      </c>
    </row>
    <row r="36" spans="1:31" ht="18" customHeight="1">
      <c r="A36" s="30" t="s">
        <v>94</v>
      </c>
      <c r="B36" s="31" t="s">
        <v>92</v>
      </c>
      <c r="C36" s="31" t="s">
        <v>93</v>
      </c>
      <c r="D36" s="31">
        <v>663</v>
      </c>
      <c r="E36" s="31">
        <v>703</v>
      </c>
      <c r="F36" s="31">
        <v>959</v>
      </c>
      <c r="G36" s="31">
        <v>999</v>
      </c>
      <c r="H36" s="8"/>
      <c r="I36" s="33"/>
      <c r="J36" s="33"/>
      <c r="K36" s="33">
        <v>6</v>
      </c>
      <c r="L36" s="33">
        <v>12</v>
      </c>
      <c r="N36" s="30" t="str">
        <f t="shared" si="14"/>
        <v>Private Pool Villa</v>
      </c>
      <c r="O36" s="31" t="str">
        <f t="shared" si="14"/>
        <v>FB</v>
      </c>
      <c r="P36" s="31" t="str">
        <f t="shared" si="14"/>
        <v>As Quoted</v>
      </c>
      <c r="Q36" s="31">
        <f t="shared" si="15"/>
        <v>669</v>
      </c>
      <c r="R36" s="34">
        <f t="shared" si="15"/>
        <v>715</v>
      </c>
      <c r="S36" s="34">
        <f t="shared" si="16"/>
        <v>965</v>
      </c>
      <c r="T36" s="34">
        <f t="shared" si="16"/>
        <v>1011</v>
      </c>
      <c r="V36" s="53">
        <v>10</v>
      </c>
      <c r="W36" s="53">
        <v>20</v>
      </c>
      <c r="X36" s="50"/>
      <c r="Y36" s="30" t="str">
        <f t="shared" si="17"/>
        <v>Private Pool Villa</v>
      </c>
      <c r="Z36" s="31" t="str">
        <f t="shared" si="17"/>
        <v>FB</v>
      </c>
      <c r="AA36" s="31" t="str">
        <f t="shared" si="17"/>
        <v>As Quoted</v>
      </c>
      <c r="AB36" s="31">
        <f t="shared" si="18"/>
        <v>679</v>
      </c>
      <c r="AC36" s="34">
        <f t="shared" si="19"/>
        <v>725</v>
      </c>
      <c r="AD36" s="34">
        <f t="shared" si="19"/>
        <v>985</v>
      </c>
      <c r="AE36" s="34">
        <f t="shared" si="20"/>
        <v>1031</v>
      </c>
    </row>
    <row r="37" spans="1:31" ht="18" customHeight="1">
      <c r="A37" s="30" t="s">
        <v>95</v>
      </c>
      <c r="B37" s="31" t="s">
        <v>92</v>
      </c>
      <c r="C37" s="31" t="s">
        <v>93</v>
      </c>
      <c r="D37" s="31">
        <v>713</v>
      </c>
      <c r="E37" s="31">
        <v>753</v>
      </c>
      <c r="F37" s="31">
        <v>1009</v>
      </c>
      <c r="G37" s="31">
        <v>1049</v>
      </c>
      <c r="H37" s="8"/>
      <c r="I37" s="33"/>
      <c r="J37" s="33"/>
      <c r="K37" s="33">
        <v>6</v>
      </c>
      <c r="L37" s="33">
        <v>12</v>
      </c>
      <c r="N37" s="30" t="str">
        <f t="shared" si="14"/>
        <v>Sunrise Beach Pool Villa</v>
      </c>
      <c r="O37" s="31" t="str">
        <f t="shared" si="14"/>
        <v>FB</v>
      </c>
      <c r="P37" s="31" t="str">
        <f t="shared" si="14"/>
        <v>As Quoted</v>
      </c>
      <c r="Q37" s="31">
        <f t="shared" si="15"/>
        <v>719</v>
      </c>
      <c r="R37" s="34">
        <f t="shared" si="15"/>
        <v>765</v>
      </c>
      <c r="S37" s="34">
        <f t="shared" si="16"/>
        <v>1015</v>
      </c>
      <c r="T37" s="34">
        <f t="shared" si="16"/>
        <v>1061</v>
      </c>
      <c r="V37" s="53">
        <v>12</v>
      </c>
      <c r="W37" s="53">
        <v>20</v>
      </c>
      <c r="X37" s="50"/>
      <c r="Y37" s="30" t="str">
        <f t="shared" si="17"/>
        <v>Sunrise Beach Pool Villa</v>
      </c>
      <c r="Z37" s="31" t="str">
        <f t="shared" si="17"/>
        <v>FB</v>
      </c>
      <c r="AA37" s="31" t="str">
        <f t="shared" si="17"/>
        <v>As Quoted</v>
      </c>
      <c r="AB37" s="31">
        <f t="shared" si="18"/>
        <v>731</v>
      </c>
      <c r="AC37" s="34">
        <f t="shared" si="19"/>
        <v>777</v>
      </c>
      <c r="AD37" s="34">
        <f t="shared" si="19"/>
        <v>1035</v>
      </c>
      <c r="AE37" s="34">
        <f t="shared" si="20"/>
        <v>1081</v>
      </c>
    </row>
    <row r="38" spans="1:31" ht="18" customHeight="1">
      <c r="A38" s="30" t="s">
        <v>96</v>
      </c>
      <c r="B38" s="31" t="s">
        <v>92</v>
      </c>
      <c r="C38" s="31" t="s">
        <v>93</v>
      </c>
      <c r="D38" s="31">
        <v>713</v>
      </c>
      <c r="E38" s="31">
        <v>753</v>
      </c>
      <c r="F38" s="31">
        <v>1009</v>
      </c>
      <c r="G38" s="31">
        <v>1049</v>
      </c>
      <c r="H38" s="8"/>
      <c r="I38" s="33"/>
      <c r="J38" s="33"/>
      <c r="K38" s="33">
        <v>6</v>
      </c>
      <c r="L38" s="33">
        <v>12</v>
      </c>
      <c r="N38" s="30" t="str">
        <f t="shared" si="14"/>
        <v xml:space="preserve">Overwater Villa </v>
      </c>
      <c r="O38" s="31" t="str">
        <f t="shared" si="14"/>
        <v>FB</v>
      </c>
      <c r="P38" s="31" t="str">
        <f t="shared" si="14"/>
        <v>As Quoted</v>
      </c>
      <c r="Q38" s="31">
        <f t="shared" si="15"/>
        <v>719</v>
      </c>
      <c r="R38" s="34">
        <f t="shared" si="15"/>
        <v>765</v>
      </c>
      <c r="S38" s="34">
        <f t="shared" si="16"/>
        <v>1015</v>
      </c>
      <c r="T38" s="34">
        <f t="shared" si="16"/>
        <v>1061</v>
      </c>
      <c r="V38" s="53">
        <v>10</v>
      </c>
      <c r="W38" s="53">
        <v>20</v>
      </c>
      <c r="X38" s="50"/>
      <c r="Y38" s="30" t="str">
        <f t="shared" si="17"/>
        <v xml:space="preserve">Overwater Villa </v>
      </c>
      <c r="Z38" s="31" t="str">
        <f t="shared" si="17"/>
        <v>FB</v>
      </c>
      <c r="AA38" s="31" t="str">
        <f t="shared" si="17"/>
        <v>As Quoted</v>
      </c>
      <c r="AB38" s="31">
        <f t="shared" si="18"/>
        <v>729</v>
      </c>
      <c r="AC38" s="34">
        <f t="shared" si="19"/>
        <v>775</v>
      </c>
      <c r="AD38" s="34">
        <f t="shared" si="19"/>
        <v>1035</v>
      </c>
      <c r="AE38" s="34">
        <f t="shared" si="20"/>
        <v>1081</v>
      </c>
    </row>
    <row r="39" spans="1:31" ht="18" customHeight="1">
      <c r="A39" s="30" t="s">
        <v>97</v>
      </c>
      <c r="B39" s="31" t="s">
        <v>92</v>
      </c>
      <c r="C39" s="31" t="s">
        <v>93</v>
      </c>
      <c r="D39" s="31">
        <v>763</v>
      </c>
      <c r="E39" s="31">
        <v>803</v>
      </c>
      <c r="F39" s="31">
        <v>1059</v>
      </c>
      <c r="G39" s="31">
        <v>1099</v>
      </c>
      <c r="H39" s="8"/>
      <c r="I39" s="33"/>
      <c r="J39" s="33"/>
      <c r="K39" s="33">
        <v>6</v>
      </c>
      <c r="L39" s="33">
        <v>12</v>
      </c>
      <c r="N39" s="30" t="str">
        <f t="shared" si="14"/>
        <v>Sunset Beach Pool Villa</v>
      </c>
      <c r="O39" s="31" t="str">
        <f t="shared" si="14"/>
        <v>FB</v>
      </c>
      <c r="P39" s="31" t="str">
        <f t="shared" si="14"/>
        <v>As Quoted</v>
      </c>
      <c r="Q39" s="31">
        <f t="shared" si="15"/>
        <v>769</v>
      </c>
      <c r="R39" s="34">
        <f t="shared" si="15"/>
        <v>815</v>
      </c>
      <c r="S39" s="34">
        <f t="shared" si="16"/>
        <v>1065</v>
      </c>
      <c r="T39" s="34">
        <f t="shared" si="16"/>
        <v>1111</v>
      </c>
      <c r="V39" s="53">
        <v>12</v>
      </c>
      <c r="W39" s="53">
        <v>20</v>
      </c>
      <c r="X39" s="50"/>
      <c r="Y39" s="30" t="str">
        <f t="shared" si="17"/>
        <v>Sunset Beach Pool Villa</v>
      </c>
      <c r="Z39" s="31" t="str">
        <f t="shared" si="17"/>
        <v>FB</v>
      </c>
      <c r="AA39" s="31" t="str">
        <f t="shared" si="17"/>
        <v>As Quoted</v>
      </c>
      <c r="AB39" s="31">
        <f t="shared" si="18"/>
        <v>781</v>
      </c>
      <c r="AC39" s="34">
        <f t="shared" si="19"/>
        <v>827</v>
      </c>
      <c r="AD39" s="34">
        <f t="shared" si="19"/>
        <v>1085</v>
      </c>
      <c r="AE39" s="34">
        <f t="shared" si="20"/>
        <v>1131</v>
      </c>
    </row>
    <row r="40" spans="1:31" ht="18" customHeight="1">
      <c r="A40" s="30" t="s">
        <v>98</v>
      </c>
      <c r="B40" s="31" t="s">
        <v>92</v>
      </c>
      <c r="C40" s="31" t="s">
        <v>93</v>
      </c>
      <c r="D40" s="31">
        <v>1063</v>
      </c>
      <c r="E40" s="31">
        <v>1103</v>
      </c>
      <c r="F40" s="31">
        <v>1359</v>
      </c>
      <c r="G40" s="31">
        <v>1399</v>
      </c>
      <c r="H40" s="8"/>
      <c r="I40" s="33"/>
      <c r="J40" s="33"/>
      <c r="K40" s="33">
        <v>6</v>
      </c>
      <c r="L40" s="33">
        <v>12</v>
      </c>
      <c r="N40" s="30" t="str">
        <f t="shared" si="14"/>
        <v>Overwater Pool Suite</v>
      </c>
      <c r="O40" s="31" t="str">
        <f t="shared" si="14"/>
        <v>FB</v>
      </c>
      <c r="P40" s="31" t="str">
        <f t="shared" si="14"/>
        <v>As Quoted</v>
      </c>
      <c r="Q40" s="31">
        <f>D40</f>
        <v>1063</v>
      </c>
      <c r="R40" s="34">
        <f>E40</f>
        <v>1103</v>
      </c>
      <c r="S40" s="34">
        <f>F40</f>
        <v>1359</v>
      </c>
      <c r="T40" s="34">
        <f>G40</f>
        <v>1399</v>
      </c>
      <c r="V40" s="53">
        <v>10</v>
      </c>
      <c r="W40" s="53">
        <v>20</v>
      </c>
      <c r="X40" s="50"/>
      <c r="Y40" s="30" t="str">
        <f t="shared" si="17"/>
        <v>Overwater Pool Suite</v>
      </c>
      <c r="Z40" s="31" t="str">
        <f t="shared" si="17"/>
        <v>FB</v>
      </c>
      <c r="AA40" s="31" t="str">
        <f t="shared" si="17"/>
        <v>As Quoted</v>
      </c>
      <c r="AB40" s="31">
        <f>Q40</f>
        <v>1063</v>
      </c>
      <c r="AC40" s="34">
        <f>R40</f>
        <v>1103</v>
      </c>
      <c r="AD40" s="34">
        <f>S40</f>
        <v>1359</v>
      </c>
      <c r="AE40" s="34">
        <f>T40</f>
        <v>1399</v>
      </c>
    </row>
    <row r="41" spans="1:31" ht="18" customHeight="1">
      <c r="A41" s="25" t="s">
        <v>24</v>
      </c>
      <c r="I41" s="25" t="s">
        <v>25</v>
      </c>
      <c r="N41" s="25" t="s">
        <v>26</v>
      </c>
      <c r="V41" s="25" t="s">
        <v>27</v>
      </c>
      <c r="Y41" s="25" t="s">
        <v>28</v>
      </c>
    </row>
    <row r="42" spans="1:31" ht="18" customHeight="1">
      <c r="A42" s="299" t="s">
        <v>0</v>
      </c>
      <c r="B42" s="299" t="s">
        <v>1</v>
      </c>
      <c r="C42" s="299" t="s">
        <v>29</v>
      </c>
      <c r="D42" s="288" t="s">
        <v>103</v>
      </c>
      <c r="E42" s="290"/>
      <c r="F42" s="288">
        <v>0</v>
      </c>
      <c r="G42" s="290"/>
      <c r="H42" s="8"/>
      <c r="I42" s="26" t="s">
        <v>32</v>
      </c>
      <c r="J42" s="26" t="s">
        <v>33</v>
      </c>
      <c r="K42" s="26" t="s">
        <v>34</v>
      </c>
      <c r="L42" s="26" t="s">
        <v>34</v>
      </c>
      <c r="N42" s="294" t="s">
        <v>0</v>
      </c>
      <c r="O42" s="294" t="s">
        <v>1</v>
      </c>
      <c r="P42" s="294" t="s">
        <v>29</v>
      </c>
      <c r="Q42" s="291" t="str">
        <f>D42</f>
        <v>Season 7</v>
      </c>
      <c r="R42" s="293"/>
      <c r="S42" s="291">
        <f>F42</f>
        <v>0</v>
      </c>
      <c r="T42" s="293"/>
      <c r="V42" s="27" t="str">
        <f>Q42</f>
        <v>Season 7</v>
      </c>
      <c r="W42" s="27">
        <f>S42</f>
        <v>0</v>
      </c>
      <c r="X42" s="50"/>
      <c r="Y42" s="295" t="s">
        <v>0</v>
      </c>
      <c r="Z42" s="295" t="s">
        <v>1</v>
      </c>
      <c r="AA42" s="295" t="s">
        <v>29</v>
      </c>
      <c r="AB42" s="282" t="str">
        <f>V42</f>
        <v>Season 7</v>
      </c>
      <c r="AC42" s="284"/>
      <c r="AD42" s="282">
        <f>W42</f>
        <v>0</v>
      </c>
      <c r="AE42" s="284"/>
    </row>
    <row r="43" spans="1:31" ht="18" customHeight="1">
      <c r="A43" s="299"/>
      <c r="B43" s="299"/>
      <c r="C43" s="299"/>
      <c r="D43" s="288" t="s">
        <v>104</v>
      </c>
      <c r="E43" s="290"/>
      <c r="F43" s="310">
        <v>0</v>
      </c>
      <c r="G43" s="290"/>
      <c r="H43" s="8"/>
      <c r="I43" s="26" t="s">
        <v>37</v>
      </c>
      <c r="J43" s="26" t="s">
        <v>38</v>
      </c>
      <c r="K43" s="26" t="s">
        <v>38</v>
      </c>
      <c r="L43" s="26" t="s">
        <v>38</v>
      </c>
      <c r="N43" s="294"/>
      <c r="O43" s="294"/>
      <c r="P43" s="294"/>
      <c r="Q43" s="291" t="str">
        <f>D43</f>
        <v>09 Jan 2021 to 31 Mar 2021</v>
      </c>
      <c r="R43" s="293"/>
      <c r="S43" s="291">
        <f>F43</f>
        <v>0</v>
      </c>
      <c r="T43" s="293"/>
      <c r="V43" s="27" t="str">
        <f>Q43</f>
        <v>09 Jan 2021 to 31 Mar 2021</v>
      </c>
      <c r="W43" s="27">
        <f>S43</f>
        <v>0</v>
      </c>
      <c r="X43" s="50"/>
      <c r="Y43" s="296"/>
      <c r="Z43" s="296"/>
      <c r="AA43" s="296"/>
      <c r="AB43" s="282" t="str">
        <f>V43</f>
        <v>09 Jan 2021 to 31 Mar 2021</v>
      </c>
      <c r="AC43" s="284"/>
      <c r="AD43" s="282">
        <f>W43</f>
        <v>0</v>
      </c>
      <c r="AE43" s="284"/>
    </row>
    <row r="44" spans="1:31" ht="18" customHeight="1">
      <c r="A44" s="299"/>
      <c r="B44" s="299"/>
      <c r="C44" s="299"/>
      <c r="D44" s="29" t="s">
        <v>3</v>
      </c>
      <c r="E44" s="29" t="s">
        <v>4</v>
      </c>
      <c r="F44" s="29">
        <v>0</v>
      </c>
      <c r="G44" s="29">
        <v>0</v>
      </c>
      <c r="H44" s="8"/>
      <c r="I44" s="26"/>
      <c r="J44" s="26"/>
      <c r="K44" s="26"/>
      <c r="L44" s="26"/>
      <c r="N44" s="294"/>
      <c r="O44" s="294"/>
      <c r="P44" s="294"/>
      <c r="Q44" s="51" t="s">
        <v>3</v>
      </c>
      <c r="R44" s="51" t="s">
        <v>4</v>
      </c>
      <c r="S44" s="51" t="s">
        <v>3</v>
      </c>
      <c r="T44" s="51" t="s">
        <v>4</v>
      </c>
      <c r="V44" s="27"/>
      <c r="W44" s="27"/>
      <c r="X44" s="50"/>
      <c r="Y44" s="297"/>
      <c r="Z44" s="297"/>
      <c r="AA44" s="297"/>
      <c r="AB44" s="52" t="s">
        <v>3</v>
      </c>
      <c r="AC44" s="52" t="s">
        <v>4</v>
      </c>
      <c r="AD44" s="52" t="s">
        <v>3</v>
      </c>
      <c r="AE44" s="52" t="s">
        <v>4</v>
      </c>
    </row>
    <row r="45" spans="1:31" ht="18" customHeight="1">
      <c r="A45" s="30" t="s">
        <v>66</v>
      </c>
      <c r="B45" s="31" t="s">
        <v>92</v>
      </c>
      <c r="C45" s="31" t="s">
        <v>93</v>
      </c>
      <c r="D45" s="31">
        <v>607</v>
      </c>
      <c r="E45" s="31">
        <v>647</v>
      </c>
      <c r="F45" s="31">
        <v>0</v>
      </c>
      <c r="G45" s="31">
        <v>0</v>
      </c>
      <c r="H45" s="8"/>
      <c r="I45" s="33"/>
      <c r="J45" s="33"/>
      <c r="K45" s="33">
        <v>6</v>
      </c>
      <c r="L45" s="33">
        <v>12</v>
      </c>
      <c r="N45" s="30" t="str">
        <f t="shared" ref="N45:P51" si="21">A45</f>
        <v xml:space="preserve">Deluxe Beach Villa </v>
      </c>
      <c r="O45" s="31" t="str">
        <f t="shared" si="21"/>
        <v>FB</v>
      </c>
      <c r="P45" s="31" t="str">
        <f t="shared" si="21"/>
        <v>As Quoted</v>
      </c>
      <c r="Q45" s="31">
        <f t="shared" ref="Q45:R50" si="22">D45+K45</f>
        <v>613</v>
      </c>
      <c r="R45" s="34">
        <f t="shared" si="22"/>
        <v>659</v>
      </c>
      <c r="S45" s="34">
        <f t="shared" ref="S45:T50" si="23">F45+K45</f>
        <v>6</v>
      </c>
      <c r="T45" s="34">
        <f t="shared" si="23"/>
        <v>12</v>
      </c>
      <c r="V45" s="53">
        <v>10</v>
      </c>
      <c r="W45" s="53">
        <v>10</v>
      </c>
      <c r="X45" s="50"/>
      <c r="Y45" s="30" t="str">
        <f t="shared" ref="Y45:AA51" si="24">N45</f>
        <v xml:space="preserve">Deluxe Beach Villa </v>
      </c>
      <c r="Z45" s="31" t="str">
        <f t="shared" si="24"/>
        <v>FB</v>
      </c>
      <c r="AA45" s="31" t="str">
        <f t="shared" si="24"/>
        <v>As Quoted</v>
      </c>
      <c r="AB45" s="31">
        <f t="shared" ref="AB45:AB50" si="25">Q45+V45</f>
        <v>623</v>
      </c>
      <c r="AC45" s="34">
        <f t="shared" ref="AC45:AD50" si="26">R45+V45</f>
        <v>669</v>
      </c>
      <c r="AD45" s="34">
        <f t="shared" si="26"/>
        <v>16</v>
      </c>
      <c r="AE45" s="34">
        <f t="shared" ref="AE45:AE50" si="27">T45+W45</f>
        <v>22</v>
      </c>
    </row>
    <row r="46" spans="1:31" ht="18" customHeight="1">
      <c r="A46" s="30" t="s">
        <v>74</v>
      </c>
      <c r="B46" s="31" t="s">
        <v>92</v>
      </c>
      <c r="C46" s="31" t="s">
        <v>93</v>
      </c>
      <c r="D46" s="31">
        <v>657</v>
      </c>
      <c r="E46" s="31">
        <v>697</v>
      </c>
      <c r="F46" s="31">
        <v>0</v>
      </c>
      <c r="G46" s="31">
        <v>0</v>
      </c>
      <c r="H46" s="8"/>
      <c r="I46" s="33"/>
      <c r="J46" s="33"/>
      <c r="K46" s="33">
        <v>6</v>
      </c>
      <c r="L46" s="33">
        <v>12</v>
      </c>
      <c r="N46" s="30" t="str">
        <f t="shared" si="21"/>
        <v xml:space="preserve">Sunset Beach Villa </v>
      </c>
      <c r="O46" s="31" t="str">
        <f t="shared" si="21"/>
        <v>FB</v>
      </c>
      <c r="P46" s="31" t="str">
        <f t="shared" si="21"/>
        <v>As Quoted</v>
      </c>
      <c r="Q46" s="31">
        <f t="shared" si="22"/>
        <v>663</v>
      </c>
      <c r="R46" s="34">
        <f t="shared" si="22"/>
        <v>709</v>
      </c>
      <c r="S46" s="34">
        <f t="shared" si="23"/>
        <v>6</v>
      </c>
      <c r="T46" s="34">
        <f t="shared" si="23"/>
        <v>12</v>
      </c>
      <c r="V46" s="53">
        <v>10</v>
      </c>
      <c r="W46" s="53">
        <v>10</v>
      </c>
      <c r="X46" s="50"/>
      <c r="Y46" s="30" t="str">
        <f t="shared" si="24"/>
        <v xml:space="preserve">Sunset Beach Villa </v>
      </c>
      <c r="Z46" s="31" t="str">
        <f t="shared" si="24"/>
        <v>FB</v>
      </c>
      <c r="AA46" s="31" t="str">
        <f t="shared" si="24"/>
        <v>As Quoted</v>
      </c>
      <c r="AB46" s="31">
        <f t="shared" si="25"/>
        <v>673</v>
      </c>
      <c r="AC46" s="34">
        <f t="shared" si="26"/>
        <v>719</v>
      </c>
      <c r="AD46" s="34">
        <f t="shared" si="26"/>
        <v>16</v>
      </c>
      <c r="AE46" s="34">
        <f t="shared" si="27"/>
        <v>22</v>
      </c>
    </row>
    <row r="47" spans="1:31" ht="18" customHeight="1">
      <c r="A47" s="30" t="s">
        <v>94</v>
      </c>
      <c r="B47" s="31" t="s">
        <v>92</v>
      </c>
      <c r="C47" s="31" t="s">
        <v>93</v>
      </c>
      <c r="D47" s="31">
        <v>757</v>
      </c>
      <c r="E47" s="31">
        <v>797</v>
      </c>
      <c r="F47" s="31">
        <v>0</v>
      </c>
      <c r="G47" s="31">
        <v>0</v>
      </c>
      <c r="H47" s="8"/>
      <c r="I47" s="33"/>
      <c r="J47" s="33"/>
      <c r="K47" s="33">
        <v>6</v>
      </c>
      <c r="L47" s="33">
        <v>12</v>
      </c>
      <c r="N47" s="30" t="str">
        <f t="shared" si="21"/>
        <v>Private Pool Villa</v>
      </c>
      <c r="O47" s="31" t="str">
        <f t="shared" si="21"/>
        <v>FB</v>
      </c>
      <c r="P47" s="31" t="str">
        <f t="shared" si="21"/>
        <v>As Quoted</v>
      </c>
      <c r="Q47" s="31">
        <f t="shared" si="22"/>
        <v>763</v>
      </c>
      <c r="R47" s="34">
        <f t="shared" si="22"/>
        <v>809</v>
      </c>
      <c r="S47" s="34">
        <f t="shared" si="23"/>
        <v>6</v>
      </c>
      <c r="T47" s="34">
        <f t="shared" si="23"/>
        <v>12</v>
      </c>
      <c r="V47" s="53">
        <v>10</v>
      </c>
      <c r="W47" s="53">
        <v>10</v>
      </c>
      <c r="X47" s="50"/>
      <c r="Y47" s="30" t="str">
        <f t="shared" si="24"/>
        <v>Private Pool Villa</v>
      </c>
      <c r="Z47" s="31" t="str">
        <f t="shared" si="24"/>
        <v>FB</v>
      </c>
      <c r="AA47" s="31" t="str">
        <f t="shared" si="24"/>
        <v>As Quoted</v>
      </c>
      <c r="AB47" s="31">
        <f t="shared" si="25"/>
        <v>773</v>
      </c>
      <c r="AC47" s="34">
        <f t="shared" si="26"/>
        <v>819</v>
      </c>
      <c r="AD47" s="34">
        <f t="shared" si="26"/>
        <v>16</v>
      </c>
      <c r="AE47" s="34">
        <f t="shared" si="27"/>
        <v>22</v>
      </c>
    </row>
    <row r="48" spans="1:31" ht="18" customHeight="1">
      <c r="A48" s="30" t="s">
        <v>95</v>
      </c>
      <c r="B48" s="31" t="s">
        <v>92</v>
      </c>
      <c r="C48" s="31" t="s">
        <v>93</v>
      </c>
      <c r="D48" s="31">
        <v>807</v>
      </c>
      <c r="E48" s="31">
        <v>847</v>
      </c>
      <c r="F48" s="31">
        <v>0</v>
      </c>
      <c r="G48" s="31">
        <v>0</v>
      </c>
      <c r="H48" s="8"/>
      <c r="I48" s="33"/>
      <c r="J48" s="33"/>
      <c r="K48" s="33">
        <v>6</v>
      </c>
      <c r="L48" s="33">
        <v>12</v>
      </c>
      <c r="N48" s="30" t="str">
        <f t="shared" si="21"/>
        <v>Sunrise Beach Pool Villa</v>
      </c>
      <c r="O48" s="31" t="str">
        <f t="shared" si="21"/>
        <v>FB</v>
      </c>
      <c r="P48" s="31" t="str">
        <f t="shared" si="21"/>
        <v>As Quoted</v>
      </c>
      <c r="Q48" s="31">
        <f t="shared" si="22"/>
        <v>813</v>
      </c>
      <c r="R48" s="34">
        <f t="shared" si="22"/>
        <v>859</v>
      </c>
      <c r="S48" s="34">
        <f t="shared" si="23"/>
        <v>6</v>
      </c>
      <c r="T48" s="34">
        <f t="shared" si="23"/>
        <v>12</v>
      </c>
      <c r="V48" s="53">
        <v>12</v>
      </c>
      <c r="W48" s="53">
        <v>12</v>
      </c>
      <c r="X48" s="50"/>
      <c r="Y48" s="30" t="str">
        <f t="shared" si="24"/>
        <v>Sunrise Beach Pool Villa</v>
      </c>
      <c r="Z48" s="31" t="str">
        <f t="shared" si="24"/>
        <v>FB</v>
      </c>
      <c r="AA48" s="31" t="str">
        <f t="shared" si="24"/>
        <v>As Quoted</v>
      </c>
      <c r="AB48" s="31">
        <f t="shared" si="25"/>
        <v>825</v>
      </c>
      <c r="AC48" s="34">
        <f t="shared" si="26"/>
        <v>871</v>
      </c>
      <c r="AD48" s="34">
        <f t="shared" si="26"/>
        <v>18</v>
      </c>
      <c r="AE48" s="34">
        <f t="shared" si="27"/>
        <v>24</v>
      </c>
    </row>
    <row r="49" spans="1:31" ht="18" customHeight="1">
      <c r="A49" s="30" t="s">
        <v>96</v>
      </c>
      <c r="B49" s="31" t="s">
        <v>92</v>
      </c>
      <c r="C49" s="31" t="s">
        <v>93</v>
      </c>
      <c r="D49" s="31">
        <v>807</v>
      </c>
      <c r="E49" s="31">
        <v>847</v>
      </c>
      <c r="F49" s="31">
        <v>0</v>
      </c>
      <c r="G49" s="31">
        <v>0</v>
      </c>
      <c r="H49" s="8"/>
      <c r="I49" s="33"/>
      <c r="J49" s="33"/>
      <c r="K49" s="33">
        <v>6</v>
      </c>
      <c r="L49" s="33">
        <v>12</v>
      </c>
      <c r="N49" s="30" t="str">
        <f t="shared" si="21"/>
        <v xml:space="preserve">Overwater Villa </v>
      </c>
      <c r="O49" s="31" t="str">
        <f t="shared" si="21"/>
        <v>FB</v>
      </c>
      <c r="P49" s="31" t="str">
        <f t="shared" si="21"/>
        <v>As Quoted</v>
      </c>
      <c r="Q49" s="31">
        <f t="shared" si="22"/>
        <v>813</v>
      </c>
      <c r="R49" s="34">
        <f t="shared" si="22"/>
        <v>859</v>
      </c>
      <c r="S49" s="34">
        <f t="shared" si="23"/>
        <v>6</v>
      </c>
      <c r="T49" s="34">
        <f t="shared" si="23"/>
        <v>12</v>
      </c>
      <c r="V49" s="53">
        <v>10</v>
      </c>
      <c r="W49" s="53">
        <v>10</v>
      </c>
      <c r="X49" s="50"/>
      <c r="Y49" s="30" t="str">
        <f t="shared" si="24"/>
        <v xml:space="preserve">Overwater Villa </v>
      </c>
      <c r="Z49" s="31" t="str">
        <f t="shared" si="24"/>
        <v>FB</v>
      </c>
      <c r="AA49" s="31" t="str">
        <f t="shared" si="24"/>
        <v>As Quoted</v>
      </c>
      <c r="AB49" s="31">
        <f t="shared" si="25"/>
        <v>823</v>
      </c>
      <c r="AC49" s="34">
        <f t="shared" si="26"/>
        <v>869</v>
      </c>
      <c r="AD49" s="34">
        <f t="shared" si="26"/>
        <v>16</v>
      </c>
      <c r="AE49" s="34">
        <f t="shared" si="27"/>
        <v>22</v>
      </c>
    </row>
    <row r="50" spans="1:31" ht="18" customHeight="1">
      <c r="A50" s="30" t="s">
        <v>97</v>
      </c>
      <c r="B50" s="31" t="s">
        <v>92</v>
      </c>
      <c r="C50" s="31" t="s">
        <v>93</v>
      </c>
      <c r="D50" s="31">
        <v>857</v>
      </c>
      <c r="E50" s="31">
        <v>897</v>
      </c>
      <c r="F50" s="31">
        <v>0</v>
      </c>
      <c r="G50" s="31">
        <v>0</v>
      </c>
      <c r="H50" s="8"/>
      <c r="I50" s="33"/>
      <c r="J50" s="33"/>
      <c r="K50" s="33">
        <v>6</v>
      </c>
      <c r="L50" s="33">
        <v>12</v>
      </c>
      <c r="N50" s="30" t="str">
        <f t="shared" si="21"/>
        <v>Sunset Beach Pool Villa</v>
      </c>
      <c r="O50" s="31" t="str">
        <f t="shared" si="21"/>
        <v>FB</v>
      </c>
      <c r="P50" s="31" t="str">
        <f t="shared" si="21"/>
        <v>As Quoted</v>
      </c>
      <c r="Q50" s="31">
        <f t="shared" si="22"/>
        <v>863</v>
      </c>
      <c r="R50" s="34">
        <f t="shared" si="22"/>
        <v>909</v>
      </c>
      <c r="S50" s="34">
        <f t="shared" si="23"/>
        <v>6</v>
      </c>
      <c r="T50" s="34">
        <f t="shared" si="23"/>
        <v>12</v>
      </c>
      <c r="V50" s="53">
        <v>12</v>
      </c>
      <c r="W50" s="53">
        <v>12</v>
      </c>
      <c r="X50" s="50"/>
      <c r="Y50" s="30" t="str">
        <f t="shared" si="24"/>
        <v>Sunset Beach Pool Villa</v>
      </c>
      <c r="Z50" s="31" t="str">
        <f t="shared" si="24"/>
        <v>FB</v>
      </c>
      <c r="AA50" s="31" t="str">
        <f t="shared" si="24"/>
        <v>As Quoted</v>
      </c>
      <c r="AB50" s="31">
        <f t="shared" si="25"/>
        <v>875</v>
      </c>
      <c r="AC50" s="34">
        <f t="shared" si="26"/>
        <v>921</v>
      </c>
      <c r="AD50" s="34">
        <f t="shared" si="26"/>
        <v>18</v>
      </c>
      <c r="AE50" s="34">
        <f t="shared" si="27"/>
        <v>24</v>
      </c>
    </row>
    <row r="51" spans="1:31" ht="18" customHeight="1">
      <c r="A51" s="30" t="s">
        <v>98</v>
      </c>
      <c r="B51" s="31" t="s">
        <v>92</v>
      </c>
      <c r="C51" s="31" t="s">
        <v>93</v>
      </c>
      <c r="D51" s="31">
        <v>1157</v>
      </c>
      <c r="E51" s="31">
        <v>1197</v>
      </c>
      <c r="F51" s="31">
        <v>0</v>
      </c>
      <c r="G51" s="31">
        <v>0</v>
      </c>
      <c r="H51" s="8"/>
      <c r="I51" s="33"/>
      <c r="J51" s="33"/>
      <c r="K51" s="33">
        <v>6</v>
      </c>
      <c r="L51" s="33">
        <v>12</v>
      </c>
      <c r="N51" s="30" t="str">
        <f t="shared" si="21"/>
        <v>Overwater Pool Suite</v>
      </c>
      <c r="O51" s="31" t="str">
        <f t="shared" si="21"/>
        <v>FB</v>
      </c>
      <c r="P51" s="31" t="str">
        <f t="shared" si="21"/>
        <v>As Quoted</v>
      </c>
      <c r="Q51" s="31">
        <f>D51</f>
        <v>1157</v>
      </c>
      <c r="R51" s="34">
        <f>E51</f>
        <v>1197</v>
      </c>
      <c r="S51" s="34">
        <f>F51</f>
        <v>0</v>
      </c>
      <c r="T51" s="34">
        <f>G51</f>
        <v>0</v>
      </c>
      <c r="V51" s="53">
        <v>10</v>
      </c>
      <c r="W51" s="53">
        <v>10</v>
      </c>
      <c r="X51" s="50"/>
      <c r="Y51" s="30" t="str">
        <f t="shared" si="24"/>
        <v>Overwater Pool Suite</v>
      </c>
      <c r="Z51" s="31" t="str">
        <f t="shared" si="24"/>
        <v>FB</v>
      </c>
      <c r="AA51" s="31" t="str">
        <f t="shared" si="24"/>
        <v>As Quoted</v>
      </c>
      <c r="AB51" s="31">
        <f>Q51</f>
        <v>1157</v>
      </c>
      <c r="AC51" s="34">
        <f>R51</f>
        <v>1197</v>
      </c>
      <c r="AD51" s="34">
        <f>S51</f>
        <v>0</v>
      </c>
      <c r="AE51" s="34">
        <f>T51</f>
        <v>0</v>
      </c>
    </row>
  </sheetData>
  <sheetProtection password="D8E4" sheet="1" selectLockedCells="1" selectUnlockedCells="1"/>
  <mergeCells count="84">
    <mergeCell ref="A9:A11"/>
    <mergeCell ref="B9:B11"/>
    <mergeCell ref="C9:C11"/>
    <mergeCell ref="D9:E9"/>
    <mergeCell ref="F9:G9"/>
    <mergeCell ref="AA9:AA11"/>
    <mergeCell ref="AB9:AC9"/>
    <mergeCell ref="AD9:AE9"/>
    <mergeCell ref="D10:E10"/>
    <mergeCell ref="F10:G10"/>
    <mergeCell ref="Q10:R10"/>
    <mergeCell ref="S10:T10"/>
    <mergeCell ref="AB10:AC10"/>
    <mergeCell ref="AD10:AE10"/>
    <mergeCell ref="O9:O11"/>
    <mergeCell ref="P9:P11"/>
    <mergeCell ref="Q9:R9"/>
    <mergeCell ref="S9:T9"/>
    <mergeCell ref="Y9:Y11"/>
    <mergeCell ref="Z9:Z11"/>
    <mergeCell ref="N9:N11"/>
    <mergeCell ref="A20:A22"/>
    <mergeCell ref="B20:B22"/>
    <mergeCell ref="C20:C22"/>
    <mergeCell ref="D20:E20"/>
    <mergeCell ref="F20:G20"/>
    <mergeCell ref="AA20:AA22"/>
    <mergeCell ref="AB20:AC20"/>
    <mergeCell ref="AD20:AE20"/>
    <mergeCell ref="D21:E21"/>
    <mergeCell ref="F21:G21"/>
    <mergeCell ref="Q21:R21"/>
    <mergeCell ref="S21:T21"/>
    <mergeCell ref="AB21:AC21"/>
    <mergeCell ref="AD21:AE21"/>
    <mergeCell ref="O20:O22"/>
    <mergeCell ref="P20:P22"/>
    <mergeCell ref="Q20:R20"/>
    <mergeCell ref="S20:T20"/>
    <mergeCell ref="Y20:Y22"/>
    <mergeCell ref="Z20:Z22"/>
    <mergeCell ref="N20:N22"/>
    <mergeCell ref="A31:A33"/>
    <mergeCell ref="B31:B33"/>
    <mergeCell ref="C31:C33"/>
    <mergeCell ref="D31:E31"/>
    <mergeCell ref="F31:G31"/>
    <mergeCell ref="AA31:AA33"/>
    <mergeCell ref="AB31:AC31"/>
    <mergeCell ref="AD31:AE31"/>
    <mergeCell ref="D32:E32"/>
    <mergeCell ref="F32:G32"/>
    <mergeCell ref="Q32:R32"/>
    <mergeCell ref="S32:T32"/>
    <mergeCell ref="AB32:AC32"/>
    <mergeCell ref="AD32:AE32"/>
    <mergeCell ref="O31:O33"/>
    <mergeCell ref="P31:P33"/>
    <mergeCell ref="Q31:R31"/>
    <mergeCell ref="S31:T31"/>
    <mergeCell ref="Y31:Y33"/>
    <mergeCell ref="Z31:Z33"/>
    <mergeCell ref="N31:N33"/>
    <mergeCell ref="A42:A44"/>
    <mergeCell ref="B42:B44"/>
    <mergeCell ref="C42:C44"/>
    <mergeCell ref="D42:E42"/>
    <mergeCell ref="F42:G42"/>
    <mergeCell ref="AA42:AA44"/>
    <mergeCell ref="AB42:AC42"/>
    <mergeCell ref="AD42:AE42"/>
    <mergeCell ref="D43:E43"/>
    <mergeCell ref="F43:G43"/>
    <mergeCell ref="Q43:R43"/>
    <mergeCell ref="S43:T43"/>
    <mergeCell ref="AB43:AC43"/>
    <mergeCell ref="AD43:AE43"/>
    <mergeCell ref="O42:O44"/>
    <mergeCell ref="P42:P44"/>
    <mergeCell ref="Q42:R42"/>
    <mergeCell ref="S42:T42"/>
    <mergeCell ref="Y42:Y44"/>
    <mergeCell ref="Z42:Z44"/>
    <mergeCell ref="N42:N44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58A2D-10A4-4A1D-A5CA-130D88C144FE}">
  <sheetPr codeName="Лист111"/>
  <dimension ref="A1:G20"/>
  <sheetViews>
    <sheetView view="pageBreakPreview" zoomScale="130" zoomScaleNormal="100" zoomScaleSheetLayoutView="130" workbookViewId="0">
      <selection activeCell="G1" sqref="G1"/>
    </sheetView>
  </sheetViews>
  <sheetFormatPr defaultColWidth="9.140625" defaultRowHeight="20.25" customHeight="1"/>
  <cols>
    <col min="1" max="1" width="28" style="1" customWidth="1"/>
    <col min="2" max="2" width="12.7109375" style="1" customWidth="1"/>
    <col min="3" max="3" width="14.7109375" style="2" customWidth="1"/>
    <col min="4" max="4" width="20.28515625" style="2" customWidth="1"/>
    <col min="5" max="7" width="20.28515625" style="3" customWidth="1"/>
    <col min="8" max="16384" width="9.140625" style="1"/>
  </cols>
  <sheetData>
    <row r="1" spans="1:7" ht="20.25" customHeight="1">
      <c r="A1" s="300" t="s">
        <v>2057</v>
      </c>
      <c r="B1" s="300"/>
      <c r="C1" s="300"/>
      <c r="D1" s="300"/>
      <c r="G1" s="61"/>
    </row>
    <row r="2" spans="1:7" s="2" customFormat="1" ht="20.25" customHeight="1">
      <c r="A2" s="22"/>
      <c r="B2" s="5"/>
      <c r="E2" s="3"/>
      <c r="F2" s="3"/>
      <c r="G2" s="3"/>
    </row>
    <row r="3" spans="1:7" s="2" customFormat="1" ht="20.25" customHeight="1">
      <c r="A3" s="15" t="s">
        <v>10</v>
      </c>
      <c r="B3" s="15"/>
      <c r="E3" s="3"/>
      <c r="F3" s="3"/>
      <c r="G3" s="3"/>
    </row>
    <row r="4" spans="1:7" s="2" customFormat="1" ht="20.25" customHeight="1">
      <c r="A4" s="5" t="s">
        <v>630</v>
      </c>
      <c r="B4" s="5"/>
      <c r="E4" s="3"/>
      <c r="F4" s="3"/>
      <c r="G4" s="3"/>
    </row>
    <row r="5" spans="1:7" s="2" customFormat="1" ht="20.25" customHeight="1">
      <c r="A5" s="5" t="s">
        <v>12</v>
      </c>
      <c r="B5" s="5"/>
      <c r="E5" s="3"/>
      <c r="F5" s="3"/>
      <c r="G5" s="3"/>
    </row>
    <row r="6" spans="1:7" s="2" customFormat="1" ht="20.25" customHeight="1">
      <c r="A6" s="5" t="s">
        <v>108</v>
      </c>
      <c r="B6" s="5"/>
      <c r="E6" s="3"/>
      <c r="F6" s="3"/>
      <c r="G6" s="3"/>
    </row>
    <row r="7" spans="1:7" s="2" customFormat="1" ht="20.25" customHeight="1">
      <c r="A7" s="5"/>
      <c r="B7" s="5"/>
      <c r="E7" s="3"/>
      <c r="F7" s="3"/>
      <c r="G7" s="3"/>
    </row>
    <row r="8" spans="1:7" s="2" customFormat="1" ht="20.25" customHeight="1">
      <c r="A8" s="15" t="s">
        <v>82</v>
      </c>
      <c r="B8" s="15"/>
      <c r="E8" s="3"/>
      <c r="F8" s="3"/>
      <c r="G8" s="3"/>
    </row>
    <row r="9" spans="1:7" s="2" customFormat="1" ht="20.25" customHeight="1">
      <c r="A9" s="15" t="s">
        <v>1177</v>
      </c>
      <c r="B9" s="15"/>
      <c r="E9" s="3"/>
      <c r="F9" s="3"/>
      <c r="G9" s="3"/>
    </row>
    <row r="10" spans="1:7" s="2" customFormat="1" ht="20.25" customHeight="1">
      <c r="A10" s="5" t="s">
        <v>1178</v>
      </c>
      <c r="B10" s="5"/>
      <c r="E10" s="3"/>
      <c r="F10" s="3"/>
      <c r="G10" s="3"/>
    </row>
    <row r="11" spans="1:7" s="2" customFormat="1" ht="20.25" customHeight="1">
      <c r="A11" s="5" t="s">
        <v>1179</v>
      </c>
      <c r="B11" s="5"/>
      <c r="E11" s="3"/>
      <c r="F11" s="3"/>
      <c r="G11" s="3"/>
    </row>
    <row r="12" spans="1:7" s="2" customFormat="1" ht="20.25" customHeight="1">
      <c r="A12" s="5" t="s">
        <v>121</v>
      </c>
      <c r="B12" s="5"/>
      <c r="E12" s="3"/>
      <c r="F12" s="3"/>
      <c r="G12" s="3"/>
    </row>
    <row r="13" spans="1:7" s="2" customFormat="1" ht="20.25" customHeight="1">
      <c r="A13" s="7" t="s">
        <v>1180</v>
      </c>
      <c r="B13" s="1"/>
      <c r="E13" s="3"/>
      <c r="F13" s="3"/>
      <c r="G13" s="3"/>
    </row>
    <row r="14" spans="1:7" s="2" customFormat="1" ht="20.25" customHeight="1">
      <c r="A14" s="5" t="s">
        <v>1181</v>
      </c>
      <c r="B14" s="1"/>
      <c r="E14" s="3"/>
      <c r="F14" s="3"/>
      <c r="G14" s="3"/>
    </row>
    <row r="15" spans="1:7" s="2" customFormat="1" ht="20.25" customHeight="1">
      <c r="A15" s="5" t="s">
        <v>1182</v>
      </c>
      <c r="B15" s="1"/>
      <c r="E15" s="3"/>
      <c r="F15" s="3"/>
      <c r="G15" s="3"/>
    </row>
    <row r="16" spans="1:7" ht="20.25" customHeight="1">
      <c r="A16" s="5" t="s">
        <v>121</v>
      </c>
    </row>
    <row r="17" spans="1:1" ht="20.25" customHeight="1">
      <c r="A17" s="7" t="s">
        <v>1183</v>
      </c>
    </row>
    <row r="18" spans="1:1" ht="20.25" customHeight="1">
      <c r="A18" s="5" t="s">
        <v>1184</v>
      </c>
    </row>
    <row r="19" spans="1:1" ht="20.25" customHeight="1">
      <c r="A19" s="5" t="s">
        <v>1185</v>
      </c>
    </row>
    <row r="20" spans="1:1" ht="20.25" customHeight="1">
      <c r="A20" s="5" t="s">
        <v>121</v>
      </c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&amp;N&amp;R&amp;"Candara,Regular"&amp;8JW Mariott Maldives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DFB58-78E1-4E1B-AA55-3144BC88AB64}">
  <sheetPr codeName="Лист112">
    <tabColor rgb="FFFF0000"/>
  </sheetPr>
  <dimension ref="A8:AF27"/>
  <sheetViews>
    <sheetView topLeftCell="AG1" zoomScale="110" zoomScaleNormal="110" zoomScaleSheetLayoutView="100" workbookViewId="0">
      <selection sqref="A1:AF1048576"/>
    </sheetView>
  </sheetViews>
  <sheetFormatPr defaultColWidth="24.85546875" defaultRowHeight="20.45" customHeight="1"/>
  <cols>
    <col min="1" max="32" width="0" style="25" hidden="1" customWidth="1"/>
    <col min="33" max="16384" width="24.85546875" style="25"/>
  </cols>
  <sheetData>
    <row r="8" spans="1:32" ht="20.4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0.45" customHeight="1">
      <c r="A9" s="299" t="s">
        <v>0</v>
      </c>
      <c r="B9" s="299" t="s">
        <v>1</v>
      </c>
      <c r="C9" s="299" t="s">
        <v>29</v>
      </c>
      <c r="D9" s="57" t="s">
        <v>132</v>
      </c>
      <c r="E9" s="57" t="s">
        <v>157</v>
      </c>
      <c r="F9" s="57" t="s">
        <v>130</v>
      </c>
      <c r="G9" s="57" t="s">
        <v>175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Low</v>
      </c>
      <c r="Q9" s="51" t="str">
        <f t="shared" si="0"/>
        <v>Festive</v>
      </c>
      <c r="R9" s="51" t="str">
        <f t="shared" si="0"/>
        <v>High</v>
      </c>
      <c r="S9" s="51" t="str">
        <f t="shared" si="0"/>
        <v>Shoulder</v>
      </c>
      <c r="U9" s="27" t="str">
        <f>P9</f>
        <v>Low</v>
      </c>
      <c r="V9" s="27" t="str">
        <f t="shared" ref="V9:X10" si="1">Q9</f>
        <v>Festive</v>
      </c>
      <c r="W9" s="27" t="str">
        <f t="shared" si="1"/>
        <v>High</v>
      </c>
      <c r="X9" s="27" t="str">
        <f t="shared" si="1"/>
        <v>Shoulder</v>
      </c>
      <c r="Z9" s="311" t="s">
        <v>0</v>
      </c>
      <c r="AA9" s="311" t="s">
        <v>1</v>
      </c>
      <c r="AB9" s="311" t="s">
        <v>29</v>
      </c>
      <c r="AC9" s="52" t="str">
        <f>U9</f>
        <v>Low</v>
      </c>
      <c r="AD9" s="52" t="str">
        <f t="shared" ref="AD9:AF10" si="2">V9</f>
        <v>Festive</v>
      </c>
      <c r="AE9" s="52" t="str">
        <f t="shared" si="2"/>
        <v>High</v>
      </c>
      <c r="AF9" s="52" t="str">
        <f t="shared" si="2"/>
        <v>Shoulder</v>
      </c>
    </row>
    <row r="10" spans="1:32" ht="20.45" customHeight="1">
      <c r="A10" s="299"/>
      <c r="B10" s="299"/>
      <c r="C10" s="299"/>
      <c r="D10" s="57" t="s">
        <v>1186</v>
      </c>
      <c r="E10" s="57" t="s">
        <v>1187</v>
      </c>
      <c r="F10" s="57" t="s">
        <v>303</v>
      </c>
      <c r="G10" s="57" t="s">
        <v>1188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21 Dec 2019 to 22 Dec 2019</v>
      </c>
      <c r="Q10" s="51" t="str">
        <f t="shared" si="0"/>
        <v>23 Dec 2019 to 04 Jan 2020</v>
      </c>
      <c r="R10" s="51" t="str">
        <f t="shared" si="0"/>
        <v>05 Jan 2020 to 29 Feb 2020</v>
      </c>
      <c r="S10" s="51" t="str">
        <f t="shared" si="0"/>
        <v>01 Mar 2020 to 05 Apr 2020</v>
      </c>
      <c r="U10" s="27" t="str">
        <f>P10</f>
        <v>21 Dec 2019 to 22 Dec 2019</v>
      </c>
      <c r="V10" s="27" t="str">
        <f t="shared" si="1"/>
        <v>23 Dec 2019 to 04 Jan 2020</v>
      </c>
      <c r="W10" s="27" t="str">
        <f t="shared" si="1"/>
        <v>05 Jan 2020 to 29 Feb 2020</v>
      </c>
      <c r="X10" s="27" t="str">
        <f t="shared" si="1"/>
        <v>01 Mar 2020 to 05 Apr 2020</v>
      </c>
      <c r="Z10" s="311"/>
      <c r="AA10" s="311"/>
      <c r="AB10" s="311"/>
      <c r="AC10" s="52" t="str">
        <f>U10</f>
        <v>21 Dec 2019 to 22 Dec 2019</v>
      </c>
      <c r="AD10" s="52" t="str">
        <f t="shared" si="2"/>
        <v>23 Dec 2019 to 04 Jan 2020</v>
      </c>
      <c r="AE10" s="52" t="str">
        <f t="shared" si="2"/>
        <v>05 Jan 2020 to 29 Feb 2020</v>
      </c>
      <c r="AF10" s="52" t="str">
        <f t="shared" si="2"/>
        <v>01 Mar 2020 to 05 Apr 2020</v>
      </c>
    </row>
    <row r="11" spans="1:32" ht="20.45" customHeight="1">
      <c r="A11" s="30" t="s">
        <v>1189</v>
      </c>
      <c r="B11" s="31" t="s">
        <v>139</v>
      </c>
      <c r="C11" s="31" t="s">
        <v>140</v>
      </c>
      <c r="D11" s="31">
        <v>708</v>
      </c>
      <c r="E11" s="31">
        <v>2125</v>
      </c>
      <c r="F11" s="31">
        <v>1063</v>
      </c>
      <c r="G11" s="31">
        <v>886</v>
      </c>
      <c r="H11" s="8"/>
      <c r="I11" s="33"/>
      <c r="J11" s="33"/>
      <c r="K11" s="33">
        <v>12</v>
      </c>
      <c r="M11" s="30" t="str">
        <f t="shared" ref="M11:O17" si="3">A11</f>
        <v>Overwater Pool Villa Sunrise</v>
      </c>
      <c r="N11" s="31" t="str">
        <f t="shared" si="3"/>
        <v>BB</v>
      </c>
      <c r="O11" s="31" t="str">
        <f t="shared" si="3"/>
        <v>02 Persons</v>
      </c>
      <c r="P11" s="34">
        <f>D11+K11</f>
        <v>720</v>
      </c>
      <c r="Q11" s="34">
        <f>E11+K11</f>
        <v>2137</v>
      </c>
      <c r="R11" s="34">
        <f>F11+K11</f>
        <v>1075</v>
      </c>
      <c r="S11" s="34">
        <f>G11+K11</f>
        <v>898</v>
      </c>
      <c r="U11" s="53">
        <v>12</v>
      </c>
      <c r="V11" s="53">
        <v>25</v>
      </c>
      <c r="W11" s="53">
        <v>12</v>
      </c>
      <c r="X11" s="53">
        <v>12</v>
      </c>
      <c r="Z11" s="30" t="str">
        <f t="shared" ref="Z11:AB17" si="4">M11</f>
        <v>Overwater Pool Villa Sunrise</v>
      </c>
      <c r="AA11" s="31" t="str">
        <f t="shared" si="4"/>
        <v>BB</v>
      </c>
      <c r="AB11" s="31" t="str">
        <f t="shared" si="4"/>
        <v>02 Persons</v>
      </c>
      <c r="AC11" s="34">
        <f t="shared" ref="AC11:AF17" si="5">P11+U11</f>
        <v>732</v>
      </c>
      <c r="AD11" s="34">
        <f t="shared" si="5"/>
        <v>2162</v>
      </c>
      <c r="AE11" s="34">
        <f t="shared" si="5"/>
        <v>1087</v>
      </c>
      <c r="AF11" s="34">
        <f t="shared" si="5"/>
        <v>910</v>
      </c>
    </row>
    <row r="12" spans="1:32" ht="20.45" customHeight="1">
      <c r="A12" s="30" t="s">
        <v>1190</v>
      </c>
      <c r="B12" s="31" t="s">
        <v>139</v>
      </c>
      <c r="C12" s="31" t="s">
        <v>140</v>
      </c>
      <c r="D12" s="31">
        <v>770</v>
      </c>
      <c r="E12" s="31">
        <v>2310</v>
      </c>
      <c r="F12" s="31">
        <v>1156</v>
      </c>
      <c r="G12" s="31">
        <v>962</v>
      </c>
      <c r="H12" s="8"/>
      <c r="I12" s="33"/>
      <c r="J12" s="33"/>
      <c r="K12" s="33">
        <v>12</v>
      </c>
      <c r="M12" s="30" t="str">
        <f t="shared" si="3"/>
        <v>Beach Pool Villa Sunrise</v>
      </c>
      <c r="N12" s="31" t="str">
        <f t="shared" si="3"/>
        <v>BB</v>
      </c>
      <c r="O12" s="31" t="str">
        <f t="shared" si="3"/>
        <v>02 Persons</v>
      </c>
      <c r="P12" s="34">
        <f>D12+K12</f>
        <v>782</v>
      </c>
      <c r="Q12" s="34">
        <f>E12+K12</f>
        <v>2322</v>
      </c>
      <c r="R12" s="34">
        <f>F12+K12</f>
        <v>1168</v>
      </c>
      <c r="S12" s="34">
        <f>G12+K12</f>
        <v>974</v>
      </c>
      <c r="U12" s="53">
        <v>12</v>
      </c>
      <c r="V12" s="53">
        <v>25</v>
      </c>
      <c r="W12" s="53">
        <v>12</v>
      </c>
      <c r="X12" s="53">
        <v>12</v>
      </c>
      <c r="Z12" s="30" t="str">
        <f t="shared" si="4"/>
        <v>Beach Pool Villa Sunrise</v>
      </c>
      <c r="AA12" s="31" t="str">
        <f t="shared" si="4"/>
        <v>BB</v>
      </c>
      <c r="AB12" s="31" t="str">
        <f t="shared" si="4"/>
        <v>02 Persons</v>
      </c>
      <c r="AC12" s="34">
        <f t="shared" si="5"/>
        <v>794</v>
      </c>
      <c r="AD12" s="34">
        <f t="shared" si="5"/>
        <v>2347</v>
      </c>
      <c r="AE12" s="34">
        <f t="shared" si="5"/>
        <v>1180</v>
      </c>
      <c r="AF12" s="34">
        <f t="shared" si="5"/>
        <v>986</v>
      </c>
    </row>
    <row r="13" spans="1:32" ht="20.45" customHeight="1">
      <c r="A13" s="30" t="s">
        <v>1191</v>
      </c>
      <c r="B13" s="31" t="s">
        <v>139</v>
      </c>
      <c r="C13" s="31" t="s">
        <v>140</v>
      </c>
      <c r="D13" s="31">
        <v>832</v>
      </c>
      <c r="E13" s="31">
        <v>2495</v>
      </c>
      <c r="F13" s="31">
        <v>1248</v>
      </c>
      <c r="G13" s="31">
        <v>1040</v>
      </c>
      <c r="H13" s="8"/>
      <c r="I13" s="33"/>
      <c r="J13" s="33"/>
      <c r="K13" s="33">
        <v>12</v>
      </c>
      <c r="M13" s="30" t="str">
        <f t="shared" si="3"/>
        <v xml:space="preserve">Overwater Pool Villa Sunset </v>
      </c>
      <c r="N13" s="31" t="str">
        <f t="shared" si="3"/>
        <v>BB</v>
      </c>
      <c r="O13" s="31" t="str">
        <f t="shared" si="3"/>
        <v>02 Persons</v>
      </c>
      <c r="P13" s="34">
        <f>D13+K13</f>
        <v>844</v>
      </c>
      <c r="Q13" s="34">
        <f>E13+K13</f>
        <v>2507</v>
      </c>
      <c r="R13" s="34">
        <f>F13+K13</f>
        <v>1260</v>
      </c>
      <c r="S13" s="34">
        <f>G13+K13</f>
        <v>1052</v>
      </c>
      <c r="U13" s="53">
        <v>12</v>
      </c>
      <c r="V13" s="53">
        <v>25</v>
      </c>
      <c r="W13" s="53">
        <v>12</v>
      </c>
      <c r="X13" s="53">
        <v>12</v>
      </c>
      <c r="Z13" s="30" t="str">
        <f t="shared" si="4"/>
        <v xml:space="preserve">Overwater Pool Villa Sunset </v>
      </c>
      <c r="AA13" s="31" t="str">
        <f t="shared" si="4"/>
        <v>BB</v>
      </c>
      <c r="AB13" s="31" t="str">
        <f t="shared" si="4"/>
        <v>02 Persons</v>
      </c>
      <c r="AC13" s="34">
        <f t="shared" si="5"/>
        <v>856</v>
      </c>
      <c r="AD13" s="34">
        <f t="shared" si="5"/>
        <v>2532</v>
      </c>
      <c r="AE13" s="34">
        <f t="shared" si="5"/>
        <v>1272</v>
      </c>
      <c r="AF13" s="34">
        <f t="shared" si="5"/>
        <v>1064</v>
      </c>
    </row>
    <row r="14" spans="1:32" ht="20.45" customHeight="1">
      <c r="A14" s="30" t="s">
        <v>1192</v>
      </c>
      <c r="B14" s="31" t="s">
        <v>139</v>
      </c>
      <c r="C14" s="31" t="s">
        <v>140</v>
      </c>
      <c r="D14" s="31">
        <v>893</v>
      </c>
      <c r="E14" s="31">
        <v>2680</v>
      </c>
      <c r="F14" s="31">
        <v>1340</v>
      </c>
      <c r="G14" s="31">
        <v>1116</v>
      </c>
      <c r="H14" s="8"/>
      <c r="I14" s="33"/>
      <c r="J14" s="33"/>
      <c r="K14" s="33">
        <v>12</v>
      </c>
      <c r="M14" s="30" t="str">
        <f t="shared" si="3"/>
        <v xml:space="preserve">Beach Pool Villa Sunset </v>
      </c>
      <c r="N14" s="31" t="str">
        <f t="shared" si="3"/>
        <v>BB</v>
      </c>
      <c r="O14" s="31" t="str">
        <f t="shared" si="3"/>
        <v>02 Persons</v>
      </c>
      <c r="P14" s="34">
        <f>D14+K14</f>
        <v>905</v>
      </c>
      <c r="Q14" s="34">
        <f>E14+K14</f>
        <v>2692</v>
      </c>
      <c r="R14" s="34">
        <f>F14+K14</f>
        <v>1352</v>
      </c>
      <c r="S14" s="34">
        <f>G14+K14</f>
        <v>1128</v>
      </c>
      <c r="U14" s="53">
        <v>12</v>
      </c>
      <c r="V14" s="53">
        <v>25</v>
      </c>
      <c r="W14" s="53">
        <v>12</v>
      </c>
      <c r="X14" s="53">
        <v>12</v>
      </c>
      <c r="Z14" s="30" t="str">
        <f t="shared" si="4"/>
        <v xml:space="preserve">Beach Pool Villa Sunset </v>
      </c>
      <c r="AA14" s="31" t="str">
        <f t="shared" si="4"/>
        <v>BB</v>
      </c>
      <c r="AB14" s="31" t="str">
        <f t="shared" si="4"/>
        <v>02 Persons</v>
      </c>
      <c r="AC14" s="34">
        <f t="shared" si="5"/>
        <v>917</v>
      </c>
      <c r="AD14" s="34">
        <f t="shared" si="5"/>
        <v>2717</v>
      </c>
      <c r="AE14" s="34">
        <f t="shared" si="5"/>
        <v>1364</v>
      </c>
      <c r="AF14" s="34">
        <f t="shared" si="5"/>
        <v>1140</v>
      </c>
    </row>
    <row r="15" spans="1:32" ht="20.45" customHeight="1">
      <c r="A15" s="30" t="s">
        <v>1193</v>
      </c>
      <c r="B15" s="31" t="s">
        <v>139</v>
      </c>
      <c r="C15" s="31" t="s">
        <v>140</v>
      </c>
      <c r="D15" s="31">
        <v>1078</v>
      </c>
      <c r="E15" s="31">
        <v>3234</v>
      </c>
      <c r="F15" s="31">
        <v>1618</v>
      </c>
      <c r="G15" s="31">
        <v>1348</v>
      </c>
      <c r="H15" s="8"/>
      <c r="I15" s="33"/>
      <c r="J15" s="33"/>
      <c r="K15" s="33">
        <v>12</v>
      </c>
      <c r="M15" s="30" t="str">
        <f t="shared" si="3"/>
        <v xml:space="preserve">Duplex Overwater Pool Villa </v>
      </c>
      <c r="N15" s="31" t="str">
        <f t="shared" si="3"/>
        <v>BB</v>
      </c>
      <c r="O15" s="31" t="str">
        <f t="shared" si="3"/>
        <v>02 Persons</v>
      </c>
      <c r="P15" s="34">
        <f t="shared" ref="P15:P17" si="6">D15+K15</f>
        <v>1090</v>
      </c>
      <c r="Q15" s="34">
        <f t="shared" ref="Q15:Q17" si="7">E15+K15</f>
        <v>3246</v>
      </c>
      <c r="R15" s="34">
        <f t="shared" ref="R15:R17" si="8">F15+K15</f>
        <v>1630</v>
      </c>
      <c r="S15" s="34">
        <f t="shared" ref="S15:S17" si="9">G15+K15</f>
        <v>1360</v>
      </c>
      <c r="U15" s="53">
        <v>12</v>
      </c>
      <c r="V15" s="53">
        <v>25</v>
      </c>
      <c r="W15" s="53">
        <v>12</v>
      </c>
      <c r="X15" s="53">
        <v>12</v>
      </c>
      <c r="Z15" s="30" t="str">
        <f t="shared" si="4"/>
        <v xml:space="preserve">Duplex Overwater Pool Villa </v>
      </c>
      <c r="AA15" s="31" t="str">
        <f t="shared" si="4"/>
        <v>BB</v>
      </c>
      <c r="AB15" s="31" t="str">
        <f t="shared" si="4"/>
        <v>02 Persons</v>
      </c>
      <c r="AC15" s="34">
        <f t="shared" si="5"/>
        <v>1102</v>
      </c>
      <c r="AD15" s="34">
        <f t="shared" si="5"/>
        <v>3271</v>
      </c>
      <c r="AE15" s="34">
        <f t="shared" si="5"/>
        <v>1642</v>
      </c>
      <c r="AF15" s="34">
        <f t="shared" si="5"/>
        <v>1372</v>
      </c>
    </row>
    <row r="16" spans="1:32" ht="20.45" customHeight="1">
      <c r="A16" s="30" t="s">
        <v>1194</v>
      </c>
      <c r="B16" s="31" t="s">
        <v>139</v>
      </c>
      <c r="C16" s="31" t="s">
        <v>68</v>
      </c>
      <c r="D16" s="31">
        <v>1201</v>
      </c>
      <c r="E16" s="31">
        <v>3604</v>
      </c>
      <c r="F16" s="31">
        <v>1802</v>
      </c>
      <c r="G16" s="31">
        <v>1502</v>
      </c>
      <c r="H16" s="8"/>
      <c r="I16" s="33"/>
      <c r="J16" s="33"/>
      <c r="K16" s="33">
        <v>24</v>
      </c>
      <c r="M16" s="30" t="str">
        <f t="shared" si="3"/>
        <v xml:space="preserve">Duplex Beach Pool Villa </v>
      </c>
      <c r="N16" s="31" t="str">
        <f t="shared" si="3"/>
        <v>BB</v>
      </c>
      <c r="O16" s="31" t="str">
        <f t="shared" si="3"/>
        <v>04 Persons</v>
      </c>
      <c r="P16" s="34">
        <f t="shared" si="6"/>
        <v>1225</v>
      </c>
      <c r="Q16" s="34">
        <f t="shared" si="7"/>
        <v>3628</v>
      </c>
      <c r="R16" s="34">
        <f t="shared" si="8"/>
        <v>1826</v>
      </c>
      <c r="S16" s="34">
        <f t="shared" si="9"/>
        <v>1526</v>
      </c>
      <c r="U16" s="53">
        <v>25</v>
      </c>
      <c r="V16" s="53">
        <v>50</v>
      </c>
      <c r="W16" s="53">
        <v>25</v>
      </c>
      <c r="X16" s="53">
        <v>25</v>
      </c>
      <c r="Z16" s="30" t="str">
        <f t="shared" si="4"/>
        <v xml:space="preserve">Duplex Beach Pool Villa </v>
      </c>
      <c r="AA16" s="31" t="str">
        <f t="shared" si="4"/>
        <v>BB</v>
      </c>
      <c r="AB16" s="31" t="str">
        <f t="shared" si="4"/>
        <v>04 Persons</v>
      </c>
      <c r="AC16" s="34">
        <f t="shared" si="5"/>
        <v>1250</v>
      </c>
      <c r="AD16" s="34">
        <f t="shared" si="5"/>
        <v>3678</v>
      </c>
      <c r="AE16" s="34">
        <f t="shared" si="5"/>
        <v>1851</v>
      </c>
      <c r="AF16" s="34">
        <f t="shared" si="5"/>
        <v>1551</v>
      </c>
    </row>
    <row r="17" spans="1:32" ht="20.45" customHeight="1">
      <c r="A17" s="30" t="s">
        <v>1195</v>
      </c>
      <c r="B17" s="31" t="s">
        <v>139</v>
      </c>
      <c r="C17" s="31" t="s">
        <v>140</v>
      </c>
      <c r="D17" s="31" t="s">
        <v>167</v>
      </c>
      <c r="E17" s="31" t="s">
        <v>167</v>
      </c>
      <c r="F17" s="31" t="s">
        <v>167</v>
      </c>
      <c r="G17" s="31" t="s">
        <v>167</v>
      </c>
      <c r="H17" s="8"/>
      <c r="I17" s="33"/>
      <c r="J17" s="33"/>
      <c r="K17" s="33">
        <v>0</v>
      </c>
      <c r="M17" s="30" t="str">
        <f t="shared" si="3"/>
        <v xml:space="preserve">Royal Villa </v>
      </c>
      <c r="N17" s="31" t="str">
        <f t="shared" si="3"/>
        <v>BB</v>
      </c>
      <c r="O17" s="31" t="str">
        <f t="shared" si="3"/>
        <v>02 Persons</v>
      </c>
      <c r="P17" s="34" t="e">
        <f t="shared" si="6"/>
        <v>#VALUE!</v>
      </c>
      <c r="Q17" s="34" t="e">
        <f t="shared" si="7"/>
        <v>#VALUE!</v>
      </c>
      <c r="R17" s="34" t="e">
        <f t="shared" si="8"/>
        <v>#VALUE!</v>
      </c>
      <c r="S17" s="34" t="e">
        <f t="shared" si="9"/>
        <v>#VALUE!</v>
      </c>
      <c r="U17" s="53">
        <v>0</v>
      </c>
      <c r="V17" s="53">
        <v>25</v>
      </c>
      <c r="W17" s="53">
        <v>0</v>
      </c>
      <c r="X17" s="53">
        <v>0</v>
      </c>
      <c r="Z17" s="30" t="str">
        <f t="shared" si="4"/>
        <v xml:space="preserve">Royal Villa </v>
      </c>
      <c r="AA17" s="31" t="str">
        <f t="shared" si="4"/>
        <v>BB</v>
      </c>
      <c r="AB17" s="31" t="s">
        <v>1196</v>
      </c>
      <c r="AC17" s="34" t="e">
        <f t="shared" si="5"/>
        <v>#VALUE!</v>
      </c>
      <c r="AD17" s="34" t="e">
        <f t="shared" si="5"/>
        <v>#VALUE!</v>
      </c>
      <c r="AE17" s="34" t="e">
        <f t="shared" si="5"/>
        <v>#VALUE!</v>
      </c>
      <c r="AF17" s="34" t="e">
        <f t="shared" si="5"/>
        <v>#VALUE!</v>
      </c>
    </row>
    <row r="18" spans="1:32" ht="20.45" customHeight="1">
      <c r="A18" s="25" t="s">
        <v>24</v>
      </c>
      <c r="I18" s="25" t="s">
        <v>25</v>
      </c>
      <c r="M18" s="25" t="s">
        <v>26</v>
      </c>
      <c r="U18" s="25" t="s">
        <v>27</v>
      </c>
      <c r="Z18" s="25" t="s">
        <v>129</v>
      </c>
    </row>
    <row r="19" spans="1:32" ht="20.45" customHeight="1">
      <c r="A19" s="299" t="s">
        <v>0</v>
      </c>
      <c r="B19" s="299" t="s">
        <v>1</v>
      </c>
      <c r="C19" s="299" t="s">
        <v>29</v>
      </c>
      <c r="D19" s="57" t="s">
        <v>130</v>
      </c>
      <c r="E19" s="57" t="s">
        <v>132</v>
      </c>
      <c r="F19" s="57"/>
      <c r="G19" s="57"/>
      <c r="H19" s="8"/>
      <c r="I19" s="26" t="s">
        <v>32</v>
      </c>
      <c r="J19" s="26" t="s">
        <v>33</v>
      </c>
      <c r="K19" s="26" t="s">
        <v>34</v>
      </c>
      <c r="M19" s="294" t="s">
        <v>0</v>
      </c>
      <c r="N19" s="294" t="s">
        <v>1</v>
      </c>
      <c r="O19" s="294" t="s">
        <v>29</v>
      </c>
      <c r="P19" s="51" t="str">
        <f t="shared" ref="P19:S20" si="10">D19</f>
        <v>High</v>
      </c>
      <c r="Q19" s="51" t="str">
        <f t="shared" si="10"/>
        <v>Low</v>
      </c>
      <c r="R19" s="51">
        <f t="shared" si="10"/>
        <v>0</v>
      </c>
      <c r="S19" s="51">
        <f t="shared" si="10"/>
        <v>0</v>
      </c>
      <c r="U19" s="27" t="str">
        <f>P19</f>
        <v>High</v>
      </c>
      <c r="V19" s="27" t="str">
        <f t="shared" ref="V19:X20" si="11">Q19</f>
        <v>Low</v>
      </c>
      <c r="W19" s="27">
        <f t="shared" si="11"/>
        <v>0</v>
      </c>
      <c r="X19" s="27">
        <f t="shared" si="11"/>
        <v>0</v>
      </c>
      <c r="Z19" s="311" t="s">
        <v>0</v>
      </c>
      <c r="AA19" s="311" t="s">
        <v>1</v>
      </c>
      <c r="AB19" s="311" t="s">
        <v>29</v>
      </c>
      <c r="AC19" s="52" t="str">
        <f>U19</f>
        <v>High</v>
      </c>
      <c r="AD19" s="52" t="str">
        <f t="shared" ref="AD19:AF20" si="12">V19</f>
        <v>Low</v>
      </c>
      <c r="AE19" s="52">
        <f t="shared" si="12"/>
        <v>0</v>
      </c>
      <c r="AF19" s="52">
        <f t="shared" si="12"/>
        <v>0</v>
      </c>
    </row>
    <row r="20" spans="1:32" ht="20.45" customHeight="1">
      <c r="A20" s="299"/>
      <c r="B20" s="299"/>
      <c r="C20" s="299"/>
      <c r="D20" s="57" t="s">
        <v>1197</v>
      </c>
      <c r="E20" s="57" t="s">
        <v>1198</v>
      </c>
      <c r="F20" s="57"/>
      <c r="G20" s="57"/>
      <c r="H20" s="8"/>
      <c r="I20" s="26" t="s">
        <v>37</v>
      </c>
      <c r="J20" s="26" t="s">
        <v>38</v>
      </c>
      <c r="K20" s="26" t="s">
        <v>137</v>
      </c>
      <c r="M20" s="294"/>
      <c r="N20" s="294"/>
      <c r="O20" s="294"/>
      <c r="P20" s="51" t="str">
        <f t="shared" si="10"/>
        <v>06 Apr 2020 to 18 Apr 2020</v>
      </c>
      <c r="Q20" s="51" t="str">
        <f t="shared" si="10"/>
        <v>19 Apr 2020 to 20 Dec 2020</v>
      </c>
      <c r="R20" s="51">
        <f t="shared" si="10"/>
        <v>0</v>
      </c>
      <c r="S20" s="51">
        <f t="shared" si="10"/>
        <v>0</v>
      </c>
      <c r="U20" s="27" t="str">
        <f>P20</f>
        <v>06 Apr 2020 to 18 Apr 2020</v>
      </c>
      <c r="V20" s="27" t="str">
        <f t="shared" si="11"/>
        <v>19 Apr 2020 to 20 Dec 2020</v>
      </c>
      <c r="W20" s="27">
        <f t="shared" si="11"/>
        <v>0</v>
      </c>
      <c r="X20" s="27">
        <f t="shared" si="11"/>
        <v>0</v>
      </c>
      <c r="Z20" s="311"/>
      <c r="AA20" s="311"/>
      <c r="AB20" s="311"/>
      <c r="AC20" s="52" t="str">
        <f>U20</f>
        <v>06 Apr 2020 to 18 Apr 2020</v>
      </c>
      <c r="AD20" s="52" t="str">
        <f t="shared" si="12"/>
        <v>19 Apr 2020 to 20 Dec 2020</v>
      </c>
      <c r="AE20" s="52">
        <f t="shared" si="12"/>
        <v>0</v>
      </c>
      <c r="AF20" s="52">
        <f t="shared" si="12"/>
        <v>0</v>
      </c>
    </row>
    <row r="21" spans="1:32" ht="20.45" customHeight="1">
      <c r="A21" s="30" t="s">
        <v>1199</v>
      </c>
      <c r="B21" s="31" t="s">
        <v>139</v>
      </c>
      <c r="C21" s="31" t="s">
        <v>140</v>
      </c>
      <c r="D21" s="31">
        <v>1063</v>
      </c>
      <c r="E21" s="31">
        <v>708</v>
      </c>
      <c r="F21" s="31"/>
      <c r="G21" s="31"/>
      <c r="H21" s="8"/>
      <c r="I21" s="33"/>
      <c r="J21" s="33"/>
      <c r="K21" s="33">
        <v>12</v>
      </c>
      <c r="M21" s="30" t="str">
        <f t="shared" ref="M21:O27" si="13">A21</f>
        <v>Over Water Pool Villa Sunrise</v>
      </c>
      <c r="N21" s="31" t="str">
        <f t="shared" si="13"/>
        <v>BB</v>
      </c>
      <c r="O21" s="31" t="str">
        <f t="shared" si="13"/>
        <v>02 Persons</v>
      </c>
      <c r="P21" s="34">
        <f>D21+K21</f>
        <v>1075</v>
      </c>
      <c r="Q21" s="34">
        <f>E21+K21</f>
        <v>720</v>
      </c>
      <c r="R21" s="34">
        <f>F21+K21</f>
        <v>12</v>
      </c>
      <c r="S21" s="34">
        <f>G21+K21</f>
        <v>12</v>
      </c>
      <c r="U21" s="53">
        <v>12</v>
      </c>
      <c r="V21" s="53">
        <v>12</v>
      </c>
      <c r="W21" s="53">
        <v>12</v>
      </c>
      <c r="X21" s="53">
        <v>12</v>
      </c>
      <c r="Z21" s="30" t="str">
        <f t="shared" ref="Z21:AB27" si="14">M21</f>
        <v>Over Water Pool Villa Sunrise</v>
      </c>
      <c r="AA21" s="31" t="str">
        <f t="shared" si="14"/>
        <v>BB</v>
      </c>
      <c r="AB21" s="31" t="str">
        <f t="shared" si="14"/>
        <v>02 Persons</v>
      </c>
      <c r="AC21" s="34">
        <f t="shared" ref="AC21:AF27" si="15">P21+U21</f>
        <v>1087</v>
      </c>
      <c r="AD21" s="34">
        <f t="shared" si="15"/>
        <v>732</v>
      </c>
      <c r="AE21" s="34">
        <f t="shared" si="15"/>
        <v>24</v>
      </c>
      <c r="AF21" s="34">
        <f t="shared" si="15"/>
        <v>24</v>
      </c>
    </row>
    <row r="22" spans="1:32" ht="20.45" customHeight="1">
      <c r="A22" s="30" t="s">
        <v>1190</v>
      </c>
      <c r="B22" s="31" t="s">
        <v>139</v>
      </c>
      <c r="C22" s="31" t="s">
        <v>140</v>
      </c>
      <c r="D22" s="31">
        <v>1156</v>
      </c>
      <c r="E22" s="31">
        <v>770</v>
      </c>
      <c r="F22" s="31"/>
      <c r="G22" s="31"/>
      <c r="H22" s="8"/>
      <c r="I22" s="33"/>
      <c r="J22" s="33"/>
      <c r="K22" s="33">
        <v>12</v>
      </c>
      <c r="M22" s="30" t="str">
        <f t="shared" si="13"/>
        <v>Beach Pool Villa Sunrise</v>
      </c>
      <c r="N22" s="31" t="str">
        <f t="shared" si="13"/>
        <v>BB</v>
      </c>
      <c r="O22" s="31" t="str">
        <f t="shared" si="13"/>
        <v>02 Persons</v>
      </c>
      <c r="P22" s="34">
        <f>D22+K22</f>
        <v>1168</v>
      </c>
      <c r="Q22" s="34">
        <f>E22+K22</f>
        <v>782</v>
      </c>
      <c r="R22" s="34">
        <f>F22+K22</f>
        <v>12</v>
      </c>
      <c r="S22" s="34">
        <f>G22+K22</f>
        <v>12</v>
      </c>
      <c r="U22" s="53">
        <v>12</v>
      </c>
      <c r="V22" s="53">
        <v>12</v>
      </c>
      <c r="W22" s="53">
        <v>12</v>
      </c>
      <c r="X22" s="53">
        <v>12</v>
      </c>
      <c r="Z22" s="30" t="str">
        <f t="shared" si="14"/>
        <v>Beach Pool Villa Sunrise</v>
      </c>
      <c r="AA22" s="31" t="str">
        <f t="shared" si="14"/>
        <v>BB</v>
      </c>
      <c r="AB22" s="31" t="str">
        <f t="shared" si="14"/>
        <v>02 Persons</v>
      </c>
      <c r="AC22" s="34">
        <f t="shared" si="15"/>
        <v>1180</v>
      </c>
      <c r="AD22" s="34">
        <f t="shared" si="15"/>
        <v>794</v>
      </c>
      <c r="AE22" s="34">
        <f t="shared" si="15"/>
        <v>24</v>
      </c>
      <c r="AF22" s="34">
        <f t="shared" si="15"/>
        <v>24</v>
      </c>
    </row>
    <row r="23" spans="1:32" ht="20.45" customHeight="1">
      <c r="A23" s="30" t="s">
        <v>1200</v>
      </c>
      <c r="B23" s="31" t="s">
        <v>139</v>
      </c>
      <c r="C23" s="31" t="s">
        <v>140</v>
      </c>
      <c r="D23" s="31">
        <v>1248</v>
      </c>
      <c r="E23" s="31">
        <v>832</v>
      </c>
      <c r="F23" s="31"/>
      <c r="G23" s="31"/>
      <c r="H23" s="8"/>
      <c r="I23" s="33"/>
      <c r="J23" s="33"/>
      <c r="K23" s="33">
        <v>12</v>
      </c>
      <c r="M23" s="30" t="str">
        <f t="shared" si="13"/>
        <v xml:space="preserve">Over Water pool Villa Sunset </v>
      </c>
      <c r="N23" s="31" t="str">
        <f t="shared" si="13"/>
        <v>BB</v>
      </c>
      <c r="O23" s="31" t="str">
        <f t="shared" si="13"/>
        <v>02 Persons</v>
      </c>
      <c r="P23" s="34">
        <f>D23+K23</f>
        <v>1260</v>
      </c>
      <c r="Q23" s="34">
        <f>E23+K23</f>
        <v>844</v>
      </c>
      <c r="R23" s="34">
        <f>F23+K23</f>
        <v>12</v>
      </c>
      <c r="S23" s="34">
        <f>G23+K23</f>
        <v>12</v>
      </c>
      <c r="U23" s="53">
        <v>12</v>
      </c>
      <c r="V23" s="53">
        <v>12</v>
      </c>
      <c r="W23" s="53">
        <v>35</v>
      </c>
      <c r="X23" s="53">
        <v>35</v>
      </c>
      <c r="Z23" s="30" t="str">
        <f t="shared" si="14"/>
        <v xml:space="preserve">Over Water pool Villa Sunset </v>
      </c>
      <c r="AA23" s="31" t="str">
        <f t="shared" si="14"/>
        <v>BB</v>
      </c>
      <c r="AB23" s="31" t="str">
        <f t="shared" si="14"/>
        <v>02 Persons</v>
      </c>
      <c r="AC23" s="34">
        <f t="shared" si="15"/>
        <v>1272</v>
      </c>
      <c r="AD23" s="34">
        <f t="shared" si="15"/>
        <v>856</v>
      </c>
      <c r="AE23" s="34">
        <f t="shared" si="15"/>
        <v>47</v>
      </c>
      <c r="AF23" s="34">
        <f t="shared" si="15"/>
        <v>47</v>
      </c>
    </row>
    <row r="24" spans="1:32" ht="20.45" customHeight="1">
      <c r="A24" s="30" t="s">
        <v>1192</v>
      </c>
      <c r="B24" s="31" t="s">
        <v>139</v>
      </c>
      <c r="C24" s="31" t="s">
        <v>140</v>
      </c>
      <c r="D24" s="31">
        <v>1340</v>
      </c>
      <c r="E24" s="31">
        <v>893</v>
      </c>
      <c r="F24" s="31"/>
      <c r="G24" s="31"/>
      <c r="H24" s="8"/>
      <c r="I24" s="33"/>
      <c r="J24" s="33"/>
      <c r="K24" s="33">
        <v>12</v>
      </c>
      <c r="M24" s="30" t="str">
        <f t="shared" si="13"/>
        <v xml:space="preserve">Beach Pool Villa Sunset </v>
      </c>
      <c r="N24" s="31" t="str">
        <f t="shared" si="13"/>
        <v>BB</v>
      </c>
      <c r="O24" s="31" t="str">
        <f t="shared" si="13"/>
        <v>02 Persons</v>
      </c>
      <c r="P24" s="34">
        <f>D24+K24</f>
        <v>1352</v>
      </c>
      <c r="Q24" s="34">
        <f>E24+K24</f>
        <v>905</v>
      </c>
      <c r="R24" s="34">
        <f>F24+K24</f>
        <v>12</v>
      </c>
      <c r="S24" s="34">
        <f>G24+K24</f>
        <v>12</v>
      </c>
      <c r="U24" s="53">
        <v>12</v>
      </c>
      <c r="V24" s="53">
        <v>12</v>
      </c>
      <c r="W24" s="53">
        <v>50</v>
      </c>
      <c r="X24" s="53">
        <v>50</v>
      </c>
      <c r="Z24" s="30" t="str">
        <f t="shared" si="14"/>
        <v xml:space="preserve">Beach Pool Villa Sunset </v>
      </c>
      <c r="AA24" s="31" t="str">
        <f t="shared" si="14"/>
        <v>BB</v>
      </c>
      <c r="AB24" s="31" t="str">
        <f t="shared" si="14"/>
        <v>02 Persons</v>
      </c>
      <c r="AC24" s="34">
        <f t="shared" si="15"/>
        <v>1364</v>
      </c>
      <c r="AD24" s="34">
        <f t="shared" si="15"/>
        <v>917</v>
      </c>
      <c r="AE24" s="34">
        <f t="shared" si="15"/>
        <v>62</v>
      </c>
      <c r="AF24" s="34">
        <f t="shared" si="15"/>
        <v>62</v>
      </c>
    </row>
    <row r="25" spans="1:32" ht="20.45" customHeight="1">
      <c r="A25" s="30" t="s">
        <v>1201</v>
      </c>
      <c r="B25" s="31" t="s">
        <v>139</v>
      </c>
      <c r="C25" s="31" t="s">
        <v>140</v>
      </c>
      <c r="D25" s="31">
        <v>1618</v>
      </c>
      <c r="E25" s="31">
        <v>1078</v>
      </c>
      <c r="F25" s="31"/>
      <c r="G25" s="31"/>
      <c r="H25" s="8"/>
      <c r="I25" s="33"/>
      <c r="J25" s="33"/>
      <c r="K25" s="33">
        <v>12</v>
      </c>
      <c r="M25" s="30" t="str">
        <f t="shared" si="13"/>
        <v xml:space="preserve">Duplex Over Water Pool Villa </v>
      </c>
      <c r="N25" s="31" t="str">
        <f t="shared" si="13"/>
        <v>BB</v>
      </c>
      <c r="O25" s="31" t="str">
        <f t="shared" si="13"/>
        <v>02 Persons</v>
      </c>
      <c r="P25" s="34">
        <f t="shared" ref="P25:P27" si="16">D25+K25</f>
        <v>1630</v>
      </c>
      <c r="Q25" s="34">
        <f t="shared" ref="Q25:Q27" si="17">E25+K25</f>
        <v>1090</v>
      </c>
      <c r="R25" s="34">
        <f t="shared" ref="R25:R27" si="18">F25+K25</f>
        <v>12</v>
      </c>
      <c r="S25" s="34">
        <f t="shared" ref="S25:S27" si="19">G25+K25</f>
        <v>12</v>
      </c>
      <c r="U25" s="53">
        <v>12</v>
      </c>
      <c r="V25" s="53">
        <v>12</v>
      </c>
      <c r="W25" s="53">
        <v>50</v>
      </c>
      <c r="X25" s="53">
        <v>50</v>
      </c>
      <c r="Z25" s="30" t="str">
        <f t="shared" si="14"/>
        <v xml:space="preserve">Duplex Over Water Pool Villa </v>
      </c>
      <c r="AA25" s="31" t="str">
        <f t="shared" si="14"/>
        <v>BB</v>
      </c>
      <c r="AB25" s="31" t="str">
        <f t="shared" si="14"/>
        <v>02 Persons</v>
      </c>
      <c r="AC25" s="34">
        <f t="shared" si="15"/>
        <v>1642</v>
      </c>
      <c r="AD25" s="34">
        <f t="shared" si="15"/>
        <v>1102</v>
      </c>
      <c r="AE25" s="34">
        <f t="shared" si="15"/>
        <v>62</v>
      </c>
      <c r="AF25" s="34">
        <f t="shared" si="15"/>
        <v>62</v>
      </c>
    </row>
    <row r="26" spans="1:32" ht="20.45" customHeight="1">
      <c r="A26" s="30" t="s">
        <v>1194</v>
      </c>
      <c r="B26" s="31" t="s">
        <v>139</v>
      </c>
      <c r="C26" s="31" t="s">
        <v>68</v>
      </c>
      <c r="D26" s="31">
        <v>1802</v>
      </c>
      <c r="E26" s="31">
        <v>1201</v>
      </c>
      <c r="F26" s="31"/>
      <c r="G26" s="31"/>
      <c r="H26" s="8"/>
      <c r="I26" s="33"/>
      <c r="J26" s="33"/>
      <c r="K26" s="33">
        <v>24</v>
      </c>
      <c r="M26" s="30" t="str">
        <f t="shared" si="13"/>
        <v xml:space="preserve">Duplex Beach Pool Villa </v>
      </c>
      <c r="N26" s="31" t="str">
        <f t="shared" si="13"/>
        <v>BB</v>
      </c>
      <c r="O26" s="31" t="str">
        <f t="shared" si="13"/>
        <v>04 Persons</v>
      </c>
      <c r="P26" s="34">
        <f t="shared" si="16"/>
        <v>1826</v>
      </c>
      <c r="Q26" s="34">
        <f t="shared" si="17"/>
        <v>1225</v>
      </c>
      <c r="R26" s="34">
        <f t="shared" si="18"/>
        <v>24</v>
      </c>
      <c r="S26" s="34">
        <f t="shared" si="19"/>
        <v>24</v>
      </c>
      <c r="U26" s="53">
        <v>25</v>
      </c>
      <c r="V26" s="53">
        <v>25</v>
      </c>
      <c r="W26" s="53">
        <v>50</v>
      </c>
      <c r="X26" s="53">
        <v>50</v>
      </c>
      <c r="Z26" s="30" t="str">
        <f t="shared" si="14"/>
        <v xml:space="preserve">Duplex Beach Pool Villa </v>
      </c>
      <c r="AA26" s="31" t="str">
        <f t="shared" si="14"/>
        <v>BB</v>
      </c>
      <c r="AB26" s="31" t="str">
        <f t="shared" si="14"/>
        <v>04 Persons</v>
      </c>
      <c r="AC26" s="34">
        <f t="shared" si="15"/>
        <v>1851</v>
      </c>
      <c r="AD26" s="34">
        <f t="shared" si="15"/>
        <v>1250</v>
      </c>
      <c r="AE26" s="34">
        <f t="shared" si="15"/>
        <v>74</v>
      </c>
      <c r="AF26" s="34">
        <f t="shared" si="15"/>
        <v>74</v>
      </c>
    </row>
    <row r="27" spans="1:32" ht="20.45" customHeight="1">
      <c r="A27" s="30" t="s">
        <v>1195</v>
      </c>
      <c r="B27" s="31" t="s">
        <v>139</v>
      </c>
      <c r="C27" s="31" t="s">
        <v>140</v>
      </c>
      <c r="D27" s="31" t="s">
        <v>167</v>
      </c>
      <c r="E27" s="31" t="s">
        <v>167</v>
      </c>
      <c r="F27" s="31"/>
      <c r="G27" s="31"/>
      <c r="H27" s="8"/>
      <c r="I27" s="33"/>
      <c r="J27" s="33"/>
      <c r="K27" s="33">
        <v>0</v>
      </c>
      <c r="M27" s="30" t="str">
        <f t="shared" si="13"/>
        <v xml:space="preserve">Royal Villa </v>
      </c>
      <c r="N27" s="31" t="str">
        <f t="shared" si="13"/>
        <v>BB</v>
      </c>
      <c r="O27" s="31" t="str">
        <f t="shared" si="13"/>
        <v>02 Persons</v>
      </c>
      <c r="P27" s="34" t="e">
        <f t="shared" si="16"/>
        <v>#VALUE!</v>
      </c>
      <c r="Q27" s="34" t="e">
        <f t="shared" si="17"/>
        <v>#VALUE!</v>
      </c>
      <c r="R27" s="34">
        <f t="shared" si="18"/>
        <v>0</v>
      </c>
      <c r="S27" s="34">
        <f t="shared" si="19"/>
        <v>0</v>
      </c>
      <c r="U27" s="53">
        <v>0</v>
      </c>
      <c r="V27" s="53">
        <v>0</v>
      </c>
      <c r="W27" s="53">
        <v>50</v>
      </c>
      <c r="X27" s="53">
        <v>50</v>
      </c>
      <c r="Z27" s="30" t="str">
        <f t="shared" si="14"/>
        <v xml:space="preserve">Royal Villa </v>
      </c>
      <c r="AA27" s="31" t="str">
        <f t="shared" si="14"/>
        <v>BB</v>
      </c>
      <c r="AB27" s="31" t="s">
        <v>1196</v>
      </c>
      <c r="AC27" s="34" t="e">
        <f t="shared" si="15"/>
        <v>#VALUE!</v>
      </c>
      <c r="AD27" s="34" t="e">
        <f t="shared" si="15"/>
        <v>#VALUE!</v>
      </c>
      <c r="AE27" s="34">
        <f t="shared" si="15"/>
        <v>50</v>
      </c>
      <c r="AF27" s="34">
        <f t="shared" si="15"/>
        <v>50</v>
      </c>
    </row>
  </sheetData>
  <sheetProtection password="D8E4" sheet="1" selectLockedCells="1" selectUnlockedCells="1"/>
  <mergeCells count="18">
    <mergeCell ref="O19:O20"/>
    <mergeCell ref="Z19:Z20"/>
    <mergeCell ref="A9:A10"/>
    <mergeCell ref="B9:B10"/>
    <mergeCell ref="C9:C10"/>
    <mergeCell ref="M9:M10"/>
    <mergeCell ref="N9:N10"/>
    <mergeCell ref="O9:O10"/>
    <mergeCell ref="A19:A20"/>
    <mergeCell ref="B19:B20"/>
    <mergeCell ref="C19:C20"/>
    <mergeCell ref="M19:M20"/>
    <mergeCell ref="N19:N20"/>
    <mergeCell ref="AA19:AA20"/>
    <mergeCell ref="AB19:AB20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2F67B-BF6D-4D86-A8F3-A0E5E29D0AED}">
  <sheetPr codeName="Лист113"/>
  <dimension ref="A1:G20"/>
  <sheetViews>
    <sheetView view="pageBreakPreview" zoomScaleNormal="100" zoomScaleSheetLayoutView="100" workbookViewId="0">
      <selection activeCell="G1" sqref="G1"/>
    </sheetView>
  </sheetViews>
  <sheetFormatPr defaultColWidth="9.140625" defaultRowHeight="20.25" customHeight="1"/>
  <cols>
    <col min="1" max="1" width="27" style="1" customWidth="1"/>
    <col min="2" max="2" width="11.42578125" style="1" customWidth="1"/>
    <col min="3" max="3" width="15.28515625" style="2" customWidth="1"/>
    <col min="4" max="4" width="22.28515625" style="2" customWidth="1"/>
    <col min="5" max="7" width="22.28515625" style="3" customWidth="1"/>
    <col min="8" max="16384" width="9.140625" style="1"/>
  </cols>
  <sheetData>
    <row r="1" spans="1:7" ht="20.25" customHeight="1">
      <c r="A1" s="300" t="s">
        <v>2056</v>
      </c>
      <c r="B1" s="300"/>
      <c r="C1" s="300"/>
      <c r="D1" s="300"/>
      <c r="G1" s="61"/>
    </row>
    <row r="2" spans="1:7" s="5" customFormat="1" ht="20.25" customHeight="1"/>
    <row r="3" spans="1:7" s="5" customFormat="1" ht="20.25" customHeight="1">
      <c r="A3" s="153" t="s">
        <v>10</v>
      </c>
    </row>
    <row r="4" spans="1:7" s="5" customFormat="1" ht="20.25" customHeight="1">
      <c r="A4" s="347" t="s">
        <v>1202</v>
      </c>
      <c r="B4" s="347"/>
      <c r="C4" s="347"/>
      <c r="D4" s="347"/>
      <c r="E4" s="347"/>
      <c r="F4" s="347"/>
    </row>
    <row r="5" spans="1:7" s="5" customFormat="1" ht="20.25" customHeight="1">
      <c r="A5" s="155" t="s">
        <v>1203</v>
      </c>
      <c r="B5" s="155"/>
      <c r="C5" s="155"/>
      <c r="D5" s="155"/>
      <c r="E5" s="155"/>
      <c r="F5" s="155"/>
    </row>
    <row r="6" spans="1:7" s="5" customFormat="1" ht="20.25" customHeight="1">
      <c r="A6" s="155" t="s">
        <v>1204</v>
      </c>
      <c r="B6" s="155"/>
      <c r="C6" s="155"/>
      <c r="D6" s="155"/>
      <c r="E6" s="155"/>
      <c r="F6" s="155"/>
    </row>
    <row r="7" spans="1:7" s="5" customFormat="1" ht="20.25" customHeight="1"/>
    <row r="9" spans="1:7" s="3" customFormat="1" ht="20.25" customHeight="1">
      <c r="A9" s="348" t="s">
        <v>82</v>
      </c>
      <c r="B9" s="348"/>
      <c r="C9" s="348"/>
      <c r="D9" s="1"/>
    </row>
    <row r="10" spans="1:7" s="3" customFormat="1" ht="20.25" customHeight="1">
      <c r="A10" s="156" t="s">
        <v>925</v>
      </c>
      <c r="B10" s="1"/>
      <c r="C10" s="1"/>
      <c r="D10" s="1"/>
    </row>
    <row r="11" spans="1:7" s="3" customFormat="1" ht="20.25" customHeight="1">
      <c r="A11" s="347" t="s">
        <v>1205</v>
      </c>
      <c r="B11" s="347"/>
      <c r="C11" s="347"/>
      <c r="D11" s="347"/>
    </row>
    <row r="12" spans="1:7" s="3" customFormat="1" ht="20.25" customHeight="1">
      <c r="A12" s="347" t="s">
        <v>1206</v>
      </c>
      <c r="B12" s="347"/>
      <c r="C12" s="347"/>
      <c r="D12" s="347"/>
    </row>
    <row r="13" spans="1:7" s="3" customFormat="1" ht="20.25" customHeight="1">
      <c r="A13" s="347" t="s">
        <v>1207</v>
      </c>
      <c r="B13" s="347"/>
      <c r="C13" s="347"/>
      <c r="D13" s="347"/>
    </row>
    <row r="14" spans="1:7" s="3" customFormat="1" ht="20.25" customHeight="1">
      <c r="A14" s="156" t="s">
        <v>1208</v>
      </c>
      <c r="B14" s="1"/>
      <c r="C14" s="1"/>
      <c r="D14" s="1"/>
    </row>
    <row r="15" spans="1:7" s="3" customFormat="1" ht="20.25" customHeight="1">
      <c r="A15" s="347" t="s">
        <v>1209</v>
      </c>
      <c r="B15" s="347"/>
      <c r="C15" s="347"/>
      <c r="D15" s="347"/>
    </row>
    <row r="16" spans="1:7" s="3" customFormat="1" ht="20.25" customHeight="1">
      <c r="A16" s="347" t="s">
        <v>1210</v>
      </c>
      <c r="B16" s="347"/>
      <c r="C16" s="347"/>
      <c r="D16" s="347"/>
    </row>
    <row r="17" spans="1:4" s="3" customFormat="1" ht="20.25" customHeight="1">
      <c r="A17" s="347" t="s">
        <v>1207</v>
      </c>
      <c r="B17" s="347"/>
      <c r="C17" s="347"/>
      <c r="D17" s="347"/>
    </row>
    <row r="19" spans="1:4" s="3" customFormat="1" ht="20.25" customHeight="1">
      <c r="A19" s="68" t="s">
        <v>1211</v>
      </c>
      <c r="B19" s="1"/>
      <c r="C19" s="2"/>
      <c r="D19" s="2"/>
    </row>
    <row r="20" spans="1:4" s="3" customFormat="1" ht="20.25" customHeight="1">
      <c r="A20" s="68"/>
      <c r="B20" s="1"/>
      <c r="C20" s="2"/>
      <c r="D20" s="2"/>
    </row>
  </sheetData>
  <mergeCells count="9">
    <mergeCell ref="A1:D1"/>
    <mergeCell ref="A15:D15"/>
    <mergeCell ref="A16:D16"/>
    <mergeCell ref="A17:D17"/>
    <mergeCell ref="A4:F4"/>
    <mergeCell ref="A9:C9"/>
    <mergeCell ref="A11:D11"/>
    <mergeCell ref="A12:D12"/>
    <mergeCell ref="A13:D13"/>
  </mergeCells>
  <pageMargins left="0.25" right="0.25" top="0.75" bottom="0.75" header="0.3" footer="0.3"/>
  <pageSetup paperSize="9" scale="70" orientation="portrait" verticalDpi="1200" r:id="rId1"/>
  <headerFooter>
    <oddFooter>&amp;L&amp;"Candara,Regular"&amp;8INTOUR MALDIVES&amp;C&amp;"Candara,Regular"&amp;8&amp;P of &amp;N&amp;R&amp;"Candara,Regular"&amp;8Kandima Maldives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3665-39F2-4B3C-819D-0DBDB6E68174}">
  <sheetPr codeName="Лист114">
    <tabColor rgb="FFFF0000"/>
  </sheetPr>
  <dimension ref="A8:AF21"/>
  <sheetViews>
    <sheetView topLeftCell="AG1" zoomScaleNormal="100" zoomScaleSheetLayoutView="100" workbookViewId="0">
      <selection sqref="A1:AF1048576"/>
    </sheetView>
  </sheetViews>
  <sheetFormatPr defaultColWidth="24.42578125" defaultRowHeight="22.15" customHeight="1"/>
  <cols>
    <col min="1" max="25" width="0" style="25" hidden="1" customWidth="1"/>
    <col min="26" max="26" width="31.28515625" style="25" hidden="1" customWidth="1"/>
    <col min="27" max="32" width="0" style="25" hidden="1" customWidth="1"/>
    <col min="33" max="16384" width="24.42578125" style="25"/>
  </cols>
  <sheetData>
    <row r="8" spans="1:32" ht="22.1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2.15" customHeight="1">
      <c r="A9" s="299" t="s">
        <v>0</v>
      </c>
      <c r="B9" s="299" t="s">
        <v>1</v>
      </c>
      <c r="C9" s="299" t="s">
        <v>29</v>
      </c>
      <c r="D9" s="57" t="s">
        <v>157</v>
      </c>
      <c r="E9" s="57" t="s">
        <v>156</v>
      </c>
      <c r="F9" s="57" t="s">
        <v>132</v>
      </c>
      <c r="G9" s="57" t="s">
        <v>175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Festive</v>
      </c>
      <c r="Q9" s="51" t="str">
        <f t="shared" si="0"/>
        <v xml:space="preserve">Peak </v>
      </c>
      <c r="R9" s="51" t="str">
        <f t="shared" si="0"/>
        <v>Low</v>
      </c>
      <c r="S9" s="51" t="str">
        <f t="shared" si="0"/>
        <v>Shoulder</v>
      </c>
      <c r="U9" s="27" t="str">
        <f>P9</f>
        <v>Festive</v>
      </c>
      <c r="V9" s="27" t="str">
        <f t="shared" ref="V9:X10" si="1">Q9</f>
        <v xml:space="preserve">Peak </v>
      </c>
      <c r="W9" s="27" t="str">
        <f t="shared" si="1"/>
        <v>Low</v>
      </c>
      <c r="X9" s="27" t="str">
        <f t="shared" si="1"/>
        <v>Shoulder</v>
      </c>
      <c r="Z9" s="311" t="s">
        <v>0</v>
      </c>
      <c r="AA9" s="311" t="s">
        <v>1</v>
      </c>
      <c r="AB9" s="311" t="s">
        <v>29</v>
      </c>
      <c r="AC9" s="52" t="str">
        <f>U9</f>
        <v>Festive</v>
      </c>
      <c r="AD9" s="52" t="str">
        <f t="shared" ref="AD9:AF10" si="2">V9</f>
        <v xml:space="preserve">Peak </v>
      </c>
      <c r="AE9" s="52" t="str">
        <f t="shared" si="2"/>
        <v>Low</v>
      </c>
      <c r="AF9" s="52" t="str">
        <f t="shared" si="2"/>
        <v>Shoulder</v>
      </c>
    </row>
    <row r="10" spans="1:32" ht="22.15" customHeight="1">
      <c r="A10" s="299"/>
      <c r="B10" s="299"/>
      <c r="C10" s="299"/>
      <c r="D10" s="57" t="s">
        <v>923</v>
      </c>
      <c r="E10" s="57" t="s">
        <v>1212</v>
      </c>
      <c r="F10" s="57" t="s">
        <v>1213</v>
      </c>
      <c r="G10" s="57" t="s">
        <v>201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24 Dec 2019 to 10 Jan 2020</v>
      </c>
      <c r="Q10" s="51" t="str">
        <f t="shared" si="0"/>
        <v>11 Jan 2020 to 10 May 2020</v>
      </c>
      <c r="R10" s="51" t="str">
        <f t="shared" si="0"/>
        <v>11 May 2020 to 31 Jul 2020</v>
      </c>
      <c r="S10" s="51" t="str">
        <f t="shared" si="0"/>
        <v>01 Aug 2020 to 23 Dec 2020</v>
      </c>
      <c r="U10" s="27" t="str">
        <f>P10</f>
        <v>24 Dec 2019 to 10 Jan 2020</v>
      </c>
      <c r="V10" s="27" t="str">
        <f t="shared" si="1"/>
        <v>11 Jan 2020 to 10 May 2020</v>
      </c>
      <c r="W10" s="27" t="str">
        <f t="shared" si="1"/>
        <v>11 May 2020 to 31 Jul 2020</v>
      </c>
      <c r="X10" s="27" t="str">
        <f t="shared" si="1"/>
        <v>01 Aug 2020 to 23 Dec 2020</v>
      </c>
      <c r="Z10" s="311"/>
      <c r="AA10" s="311"/>
      <c r="AB10" s="311"/>
      <c r="AC10" s="52" t="str">
        <f>U10</f>
        <v>24 Dec 2019 to 10 Jan 2020</v>
      </c>
      <c r="AD10" s="52" t="str">
        <f t="shared" si="2"/>
        <v>11 Jan 2020 to 10 May 2020</v>
      </c>
      <c r="AE10" s="52" t="str">
        <f t="shared" si="2"/>
        <v>11 May 2020 to 31 Jul 2020</v>
      </c>
      <c r="AF10" s="52" t="str">
        <f t="shared" si="2"/>
        <v>01 Aug 2020 to 23 Dec 2020</v>
      </c>
    </row>
    <row r="11" spans="1:32" ht="22.15" customHeight="1">
      <c r="A11" s="30" t="s">
        <v>1214</v>
      </c>
      <c r="B11" s="31" t="s">
        <v>139</v>
      </c>
      <c r="C11" s="31" t="s">
        <v>140</v>
      </c>
      <c r="D11" s="31">
        <v>460</v>
      </c>
      <c r="E11" s="31">
        <v>320</v>
      </c>
      <c r="F11" s="31">
        <v>270</v>
      </c>
      <c r="G11" s="31">
        <v>305</v>
      </c>
      <c r="H11" s="8"/>
      <c r="I11" s="33"/>
      <c r="J11" s="33"/>
      <c r="K11" s="33">
        <v>0</v>
      </c>
      <c r="M11" s="30" t="str">
        <f t="shared" ref="M11:O20" si="3">A11</f>
        <v>Sky Studio</v>
      </c>
      <c r="N11" s="31" t="str">
        <f t="shared" si="3"/>
        <v>BB</v>
      </c>
      <c r="O11" s="31" t="str">
        <f t="shared" si="3"/>
        <v>02 Persons</v>
      </c>
      <c r="P11" s="34">
        <f t="shared" ref="P11:P17" si="4">D11+K11</f>
        <v>460</v>
      </c>
      <c r="Q11" s="34">
        <f t="shared" ref="Q11:Q17" si="5">E11+K11</f>
        <v>320</v>
      </c>
      <c r="R11" s="34">
        <f t="shared" ref="R11:R17" si="6">F11+K11</f>
        <v>270</v>
      </c>
      <c r="S11" s="34">
        <f t="shared" ref="S11:S17" si="7">G11+K11</f>
        <v>305</v>
      </c>
      <c r="U11" s="53">
        <v>20</v>
      </c>
      <c r="V11" s="53">
        <v>10</v>
      </c>
      <c r="W11" s="53">
        <v>10</v>
      </c>
      <c r="X11" s="53">
        <v>10</v>
      </c>
      <c r="Z11" s="30" t="str">
        <f t="shared" ref="Z11:AB20" si="8">M11</f>
        <v>Sky Studio</v>
      </c>
      <c r="AA11" s="31" t="str">
        <f t="shared" si="8"/>
        <v>BB</v>
      </c>
      <c r="AB11" s="31" t="str">
        <f t="shared" si="8"/>
        <v>02 Persons</v>
      </c>
      <c r="AC11" s="34">
        <f t="shared" ref="AC11:AF20" si="9">P11+U11</f>
        <v>480</v>
      </c>
      <c r="AD11" s="34">
        <f t="shared" si="9"/>
        <v>330</v>
      </c>
      <c r="AE11" s="34">
        <f t="shared" si="9"/>
        <v>280</v>
      </c>
      <c r="AF11" s="34">
        <f t="shared" si="9"/>
        <v>315</v>
      </c>
    </row>
    <row r="12" spans="1:32" ht="22.15" customHeight="1">
      <c r="A12" s="30" t="s">
        <v>1215</v>
      </c>
      <c r="B12" s="31" t="s">
        <v>139</v>
      </c>
      <c r="C12" s="31" t="s">
        <v>140</v>
      </c>
      <c r="D12" s="31">
        <v>510</v>
      </c>
      <c r="E12" s="31">
        <v>370</v>
      </c>
      <c r="F12" s="31">
        <v>320</v>
      </c>
      <c r="G12" s="31">
        <v>355</v>
      </c>
      <c r="H12" s="8"/>
      <c r="I12" s="33"/>
      <c r="J12" s="33"/>
      <c r="K12" s="33">
        <v>0</v>
      </c>
      <c r="M12" s="30" t="str">
        <f t="shared" si="3"/>
        <v>Beach Studio</v>
      </c>
      <c r="N12" s="31" t="str">
        <f t="shared" si="3"/>
        <v>BB</v>
      </c>
      <c r="O12" s="31" t="str">
        <f t="shared" si="3"/>
        <v>02 Persons</v>
      </c>
      <c r="P12" s="34">
        <f t="shared" si="4"/>
        <v>510</v>
      </c>
      <c r="Q12" s="34">
        <f t="shared" si="5"/>
        <v>370</v>
      </c>
      <c r="R12" s="34">
        <f t="shared" si="6"/>
        <v>320</v>
      </c>
      <c r="S12" s="34">
        <f t="shared" si="7"/>
        <v>355</v>
      </c>
      <c r="U12" s="53">
        <v>20</v>
      </c>
      <c r="V12" s="53">
        <v>10</v>
      </c>
      <c r="W12" s="53">
        <v>10</v>
      </c>
      <c r="X12" s="53">
        <v>10</v>
      </c>
      <c r="Z12" s="30" t="str">
        <f t="shared" si="8"/>
        <v>Beach Studio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530</v>
      </c>
      <c r="AD12" s="34">
        <f t="shared" si="9"/>
        <v>380</v>
      </c>
      <c r="AE12" s="34">
        <f t="shared" si="9"/>
        <v>330</v>
      </c>
      <c r="AF12" s="34">
        <f t="shared" si="9"/>
        <v>365</v>
      </c>
    </row>
    <row r="13" spans="1:32" ht="22.15" customHeight="1">
      <c r="A13" s="30" t="s">
        <v>1216</v>
      </c>
      <c r="B13" s="31" t="s">
        <v>139</v>
      </c>
      <c r="C13" s="31" t="s">
        <v>140</v>
      </c>
      <c r="D13" s="31">
        <v>800</v>
      </c>
      <c r="E13" s="31">
        <v>605</v>
      </c>
      <c r="F13" s="31">
        <v>435</v>
      </c>
      <c r="G13" s="31">
        <v>550</v>
      </c>
      <c r="H13" s="8"/>
      <c r="I13" s="33"/>
      <c r="J13" s="33"/>
      <c r="K13" s="33">
        <v>0</v>
      </c>
      <c r="M13" s="30" t="str">
        <f t="shared" si="3"/>
        <v>Beach Villa with Jacuzzi</v>
      </c>
      <c r="N13" s="31" t="str">
        <f t="shared" si="3"/>
        <v>BB</v>
      </c>
      <c r="O13" s="31" t="str">
        <f t="shared" si="3"/>
        <v>02 Persons</v>
      </c>
      <c r="P13" s="34">
        <f t="shared" si="4"/>
        <v>800</v>
      </c>
      <c r="Q13" s="34">
        <f t="shared" si="5"/>
        <v>605</v>
      </c>
      <c r="R13" s="34">
        <f t="shared" si="6"/>
        <v>435</v>
      </c>
      <c r="S13" s="34">
        <f t="shared" si="7"/>
        <v>550</v>
      </c>
      <c r="U13" s="53">
        <v>25</v>
      </c>
      <c r="V13" s="53">
        <v>10</v>
      </c>
      <c r="W13" s="53">
        <v>10</v>
      </c>
      <c r="X13" s="53">
        <v>10</v>
      </c>
      <c r="Z13" s="30" t="str">
        <f t="shared" si="8"/>
        <v>Beach Villa with Jacuzzi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825</v>
      </c>
      <c r="AD13" s="34">
        <f t="shared" si="9"/>
        <v>615</v>
      </c>
      <c r="AE13" s="34">
        <f t="shared" si="9"/>
        <v>445</v>
      </c>
      <c r="AF13" s="34">
        <f t="shared" si="9"/>
        <v>560</v>
      </c>
    </row>
    <row r="14" spans="1:32" ht="22.15" customHeight="1">
      <c r="A14" s="30" t="s">
        <v>1217</v>
      </c>
      <c r="B14" s="31" t="s">
        <v>139</v>
      </c>
      <c r="C14" s="31" t="s">
        <v>140</v>
      </c>
      <c r="D14" s="31">
        <v>875</v>
      </c>
      <c r="E14" s="31">
        <v>680</v>
      </c>
      <c r="F14" s="31">
        <v>519</v>
      </c>
      <c r="G14" s="31">
        <v>625</v>
      </c>
      <c r="H14" s="8"/>
      <c r="I14" s="33"/>
      <c r="J14" s="33"/>
      <c r="K14" s="33">
        <v>0</v>
      </c>
      <c r="M14" s="30" t="str">
        <f t="shared" si="3"/>
        <v xml:space="preserve">Sunrise Beach Pool Villa with Jacuzzi </v>
      </c>
      <c r="N14" s="31" t="str">
        <f t="shared" si="3"/>
        <v>BB</v>
      </c>
      <c r="O14" s="31" t="str">
        <f t="shared" si="3"/>
        <v>02 Persons</v>
      </c>
      <c r="P14" s="34">
        <f t="shared" si="4"/>
        <v>875</v>
      </c>
      <c r="Q14" s="34">
        <f t="shared" si="5"/>
        <v>680</v>
      </c>
      <c r="R14" s="34">
        <f t="shared" si="6"/>
        <v>519</v>
      </c>
      <c r="S14" s="34">
        <f t="shared" si="7"/>
        <v>625</v>
      </c>
      <c r="U14" s="163">
        <v>25</v>
      </c>
      <c r="V14" s="163">
        <v>12</v>
      </c>
      <c r="W14" s="163">
        <v>12</v>
      </c>
      <c r="X14" s="163">
        <v>12</v>
      </c>
      <c r="Y14" s="49"/>
      <c r="Z14" s="30" t="str">
        <f t="shared" si="8"/>
        <v xml:space="preserve">Sunrise Beach Pool Villa with Jacuzzi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900</v>
      </c>
      <c r="AD14" s="34">
        <f t="shared" si="9"/>
        <v>692</v>
      </c>
      <c r="AE14" s="34">
        <f t="shared" si="9"/>
        <v>531</v>
      </c>
      <c r="AF14" s="34">
        <f t="shared" si="9"/>
        <v>637</v>
      </c>
    </row>
    <row r="15" spans="1:32" ht="22.15" customHeight="1">
      <c r="A15" s="30" t="s">
        <v>1218</v>
      </c>
      <c r="B15" s="31" t="s">
        <v>139</v>
      </c>
      <c r="C15" s="31" t="s">
        <v>140</v>
      </c>
      <c r="D15" s="31">
        <v>950</v>
      </c>
      <c r="E15" s="31">
        <v>755</v>
      </c>
      <c r="F15" s="31">
        <v>585</v>
      </c>
      <c r="G15" s="31">
        <v>700</v>
      </c>
      <c r="H15" s="8"/>
      <c r="I15" s="33"/>
      <c r="J15" s="33"/>
      <c r="K15" s="33">
        <v>0</v>
      </c>
      <c r="M15" s="30" t="str">
        <f t="shared" si="3"/>
        <v xml:space="preserve">Sunset Beach Pool Villa with Jacuzzi </v>
      </c>
      <c r="N15" s="31" t="str">
        <f t="shared" si="3"/>
        <v>BB</v>
      </c>
      <c r="O15" s="31" t="str">
        <f t="shared" si="3"/>
        <v>02 Persons</v>
      </c>
      <c r="P15" s="34">
        <f t="shared" si="4"/>
        <v>950</v>
      </c>
      <c r="Q15" s="34">
        <f t="shared" si="5"/>
        <v>755</v>
      </c>
      <c r="R15" s="34">
        <f t="shared" si="6"/>
        <v>585</v>
      </c>
      <c r="S15" s="34">
        <f t="shared" si="7"/>
        <v>700</v>
      </c>
      <c r="U15" s="163">
        <v>25</v>
      </c>
      <c r="V15" s="163">
        <v>12</v>
      </c>
      <c r="W15" s="163">
        <v>12</v>
      </c>
      <c r="X15" s="163">
        <v>12</v>
      </c>
      <c r="Y15" s="49"/>
      <c r="Z15" s="30" t="str">
        <f t="shared" si="8"/>
        <v xml:space="preserve">Sunset Beach Pool Villa with Jacuzzi 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975</v>
      </c>
      <c r="AD15" s="34">
        <f t="shared" si="9"/>
        <v>767</v>
      </c>
      <c r="AE15" s="34">
        <f t="shared" si="9"/>
        <v>597</v>
      </c>
      <c r="AF15" s="34">
        <f t="shared" si="9"/>
        <v>712</v>
      </c>
    </row>
    <row r="16" spans="1:32" ht="22.15" customHeight="1">
      <c r="A16" s="30" t="s">
        <v>1219</v>
      </c>
      <c r="B16" s="31" t="s">
        <v>139</v>
      </c>
      <c r="C16" s="31" t="s">
        <v>140</v>
      </c>
      <c r="D16" s="31">
        <v>875</v>
      </c>
      <c r="E16" s="31">
        <v>680</v>
      </c>
      <c r="F16" s="31">
        <v>450</v>
      </c>
      <c r="G16" s="31">
        <v>580</v>
      </c>
      <c r="H16" s="8"/>
      <c r="I16" s="33"/>
      <c r="J16" s="33"/>
      <c r="K16" s="33">
        <v>0</v>
      </c>
      <c r="M16" s="30" t="str">
        <f t="shared" si="3"/>
        <v xml:space="preserve">Aqua Villa </v>
      </c>
      <c r="N16" s="31" t="str">
        <f t="shared" si="3"/>
        <v>BB</v>
      </c>
      <c r="O16" s="31" t="str">
        <f t="shared" si="3"/>
        <v>02 Persons</v>
      </c>
      <c r="P16" s="34">
        <f t="shared" si="4"/>
        <v>875</v>
      </c>
      <c r="Q16" s="34">
        <f t="shared" si="5"/>
        <v>680</v>
      </c>
      <c r="R16" s="34">
        <f t="shared" si="6"/>
        <v>450</v>
      </c>
      <c r="S16" s="34">
        <f t="shared" si="7"/>
        <v>580</v>
      </c>
      <c r="U16" s="53">
        <v>25</v>
      </c>
      <c r="V16" s="53">
        <v>10</v>
      </c>
      <c r="W16" s="53">
        <v>10</v>
      </c>
      <c r="X16" s="53">
        <v>10</v>
      </c>
      <c r="Z16" s="30" t="str">
        <f t="shared" si="8"/>
        <v xml:space="preserve">Aqua Villa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900</v>
      </c>
      <c r="AD16" s="34">
        <f t="shared" si="9"/>
        <v>690</v>
      </c>
      <c r="AE16" s="34">
        <f t="shared" si="9"/>
        <v>460</v>
      </c>
      <c r="AF16" s="34">
        <f t="shared" si="9"/>
        <v>590</v>
      </c>
    </row>
    <row r="17" spans="1:32" ht="22.15" customHeight="1">
      <c r="A17" s="30" t="s">
        <v>1220</v>
      </c>
      <c r="B17" s="31" t="s">
        <v>139</v>
      </c>
      <c r="C17" s="31" t="s">
        <v>140</v>
      </c>
      <c r="D17" s="31">
        <v>975</v>
      </c>
      <c r="E17" s="31">
        <v>755</v>
      </c>
      <c r="F17" s="31">
        <v>550</v>
      </c>
      <c r="G17" s="31">
        <v>630</v>
      </c>
      <c r="H17" s="8"/>
      <c r="I17" s="33"/>
      <c r="J17" s="33"/>
      <c r="K17" s="33">
        <v>0</v>
      </c>
      <c r="M17" s="30" t="str">
        <f t="shared" si="3"/>
        <v>Aqua Villa with Jacuzzi</v>
      </c>
      <c r="N17" s="31" t="str">
        <f t="shared" si="3"/>
        <v>BB</v>
      </c>
      <c r="O17" s="31" t="str">
        <f t="shared" si="3"/>
        <v>02 Persons</v>
      </c>
      <c r="P17" s="34">
        <f t="shared" si="4"/>
        <v>975</v>
      </c>
      <c r="Q17" s="34">
        <f t="shared" si="5"/>
        <v>755</v>
      </c>
      <c r="R17" s="34">
        <f t="shared" si="6"/>
        <v>550</v>
      </c>
      <c r="S17" s="34">
        <f t="shared" si="7"/>
        <v>630</v>
      </c>
      <c r="U17" s="53">
        <v>25</v>
      </c>
      <c r="V17" s="53">
        <v>10</v>
      </c>
      <c r="W17" s="53">
        <v>10</v>
      </c>
      <c r="X17" s="53">
        <v>10</v>
      </c>
      <c r="Z17" s="30" t="str">
        <f t="shared" si="8"/>
        <v>Aqua Villa with Jacuzzi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1000</v>
      </c>
      <c r="AD17" s="34">
        <f t="shared" si="9"/>
        <v>765</v>
      </c>
      <c r="AE17" s="34">
        <f t="shared" si="9"/>
        <v>560</v>
      </c>
      <c r="AF17" s="34">
        <f t="shared" si="9"/>
        <v>640</v>
      </c>
    </row>
    <row r="18" spans="1:32" ht="22.15" customHeight="1">
      <c r="A18" s="30" t="s">
        <v>1221</v>
      </c>
      <c r="B18" s="31" t="s">
        <v>139</v>
      </c>
      <c r="C18" s="31" t="s">
        <v>140</v>
      </c>
      <c r="D18" s="31">
        <v>1075</v>
      </c>
      <c r="E18" s="31">
        <v>855</v>
      </c>
      <c r="F18" s="31">
        <v>600</v>
      </c>
      <c r="G18" s="31">
        <v>730</v>
      </c>
      <c r="H18" s="8"/>
      <c r="I18" s="33"/>
      <c r="J18" s="33"/>
      <c r="K18" s="33">
        <v>0</v>
      </c>
      <c r="M18" s="30" t="str">
        <f t="shared" si="3"/>
        <v xml:space="preserve">Ocean Pool Villa </v>
      </c>
      <c r="N18" s="31" t="str">
        <f t="shared" si="3"/>
        <v>BB</v>
      </c>
      <c r="O18" s="31" t="str">
        <f t="shared" si="3"/>
        <v>02 Persons</v>
      </c>
      <c r="P18" s="34">
        <f>D18+K18</f>
        <v>1075</v>
      </c>
      <c r="Q18" s="34">
        <f>E18+K18</f>
        <v>855</v>
      </c>
      <c r="R18" s="34">
        <f>F18+K18</f>
        <v>600</v>
      </c>
      <c r="S18" s="34">
        <f>G18+K18</f>
        <v>730</v>
      </c>
      <c r="U18" s="53">
        <v>25</v>
      </c>
      <c r="V18" s="53">
        <v>10</v>
      </c>
      <c r="W18" s="53">
        <v>10</v>
      </c>
      <c r="X18" s="53">
        <v>10</v>
      </c>
      <c r="Z18" s="30" t="str">
        <f t="shared" si="8"/>
        <v xml:space="preserve">Ocean Pool Villa 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1100</v>
      </c>
      <c r="AD18" s="34">
        <f t="shared" si="9"/>
        <v>865</v>
      </c>
      <c r="AE18" s="34">
        <f t="shared" si="9"/>
        <v>610</v>
      </c>
      <c r="AF18" s="34">
        <f t="shared" si="9"/>
        <v>740</v>
      </c>
    </row>
    <row r="19" spans="1:32" ht="22.15" customHeight="1">
      <c r="A19" s="30" t="s">
        <v>1222</v>
      </c>
      <c r="B19" s="31" t="s">
        <v>139</v>
      </c>
      <c r="C19" s="31" t="s">
        <v>68</v>
      </c>
      <c r="D19" s="31">
        <v>1275</v>
      </c>
      <c r="E19" s="31">
        <v>925</v>
      </c>
      <c r="F19" s="31">
        <v>800</v>
      </c>
      <c r="G19" s="31">
        <v>885</v>
      </c>
      <c r="H19" s="8"/>
      <c r="I19" s="33"/>
      <c r="J19" s="33"/>
      <c r="K19" s="33">
        <v>0</v>
      </c>
      <c r="M19" s="30" t="str">
        <f t="shared" si="3"/>
        <v xml:space="preserve">Two Bed Room Family Sky Suite </v>
      </c>
      <c r="N19" s="31" t="str">
        <f t="shared" si="3"/>
        <v>BB</v>
      </c>
      <c r="O19" s="31" t="str">
        <f t="shared" si="3"/>
        <v>04 Persons</v>
      </c>
      <c r="P19" s="34">
        <f>D19+K19</f>
        <v>1275</v>
      </c>
      <c r="Q19" s="34">
        <f>E19+K19</f>
        <v>925</v>
      </c>
      <c r="R19" s="34">
        <f>F19+K19</f>
        <v>800</v>
      </c>
      <c r="S19" s="34">
        <f>G19+K19</f>
        <v>885</v>
      </c>
      <c r="U19" s="163">
        <v>40</v>
      </c>
      <c r="V19" s="163">
        <v>15</v>
      </c>
      <c r="W19" s="163">
        <v>15</v>
      </c>
      <c r="X19" s="163">
        <v>15</v>
      </c>
      <c r="Y19" s="49"/>
      <c r="Z19" s="30" t="str">
        <f t="shared" si="8"/>
        <v xml:space="preserve">Two Bed Room Family Sky Suite </v>
      </c>
      <c r="AA19" s="31" t="str">
        <f t="shared" si="8"/>
        <v>BB</v>
      </c>
      <c r="AB19" s="31" t="str">
        <f t="shared" si="8"/>
        <v>04 Persons</v>
      </c>
      <c r="AC19" s="34">
        <f t="shared" si="9"/>
        <v>1315</v>
      </c>
      <c r="AD19" s="34">
        <f t="shared" si="9"/>
        <v>940</v>
      </c>
      <c r="AE19" s="34">
        <f t="shared" si="9"/>
        <v>815</v>
      </c>
      <c r="AF19" s="34">
        <f t="shared" si="9"/>
        <v>900</v>
      </c>
    </row>
    <row r="20" spans="1:32" ht="22.15" customHeight="1">
      <c r="A20" s="30" t="s">
        <v>1223</v>
      </c>
      <c r="B20" s="31" t="s">
        <v>139</v>
      </c>
      <c r="C20" s="31" t="s">
        <v>140</v>
      </c>
      <c r="D20" s="31">
        <v>1950</v>
      </c>
      <c r="E20" s="31">
        <v>1500</v>
      </c>
      <c r="F20" s="31">
        <v>1055</v>
      </c>
      <c r="G20" s="31">
        <v>1355</v>
      </c>
      <c r="H20" s="8"/>
      <c r="I20" s="33"/>
      <c r="J20" s="33"/>
      <c r="K20" s="33">
        <v>0</v>
      </c>
      <c r="M20" s="30" t="str">
        <f t="shared" si="3"/>
        <v>Honeymoon Aqua Pool Villa</v>
      </c>
      <c r="N20" s="31" t="str">
        <f t="shared" si="3"/>
        <v>BB</v>
      </c>
      <c r="O20" s="31" t="str">
        <f t="shared" si="3"/>
        <v>02 Persons</v>
      </c>
      <c r="P20" s="34">
        <f>D20+K20</f>
        <v>1950</v>
      </c>
      <c r="Q20" s="34">
        <f>E20+K20</f>
        <v>1500</v>
      </c>
      <c r="R20" s="34">
        <f>F20+K20</f>
        <v>1055</v>
      </c>
      <c r="S20" s="34">
        <f>G20+K20</f>
        <v>1355</v>
      </c>
      <c r="U20" s="53">
        <v>25</v>
      </c>
      <c r="V20" s="53">
        <v>10</v>
      </c>
      <c r="W20" s="53">
        <v>10</v>
      </c>
      <c r="X20" s="53">
        <v>10</v>
      </c>
      <c r="Z20" s="30" t="str">
        <f t="shared" si="8"/>
        <v>Honeymoon Aqua Pool Villa</v>
      </c>
      <c r="AA20" s="31" t="str">
        <f t="shared" si="8"/>
        <v>BB</v>
      </c>
      <c r="AB20" s="31" t="str">
        <f t="shared" si="8"/>
        <v>02 Persons</v>
      </c>
      <c r="AC20" s="34">
        <f t="shared" si="9"/>
        <v>1975</v>
      </c>
      <c r="AD20" s="34">
        <f t="shared" si="9"/>
        <v>1510</v>
      </c>
      <c r="AE20" s="34">
        <f t="shared" si="9"/>
        <v>1065</v>
      </c>
      <c r="AF20" s="34">
        <f t="shared" si="9"/>
        <v>1365</v>
      </c>
    </row>
    <row r="21" spans="1:32" ht="22.15" customHeight="1">
      <c r="W21" s="25" t="s">
        <v>211</v>
      </c>
    </row>
  </sheetData>
  <sheetProtection algorithmName="SHA-512" hashValue="HSPtT96i6M9ecOxT34uWHjykUZWc/mvFaZVfJN9sW4/vFSIyhMlPbh1ukSR72XfVXpFGP9XRVz9OL3iU4YBpEQ==" saltValue="p7ryvkEHi6xbp1pOwJWMqA==" spinCount="100000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D2B1-4251-47B2-B218-3A2EF18E0688}">
  <sheetPr codeName="Лист115"/>
  <dimension ref="A1:K18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31" style="1" customWidth="1"/>
    <col min="2" max="2" width="10.140625" style="1" customWidth="1"/>
    <col min="3" max="3" width="12.7109375" style="2" customWidth="1"/>
    <col min="4" max="4" width="10.85546875" style="2" customWidth="1"/>
    <col min="5" max="6" width="10.85546875" style="3" customWidth="1"/>
    <col min="7" max="11" width="10.85546875" style="1" customWidth="1"/>
    <col min="12" max="16384" width="9.140625" style="1"/>
  </cols>
  <sheetData>
    <row r="1" spans="1:11" ht="24" customHeight="1">
      <c r="A1" s="300" t="s">
        <v>2055</v>
      </c>
      <c r="B1" s="300"/>
      <c r="C1" s="300"/>
      <c r="D1" s="300"/>
      <c r="K1" s="4"/>
    </row>
    <row r="2" spans="1:11" ht="23.45" customHeight="1">
      <c r="A2" s="15" t="s">
        <v>10</v>
      </c>
      <c r="B2" s="15"/>
    </row>
    <row r="3" spans="1:11" ht="23.45" customHeight="1">
      <c r="A3" s="5" t="s">
        <v>11</v>
      </c>
      <c r="B3" s="5"/>
    </row>
    <row r="4" spans="1:11" ht="23.45" customHeight="1">
      <c r="A4" s="5" t="s">
        <v>12</v>
      </c>
      <c r="B4" s="5"/>
    </row>
    <row r="5" spans="1:11" s="2" customFormat="1" ht="23.45" customHeight="1">
      <c r="A5" s="5"/>
      <c r="B5" s="5"/>
      <c r="E5" s="3"/>
      <c r="F5" s="3"/>
      <c r="G5" s="1"/>
      <c r="H5" s="1"/>
      <c r="I5" s="1"/>
      <c r="J5" s="1"/>
      <c r="K5" s="1"/>
    </row>
    <row r="6" spans="1:11" s="2" customFormat="1" ht="23.45" customHeight="1">
      <c r="A6" s="5"/>
      <c r="B6" s="5"/>
      <c r="E6" s="3"/>
      <c r="F6" s="3"/>
      <c r="G6" s="1"/>
      <c r="H6" s="1"/>
      <c r="I6" s="1"/>
      <c r="J6" s="1"/>
      <c r="K6" s="1"/>
    </row>
    <row r="7" spans="1:11" s="2" customFormat="1" ht="23.45" customHeight="1">
      <c r="A7" s="15" t="s">
        <v>1224</v>
      </c>
      <c r="B7" s="15"/>
      <c r="E7" s="3"/>
      <c r="F7" s="3"/>
      <c r="G7" s="1"/>
      <c r="H7" s="1"/>
      <c r="I7" s="1"/>
      <c r="J7" s="1"/>
      <c r="K7" s="1"/>
    </row>
    <row r="8" spans="1:11" s="2" customFormat="1" ht="23.45" customHeight="1">
      <c r="A8" s="7" t="s">
        <v>1225</v>
      </c>
      <c r="B8" s="15"/>
      <c r="E8" s="3"/>
      <c r="F8" s="3"/>
      <c r="G8" s="1"/>
      <c r="H8" s="1"/>
      <c r="I8" s="1"/>
      <c r="J8" s="1"/>
      <c r="K8" s="1"/>
    </row>
    <row r="9" spans="1:11" s="2" customFormat="1" ht="23.45" customHeight="1">
      <c r="A9" s="5" t="s">
        <v>567</v>
      </c>
      <c r="B9" s="5"/>
      <c r="E9" s="3"/>
      <c r="F9" s="3"/>
      <c r="G9" s="1"/>
      <c r="H9" s="1"/>
      <c r="I9" s="1"/>
      <c r="J9" s="1"/>
      <c r="K9" s="1"/>
    </row>
    <row r="10" spans="1:11" s="2" customFormat="1" ht="23.45" customHeight="1">
      <c r="A10" s="5" t="s">
        <v>1226</v>
      </c>
      <c r="B10" s="5"/>
      <c r="E10" s="3"/>
      <c r="F10" s="3"/>
      <c r="G10" s="1"/>
      <c r="H10" s="1"/>
      <c r="I10" s="1"/>
      <c r="J10" s="1"/>
      <c r="K10" s="1"/>
    </row>
    <row r="11" spans="1:11" s="2" customFormat="1" ht="23.45" customHeight="1">
      <c r="A11" s="5" t="s">
        <v>621</v>
      </c>
      <c r="B11" s="5"/>
      <c r="E11" s="3"/>
      <c r="F11" s="3"/>
      <c r="G11" s="1"/>
      <c r="H11" s="1"/>
      <c r="I11" s="1"/>
      <c r="J11" s="1"/>
      <c r="K11" s="1"/>
    </row>
    <row r="12" spans="1:11" s="2" customFormat="1" ht="23.45" customHeight="1">
      <c r="A12" s="5" t="s">
        <v>1227</v>
      </c>
      <c r="B12" s="5"/>
      <c r="E12" s="3"/>
      <c r="F12" s="3"/>
      <c r="G12" s="1"/>
      <c r="H12" s="1"/>
      <c r="I12" s="1"/>
      <c r="J12" s="1"/>
      <c r="K12" s="1"/>
    </row>
    <row r="13" spans="1:11" s="2" customFormat="1" ht="23.45" customHeight="1">
      <c r="A13" s="5" t="s">
        <v>121</v>
      </c>
      <c r="B13" s="5"/>
      <c r="E13" s="3"/>
      <c r="F13" s="3"/>
      <c r="G13" s="1"/>
      <c r="H13" s="1"/>
      <c r="I13" s="1"/>
      <c r="J13" s="1"/>
      <c r="K13" s="1"/>
    </row>
    <row r="14" spans="1:11" s="2" customFormat="1" ht="23.45" customHeight="1">
      <c r="A14" s="7" t="s">
        <v>1228</v>
      </c>
      <c r="B14" s="5"/>
      <c r="E14" s="3"/>
      <c r="F14" s="3"/>
      <c r="G14" s="1"/>
      <c r="H14" s="1"/>
      <c r="I14" s="1"/>
      <c r="J14" s="1"/>
      <c r="K14" s="1"/>
    </row>
    <row r="15" spans="1:11" s="2" customFormat="1" ht="23.45" customHeight="1">
      <c r="A15" s="5" t="s">
        <v>89</v>
      </c>
      <c r="B15" s="5"/>
      <c r="E15" s="3"/>
      <c r="F15" s="3"/>
      <c r="G15" s="1"/>
      <c r="H15" s="1"/>
      <c r="I15" s="1"/>
      <c r="J15" s="1"/>
      <c r="K15" s="1"/>
    </row>
    <row r="16" spans="1:11" s="2" customFormat="1" ht="23.45" customHeight="1">
      <c r="A16" s="5" t="s">
        <v>121</v>
      </c>
      <c r="B16" s="5"/>
      <c r="E16" s="3"/>
      <c r="F16" s="3"/>
      <c r="G16" s="1"/>
      <c r="H16" s="1"/>
      <c r="I16" s="1"/>
      <c r="J16" s="1"/>
      <c r="K16" s="1"/>
    </row>
    <row r="17" spans="1:11" s="2" customFormat="1" ht="22.15" customHeight="1">
      <c r="A17" s="48"/>
      <c r="B17" s="1"/>
      <c r="E17" s="3"/>
      <c r="F17" s="3"/>
      <c r="G17" s="1"/>
      <c r="H17" s="1"/>
      <c r="I17" s="1"/>
      <c r="J17" s="1"/>
      <c r="K17" s="1"/>
    </row>
    <row r="18" spans="1:11" s="2" customFormat="1" ht="20.25" customHeight="1">
      <c r="A18" s="59"/>
      <c r="B18" s="1"/>
      <c r="E18" s="3"/>
      <c r="F18" s="3"/>
      <c r="G18" s="1"/>
      <c r="H18" s="1"/>
      <c r="I18" s="1"/>
      <c r="J18" s="1"/>
      <c r="K18" s="1"/>
    </row>
  </sheetData>
  <mergeCells count="1">
    <mergeCell ref="A1:D1"/>
  </mergeCells>
  <pageMargins left="0.25" right="0.25" top="0.75" bottom="0.75" header="0.3" footer="0.3"/>
  <pageSetup paperSize="9" scale="71" orientation="portrait" verticalDpi="1200" r:id="rId1"/>
  <headerFooter>
    <oddFooter>&amp;L&amp;"Candara,Regular"&amp;8INTOUR MALDIVES &amp;C&amp;"Candara,Regular"&amp;8&amp;P of &amp;N&amp;R&amp;"Candara,Regular"&amp;8Kandolhu Maldives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CCB19-AE24-4EFE-A44D-D5194466C8F7}">
  <sheetPr codeName="Лист116">
    <tabColor rgb="FFFF0000"/>
  </sheetPr>
  <dimension ref="A8:BF34"/>
  <sheetViews>
    <sheetView topLeftCell="BG1" zoomScale="115" zoomScaleNormal="115" zoomScaleSheetLayoutView="100" workbookViewId="0">
      <selection sqref="A1:BF1048576"/>
    </sheetView>
  </sheetViews>
  <sheetFormatPr defaultColWidth="19.28515625" defaultRowHeight="20.45" customHeight="1"/>
  <cols>
    <col min="1" max="58" width="0" style="25" hidden="1" customWidth="1"/>
    <col min="59" max="16384" width="19.28515625" style="25"/>
  </cols>
  <sheetData>
    <row r="8" spans="1:58" ht="20.45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0.45" customHeight="1">
      <c r="A9" s="63"/>
      <c r="B9" s="63"/>
      <c r="C9" s="63"/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353</v>
      </c>
      <c r="Z9" s="26" t="s">
        <v>353</v>
      </c>
      <c r="AA9" s="26" t="s">
        <v>353</v>
      </c>
      <c r="AB9" s="26" t="s">
        <v>353</v>
      </c>
      <c r="AC9" s="26" t="s">
        <v>353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 t="s">
        <v>39</v>
      </c>
      <c r="AR9" s="27"/>
      <c r="AS9" s="27" t="s">
        <v>40</v>
      </c>
      <c r="AT9" s="28"/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0.45" customHeight="1">
      <c r="A10" s="298"/>
      <c r="B10" s="298" t="s">
        <v>1229</v>
      </c>
      <c r="C10" s="357" t="s">
        <v>2</v>
      </c>
      <c r="D10" s="285" t="s">
        <v>1230</v>
      </c>
      <c r="E10" s="286"/>
      <c r="F10" s="286"/>
      <c r="G10" s="287"/>
      <c r="H10" s="358" t="s">
        <v>1231</v>
      </c>
      <c r="I10" s="286"/>
      <c r="J10" s="286"/>
      <c r="K10" s="287"/>
      <c r="M10" s="299"/>
      <c r="N10" s="299"/>
      <c r="O10" s="299"/>
      <c r="P10" s="288" t="str">
        <f>D10</f>
        <v>06 Jan 2020 to 10 May 2020</v>
      </c>
      <c r="Q10" s="289"/>
      <c r="R10" s="289"/>
      <c r="S10" s="290"/>
      <c r="T10" s="288" t="str">
        <f>H10</f>
        <v>11 May 2020 to 19 Jul 2020</v>
      </c>
      <c r="U10" s="289"/>
      <c r="V10" s="289"/>
      <c r="W10" s="290"/>
      <c r="X10" s="8"/>
      <c r="Y10" s="26" t="s">
        <v>353</v>
      </c>
      <c r="Z10" s="26" t="s">
        <v>353</v>
      </c>
      <c r="AA10" s="26" t="s">
        <v>353</v>
      </c>
      <c r="AB10" s="26" t="s">
        <v>353</v>
      </c>
      <c r="AC10" s="26" t="s">
        <v>353</v>
      </c>
      <c r="AE10" s="294"/>
      <c r="AF10" s="294"/>
      <c r="AG10" s="294"/>
      <c r="AH10" s="291" t="str">
        <f>P10</f>
        <v>06 Jan 2020 to 10 May 2020</v>
      </c>
      <c r="AI10" s="292"/>
      <c r="AJ10" s="292"/>
      <c r="AK10" s="293"/>
      <c r="AL10" s="291" t="str">
        <f>T10</f>
        <v>11 May 2020 to 19 Jul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06 Jan 2020 to 10 May 2020</v>
      </c>
      <c r="AZ10" s="283"/>
      <c r="BA10" s="283"/>
      <c r="BB10" s="284"/>
      <c r="BC10" s="282" t="str">
        <f>AL10</f>
        <v>11 May 2020 to 19 Jul 2020</v>
      </c>
      <c r="BD10" s="283"/>
      <c r="BE10" s="283"/>
      <c r="BF10" s="284"/>
    </row>
    <row r="11" spans="1:58" ht="20.45" customHeight="1">
      <c r="A11" s="298"/>
      <c r="B11" s="298"/>
      <c r="C11" s="357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0.45" customHeight="1">
      <c r="A12" s="165" t="s">
        <v>65</v>
      </c>
      <c r="B12" s="31" t="s">
        <v>139</v>
      </c>
      <c r="C12" s="31" t="s">
        <v>672</v>
      </c>
      <c r="D12" s="31">
        <v>845</v>
      </c>
      <c r="E12" s="31">
        <v>435</v>
      </c>
      <c r="F12" s="31">
        <v>0</v>
      </c>
      <c r="G12" s="31">
        <v>0</v>
      </c>
      <c r="H12" s="31">
        <v>572</v>
      </c>
      <c r="I12" s="31">
        <v>298</v>
      </c>
      <c r="J12" s="31">
        <v>0</v>
      </c>
      <c r="K12" s="31">
        <v>0</v>
      </c>
      <c r="M12" s="30" t="str">
        <f t="shared" ref="M12:O16" si="0">A12</f>
        <v xml:space="preserve">Beach Villa </v>
      </c>
      <c r="N12" s="31" t="str">
        <f t="shared" si="0"/>
        <v>BB</v>
      </c>
      <c r="O12" s="31" t="str">
        <f t="shared" si="0"/>
        <v>As quoted</v>
      </c>
      <c r="P12" s="31">
        <f t="shared" ref="P12:P16" si="1">SUM(D12)</f>
        <v>845</v>
      </c>
      <c r="Q12" s="31">
        <f t="shared" ref="Q12:Q16" si="2">SUM(E12*2)</f>
        <v>870</v>
      </c>
      <c r="R12" s="31">
        <f>F12</f>
        <v>0</v>
      </c>
      <c r="S12" s="31">
        <f t="shared" ref="S12:S16" si="3">SUM(G12)</f>
        <v>0</v>
      </c>
      <c r="T12" s="31">
        <f t="shared" ref="T12:T16" si="4">SUM(H12)</f>
        <v>572</v>
      </c>
      <c r="U12" s="31">
        <f t="shared" ref="U12:U16" si="5">SUM(I12*2)</f>
        <v>596</v>
      </c>
      <c r="V12" s="31">
        <f>J12</f>
        <v>0</v>
      </c>
      <c r="W12" s="31">
        <f t="shared" ref="W12:W16" si="6">SUM(K12)</f>
        <v>0</v>
      </c>
      <c r="X12" s="8"/>
      <c r="Y12" s="33">
        <v>1</v>
      </c>
      <c r="Z12" s="33">
        <v>1</v>
      </c>
      <c r="AA12" s="33">
        <v>6</v>
      </c>
      <c r="AB12" s="33">
        <v>12</v>
      </c>
      <c r="AC12" s="33">
        <v>18</v>
      </c>
      <c r="AE12" s="30" t="str">
        <f t="shared" ref="AE12:AG16" si="7">M12</f>
        <v xml:space="preserve">Beach Villa </v>
      </c>
      <c r="AF12" s="31" t="str">
        <f t="shared" si="7"/>
        <v>BB</v>
      </c>
      <c r="AG12" s="31" t="str">
        <f t="shared" si="7"/>
        <v>As quoted</v>
      </c>
      <c r="AH12" s="64">
        <f>SUM((P12*Y12)*Z12)+AA12</f>
        <v>851</v>
      </c>
      <c r="AI12" s="64">
        <f>SUM((Q12*Y12)*Z12)+AB12</f>
        <v>882</v>
      </c>
      <c r="AJ12" s="64">
        <f>SUM((R12*Y12)*Z12)+AA12</f>
        <v>6</v>
      </c>
      <c r="AK12" s="65">
        <f>SUM((S12*Y12)*Z12)+AA12</f>
        <v>6</v>
      </c>
      <c r="AL12" s="64">
        <f t="shared" ref="AL12:AL15" si="8">SUM((T12*Y12)*Z12)+AA12</f>
        <v>578</v>
      </c>
      <c r="AM12" s="64">
        <f t="shared" ref="AM12:AM15" si="9">SUM((U12*Y12)*Z12)+AB12</f>
        <v>608</v>
      </c>
      <c r="AN12" s="64">
        <f>SUM((V12*Y12)*Z12)+AA12</f>
        <v>6</v>
      </c>
      <c r="AO12" s="65">
        <f t="shared" ref="AO12:AO15" si="10">SUM((W12*Y12)*Z12)+AA12</f>
        <v>6</v>
      </c>
      <c r="AQ12" s="53">
        <v>12</v>
      </c>
      <c r="AR12" s="53">
        <v>1</v>
      </c>
      <c r="AS12" s="53">
        <v>20</v>
      </c>
      <c r="AT12" s="53">
        <v>1</v>
      </c>
      <c r="AV12" s="30" t="str">
        <f t="shared" ref="AV12:AX16" si="11">AE12</f>
        <v xml:space="preserve">Beach Villa </v>
      </c>
      <c r="AW12" s="31" t="str">
        <f t="shared" si="11"/>
        <v>BB</v>
      </c>
      <c r="AX12" s="31" t="str">
        <f t="shared" si="11"/>
        <v>As quoted</v>
      </c>
      <c r="AY12" s="66">
        <f t="shared" ref="AY12:AY16" si="12">AH12+AQ12</f>
        <v>863</v>
      </c>
      <c r="AZ12" s="66">
        <f t="shared" ref="AZ12:BA16" si="13">AI12+AQ12</f>
        <v>894</v>
      </c>
      <c r="BA12" s="66">
        <f>AJ12+AR12</f>
        <v>7</v>
      </c>
      <c r="BB12" s="66">
        <f t="shared" ref="BB12:BC16" si="14">AK12+AR12</f>
        <v>7</v>
      </c>
      <c r="BC12" s="66">
        <f t="shared" si="14"/>
        <v>598</v>
      </c>
      <c r="BD12" s="66">
        <f t="shared" ref="BD12:BE16" si="15">AM12+AS12</f>
        <v>628</v>
      </c>
      <c r="BE12" s="66">
        <f>AN12+AT12</f>
        <v>7</v>
      </c>
      <c r="BF12" s="66">
        <f t="shared" ref="BF12:BF16" si="16">AO12+AT12</f>
        <v>7</v>
      </c>
    </row>
    <row r="13" spans="1:58" ht="20.45" customHeight="1">
      <c r="A13" s="165" t="s">
        <v>1232</v>
      </c>
      <c r="B13" s="31" t="s">
        <v>139</v>
      </c>
      <c r="C13" s="31" t="s">
        <v>672</v>
      </c>
      <c r="D13" s="31">
        <v>1082</v>
      </c>
      <c r="E13" s="31">
        <v>553</v>
      </c>
      <c r="F13" s="31">
        <v>387</v>
      </c>
      <c r="G13" s="31">
        <v>277</v>
      </c>
      <c r="H13" s="31">
        <v>702</v>
      </c>
      <c r="I13" s="31">
        <v>363</v>
      </c>
      <c r="J13" s="31">
        <v>255</v>
      </c>
      <c r="K13" s="31">
        <v>182</v>
      </c>
      <c r="M13" s="30" t="str">
        <f t="shared" si="0"/>
        <v>Pool Villa</v>
      </c>
      <c r="N13" s="31" t="str">
        <f t="shared" si="0"/>
        <v>BB</v>
      </c>
      <c r="O13" s="31" t="str">
        <f t="shared" si="0"/>
        <v>As quoted</v>
      </c>
      <c r="P13" s="31">
        <f t="shared" si="1"/>
        <v>1082</v>
      </c>
      <c r="Q13" s="31">
        <f t="shared" si="2"/>
        <v>1106</v>
      </c>
      <c r="R13" s="31">
        <f t="shared" ref="R13:R16" si="17">F13</f>
        <v>387</v>
      </c>
      <c r="S13" s="31">
        <f t="shared" si="3"/>
        <v>277</v>
      </c>
      <c r="T13" s="31">
        <f t="shared" si="4"/>
        <v>702</v>
      </c>
      <c r="U13" s="31">
        <f t="shared" si="5"/>
        <v>726</v>
      </c>
      <c r="V13" s="31">
        <f t="shared" ref="V13:V16" si="18">J13</f>
        <v>255</v>
      </c>
      <c r="W13" s="31">
        <f t="shared" si="6"/>
        <v>182</v>
      </c>
      <c r="X13" s="8"/>
      <c r="Y13" s="33">
        <v>1</v>
      </c>
      <c r="Z13" s="33">
        <v>1</v>
      </c>
      <c r="AA13" s="33">
        <v>6</v>
      </c>
      <c r="AB13" s="33">
        <v>12</v>
      </c>
      <c r="AC13" s="33">
        <v>18</v>
      </c>
      <c r="AE13" s="30" t="str">
        <f t="shared" si="7"/>
        <v>Pool Villa</v>
      </c>
      <c r="AF13" s="31" t="str">
        <f t="shared" si="7"/>
        <v>BB</v>
      </c>
      <c r="AG13" s="31" t="str">
        <f t="shared" si="7"/>
        <v>As quoted</v>
      </c>
      <c r="AH13" s="64">
        <f t="shared" ref="AH13:AH15" si="19">SUM((P13*Y13)*Z13)+AA13</f>
        <v>1088</v>
      </c>
      <c r="AI13" s="64">
        <f t="shared" ref="AI13:AI16" si="20">SUM((Q13*Y13)*Z13)+AB13</f>
        <v>1118</v>
      </c>
      <c r="AJ13" s="64">
        <f t="shared" ref="AJ13:AJ16" si="21">SUM((R13*Y13)*Z13)+AA13</f>
        <v>393</v>
      </c>
      <c r="AK13" s="65">
        <f t="shared" ref="AK13:AK16" si="22">SUM((S13*Y13)*Z13)+AA13</f>
        <v>283</v>
      </c>
      <c r="AL13" s="64">
        <f t="shared" si="8"/>
        <v>708</v>
      </c>
      <c r="AM13" s="64">
        <f t="shared" si="9"/>
        <v>738</v>
      </c>
      <c r="AN13" s="64">
        <f t="shared" ref="AN13:AN16" si="23">SUM((V13*Y13)*Z13)+AA13</f>
        <v>261</v>
      </c>
      <c r="AO13" s="65">
        <f t="shared" si="10"/>
        <v>188</v>
      </c>
      <c r="AQ13" s="53">
        <v>12</v>
      </c>
      <c r="AR13" s="53">
        <v>1</v>
      </c>
      <c r="AS13" s="53">
        <v>20</v>
      </c>
      <c r="AT13" s="53">
        <v>1</v>
      </c>
      <c r="AV13" s="30" t="str">
        <f t="shared" si="11"/>
        <v>Pool Villa</v>
      </c>
      <c r="AW13" s="31" t="str">
        <f t="shared" si="11"/>
        <v>BB</v>
      </c>
      <c r="AX13" s="31" t="str">
        <f t="shared" si="11"/>
        <v>As quoted</v>
      </c>
      <c r="AY13" s="66">
        <f t="shared" si="12"/>
        <v>1100</v>
      </c>
      <c r="AZ13" s="66">
        <f t="shared" si="13"/>
        <v>1130</v>
      </c>
      <c r="BA13" s="66">
        <f t="shared" si="13"/>
        <v>394</v>
      </c>
      <c r="BB13" s="66">
        <f t="shared" si="14"/>
        <v>284</v>
      </c>
      <c r="BC13" s="66">
        <f t="shared" si="14"/>
        <v>728</v>
      </c>
      <c r="BD13" s="66">
        <f t="shared" si="15"/>
        <v>758</v>
      </c>
      <c r="BE13" s="66">
        <f t="shared" si="15"/>
        <v>262</v>
      </c>
      <c r="BF13" s="66">
        <f t="shared" si="16"/>
        <v>189</v>
      </c>
    </row>
    <row r="14" spans="1:58" ht="20.45" customHeight="1">
      <c r="A14" s="165" t="s">
        <v>1233</v>
      </c>
      <c r="B14" s="31" t="s">
        <v>139</v>
      </c>
      <c r="C14" s="31" t="s">
        <v>672</v>
      </c>
      <c r="D14" s="31">
        <v>1237</v>
      </c>
      <c r="E14" s="31">
        <v>631</v>
      </c>
      <c r="F14" s="31">
        <v>441</v>
      </c>
      <c r="G14" s="31">
        <v>315</v>
      </c>
      <c r="H14" s="31">
        <v>776</v>
      </c>
      <c r="I14" s="31">
        <v>400</v>
      </c>
      <c r="J14" s="31">
        <v>281</v>
      </c>
      <c r="K14" s="31">
        <v>201</v>
      </c>
      <c r="M14" s="30" t="str">
        <f t="shared" si="0"/>
        <v>Duplex Pool Villa</v>
      </c>
      <c r="N14" s="31" t="str">
        <f t="shared" si="0"/>
        <v>BB</v>
      </c>
      <c r="O14" s="31" t="str">
        <f t="shared" si="0"/>
        <v>As quoted</v>
      </c>
      <c r="P14" s="31">
        <f t="shared" si="1"/>
        <v>1237</v>
      </c>
      <c r="Q14" s="31">
        <f t="shared" si="2"/>
        <v>1262</v>
      </c>
      <c r="R14" s="31">
        <f t="shared" si="17"/>
        <v>441</v>
      </c>
      <c r="S14" s="31">
        <f t="shared" si="3"/>
        <v>315</v>
      </c>
      <c r="T14" s="31">
        <f t="shared" si="4"/>
        <v>776</v>
      </c>
      <c r="U14" s="31">
        <f t="shared" si="5"/>
        <v>800</v>
      </c>
      <c r="V14" s="31">
        <f t="shared" si="18"/>
        <v>281</v>
      </c>
      <c r="W14" s="31">
        <f t="shared" si="6"/>
        <v>201</v>
      </c>
      <c r="X14" s="8"/>
      <c r="Y14" s="33">
        <v>1</v>
      </c>
      <c r="Z14" s="33">
        <v>1</v>
      </c>
      <c r="AA14" s="33">
        <v>6</v>
      </c>
      <c r="AB14" s="33">
        <v>12</v>
      </c>
      <c r="AC14" s="33">
        <v>18</v>
      </c>
      <c r="AE14" s="30" t="str">
        <f t="shared" si="7"/>
        <v>Duplex Pool Villa</v>
      </c>
      <c r="AF14" s="31" t="str">
        <f t="shared" si="7"/>
        <v>BB</v>
      </c>
      <c r="AG14" s="31" t="str">
        <f t="shared" si="7"/>
        <v>As quoted</v>
      </c>
      <c r="AH14" s="64">
        <f t="shared" si="19"/>
        <v>1243</v>
      </c>
      <c r="AI14" s="64">
        <f t="shared" si="20"/>
        <v>1274</v>
      </c>
      <c r="AJ14" s="64">
        <f t="shared" si="21"/>
        <v>447</v>
      </c>
      <c r="AK14" s="65">
        <f t="shared" si="22"/>
        <v>321</v>
      </c>
      <c r="AL14" s="64">
        <f t="shared" si="8"/>
        <v>782</v>
      </c>
      <c r="AM14" s="64">
        <f t="shared" si="9"/>
        <v>812</v>
      </c>
      <c r="AN14" s="64">
        <f t="shared" si="23"/>
        <v>287</v>
      </c>
      <c r="AO14" s="65">
        <f t="shared" si="10"/>
        <v>207</v>
      </c>
      <c r="AQ14" s="53">
        <v>12</v>
      </c>
      <c r="AR14" s="53">
        <v>1</v>
      </c>
      <c r="AS14" s="53">
        <v>20</v>
      </c>
      <c r="AT14" s="53">
        <v>1</v>
      </c>
      <c r="AV14" s="30" t="str">
        <f t="shared" si="11"/>
        <v>Duplex Pool Villa</v>
      </c>
      <c r="AW14" s="31" t="str">
        <f t="shared" si="11"/>
        <v>BB</v>
      </c>
      <c r="AX14" s="31" t="str">
        <f t="shared" si="11"/>
        <v>As quoted</v>
      </c>
      <c r="AY14" s="66">
        <f t="shared" si="12"/>
        <v>1255</v>
      </c>
      <c r="AZ14" s="66">
        <f t="shared" si="13"/>
        <v>1286</v>
      </c>
      <c r="BA14" s="66">
        <f t="shared" si="13"/>
        <v>448</v>
      </c>
      <c r="BB14" s="66">
        <f t="shared" si="14"/>
        <v>322</v>
      </c>
      <c r="BC14" s="66">
        <f t="shared" si="14"/>
        <v>802</v>
      </c>
      <c r="BD14" s="66">
        <f t="shared" si="15"/>
        <v>832</v>
      </c>
      <c r="BE14" s="66">
        <f t="shared" si="15"/>
        <v>288</v>
      </c>
      <c r="BF14" s="66">
        <f t="shared" si="16"/>
        <v>208</v>
      </c>
    </row>
    <row r="15" spans="1:58" ht="20.45" customHeight="1">
      <c r="A15" s="165" t="s">
        <v>1234</v>
      </c>
      <c r="B15" s="31" t="s">
        <v>139</v>
      </c>
      <c r="C15" s="31" t="s">
        <v>672</v>
      </c>
      <c r="D15" s="31">
        <v>1331</v>
      </c>
      <c r="E15" s="31">
        <v>678</v>
      </c>
      <c r="F15" s="31">
        <v>474</v>
      </c>
      <c r="G15" s="31">
        <v>339</v>
      </c>
      <c r="H15" s="31">
        <v>825</v>
      </c>
      <c r="I15" s="31">
        <v>425</v>
      </c>
      <c r="J15" s="31">
        <v>298</v>
      </c>
      <c r="K15" s="31">
        <v>213</v>
      </c>
      <c r="M15" s="30" t="str">
        <f t="shared" si="0"/>
        <v>Ocean Villa</v>
      </c>
      <c r="N15" s="31" t="str">
        <f t="shared" si="0"/>
        <v>BB</v>
      </c>
      <c r="O15" s="31" t="str">
        <f t="shared" si="0"/>
        <v>As quoted</v>
      </c>
      <c r="P15" s="31">
        <f t="shared" si="1"/>
        <v>1331</v>
      </c>
      <c r="Q15" s="31">
        <f t="shared" si="2"/>
        <v>1356</v>
      </c>
      <c r="R15" s="31">
        <f t="shared" si="17"/>
        <v>474</v>
      </c>
      <c r="S15" s="31">
        <f t="shared" si="3"/>
        <v>339</v>
      </c>
      <c r="T15" s="31">
        <f t="shared" si="4"/>
        <v>825</v>
      </c>
      <c r="U15" s="31">
        <f t="shared" si="5"/>
        <v>850</v>
      </c>
      <c r="V15" s="31">
        <f t="shared" si="18"/>
        <v>298</v>
      </c>
      <c r="W15" s="31">
        <f t="shared" si="6"/>
        <v>213</v>
      </c>
      <c r="X15" s="8"/>
      <c r="Y15" s="33">
        <v>1</v>
      </c>
      <c r="Z15" s="33">
        <v>1</v>
      </c>
      <c r="AA15" s="33">
        <v>6</v>
      </c>
      <c r="AB15" s="33">
        <v>12</v>
      </c>
      <c r="AC15" s="33">
        <v>18</v>
      </c>
      <c r="AE15" s="30" t="str">
        <f t="shared" si="7"/>
        <v>Ocean Villa</v>
      </c>
      <c r="AF15" s="31" t="str">
        <f t="shared" si="7"/>
        <v>BB</v>
      </c>
      <c r="AG15" s="31" t="str">
        <f t="shared" si="7"/>
        <v>As quoted</v>
      </c>
      <c r="AH15" s="64">
        <f t="shared" si="19"/>
        <v>1337</v>
      </c>
      <c r="AI15" s="64">
        <f t="shared" si="20"/>
        <v>1368</v>
      </c>
      <c r="AJ15" s="64">
        <f t="shared" si="21"/>
        <v>480</v>
      </c>
      <c r="AK15" s="65">
        <f t="shared" si="22"/>
        <v>345</v>
      </c>
      <c r="AL15" s="64">
        <f t="shared" si="8"/>
        <v>831</v>
      </c>
      <c r="AM15" s="64">
        <f t="shared" si="9"/>
        <v>862</v>
      </c>
      <c r="AN15" s="64">
        <f t="shared" si="23"/>
        <v>304</v>
      </c>
      <c r="AO15" s="65">
        <f t="shared" si="10"/>
        <v>219</v>
      </c>
      <c r="AQ15" s="53">
        <v>12</v>
      </c>
      <c r="AR15" s="53">
        <v>1</v>
      </c>
      <c r="AS15" s="53">
        <v>20</v>
      </c>
      <c r="AT15" s="53">
        <v>1</v>
      </c>
      <c r="AV15" s="30" t="str">
        <f t="shared" si="11"/>
        <v>Ocean Villa</v>
      </c>
      <c r="AW15" s="31" t="str">
        <f t="shared" si="11"/>
        <v>BB</v>
      </c>
      <c r="AX15" s="31" t="str">
        <f t="shared" si="11"/>
        <v>As quoted</v>
      </c>
      <c r="AY15" s="66">
        <f t="shared" si="12"/>
        <v>1349</v>
      </c>
      <c r="AZ15" s="66">
        <f t="shared" si="13"/>
        <v>1380</v>
      </c>
      <c r="BA15" s="66">
        <f t="shared" si="13"/>
        <v>481</v>
      </c>
      <c r="BB15" s="66">
        <f t="shared" si="14"/>
        <v>346</v>
      </c>
      <c r="BC15" s="66">
        <f t="shared" si="14"/>
        <v>851</v>
      </c>
      <c r="BD15" s="66">
        <f t="shared" si="15"/>
        <v>882</v>
      </c>
      <c r="BE15" s="66">
        <f t="shared" si="15"/>
        <v>305</v>
      </c>
      <c r="BF15" s="66">
        <f t="shared" si="16"/>
        <v>220</v>
      </c>
    </row>
    <row r="16" spans="1:58" ht="20.45" customHeight="1">
      <c r="A16" s="165" t="s">
        <v>689</v>
      </c>
      <c r="B16" s="31" t="s">
        <v>139</v>
      </c>
      <c r="C16" s="31" t="s">
        <v>672</v>
      </c>
      <c r="D16" s="31">
        <v>1594</v>
      </c>
      <c r="E16" s="31">
        <v>809</v>
      </c>
      <c r="F16" s="31">
        <v>567</v>
      </c>
      <c r="G16" s="31">
        <v>405</v>
      </c>
      <c r="H16" s="31">
        <v>973</v>
      </c>
      <c r="I16" s="31">
        <v>499</v>
      </c>
      <c r="J16" s="31">
        <v>350</v>
      </c>
      <c r="K16" s="31">
        <v>250</v>
      </c>
      <c r="M16" s="30" t="str">
        <f t="shared" si="0"/>
        <v>Ocean Pool Villa</v>
      </c>
      <c r="N16" s="31" t="str">
        <f t="shared" si="0"/>
        <v>BB</v>
      </c>
      <c r="O16" s="31" t="str">
        <f t="shared" si="0"/>
        <v>As quoted</v>
      </c>
      <c r="P16" s="31">
        <f t="shared" si="1"/>
        <v>1594</v>
      </c>
      <c r="Q16" s="31">
        <f t="shared" si="2"/>
        <v>1618</v>
      </c>
      <c r="R16" s="31">
        <f t="shared" si="17"/>
        <v>567</v>
      </c>
      <c r="S16" s="31">
        <f t="shared" si="3"/>
        <v>405</v>
      </c>
      <c r="T16" s="31">
        <f t="shared" si="4"/>
        <v>973</v>
      </c>
      <c r="U16" s="31">
        <f t="shared" si="5"/>
        <v>998</v>
      </c>
      <c r="V16" s="31">
        <f t="shared" si="18"/>
        <v>350</v>
      </c>
      <c r="W16" s="31">
        <f t="shared" si="6"/>
        <v>250</v>
      </c>
      <c r="X16" s="8"/>
      <c r="Y16" s="33">
        <v>1</v>
      </c>
      <c r="Z16" s="33">
        <v>1</v>
      </c>
      <c r="AA16" s="33">
        <v>6</v>
      </c>
      <c r="AB16" s="33">
        <v>12</v>
      </c>
      <c r="AC16" s="33">
        <v>18</v>
      </c>
      <c r="AE16" s="30" t="str">
        <f t="shared" si="7"/>
        <v>Ocean Pool Villa</v>
      </c>
      <c r="AF16" s="31" t="str">
        <f t="shared" si="7"/>
        <v>BB</v>
      </c>
      <c r="AG16" s="31" t="str">
        <f t="shared" si="7"/>
        <v>As quoted</v>
      </c>
      <c r="AH16" s="64">
        <f t="shared" ref="AH16" si="24">SUM((P16*Y16)*Z16)+AA16</f>
        <v>1600</v>
      </c>
      <c r="AI16" s="64">
        <f t="shared" si="20"/>
        <v>1630</v>
      </c>
      <c r="AJ16" s="64">
        <f t="shared" si="21"/>
        <v>573</v>
      </c>
      <c r="AK16" s="65">
        <f t="shared" si="22"/>
        <v>411</v>
      </c>
      <c r="AL16" s="64">
        <f t="shared" ref="AL16" si="25">SUM((T16*Y16)*Z16)+AA16</f>
        <v>979</v>
      </c>
      <c r="AM16" s="64">
        <f t="shared" ref="AM16" si="26">SUM((U16*Y16)*Z16)+AB16</f>
        <v>1010</v>
      </c>
      <c r="AN16" s="64">
        <f t="shared" si="23"/>
        <v>356</v>
      </c>
      <c r="AO16" s="65">
        <f t="shared" ref="AO16" si="27">SUM((W16*Y16)*Z16)+AA16</f>
        <v>256</v>
      </c>
      <c r="AQ16" s="53">
        <v>12</v>
      </c>
      <c r="AR16" s="53">
        <v>1</v>
      </c>
      <c r="AS16" s="53">
        <v>20</v>
      </c>
      <c r="AT16" s="53">
        <v>1</v>
      </c>
      <c r="AV16" s="30" t="str">
        <f t="shared" si="11"/>
        <v>Ocean Pool Villa</v>
      </c>
      <c r="AW16" s="31" t="str">
        <f t="shared" si="11"/>
        <v>BB</v>
      </c>
      <c r="AX16" s="31" t="str">
        <f t="shared" si="11"/>
        <v>As quoted</v>
      </c>
      <c r="AY16" s="66">
        <f t="shared" si="12"/>
        <v>1612</v>
      </c>
      <c r="AZ16" s="66">
        <f t="shared" si="13"/>
        <v>1642</v>
      </c>
      <c r="BA16" s="66">
        <f t="shared" si="13"/>
        <v>574</v>
      </c>
      <c r="BB16" s="66">
        <f t="shared" si="14"/>
        <v>412</v>
      </c>
      <c r="BC16" s="66">
        <f t="shared" si="14"/>
        <v>999</v>
      </c>
      <c r="BD16" s="66">
        <f t="shared" si="15"/>
        <v>1030</v>
      </c>
      <c r="BE16" s="66">
        <f t="shared" si="15"/>
        <v>357</v>
      </c>
      <c r="BF16" s="66">
        <f t="shared" si="16"/>
        <v>257</v>
      </c>
    </row>
    <row r="17" spans="1:58" ht="20.45" customHeight="1">
      <c r="A17" s="25" t="s">
        <v>275</v>
      </c>
      <c r="M17" s="25" t="s">
        <v>24</v>
      </c>
      <c r="Y17" s="25" t="s">
        <v>25</v>
      </c>
      <c r="AE17" s="25" t="s">
        <v>26</v>
      </c>
      <c r="AQ17" s="25" t="s">
        <v>27</v>
      </c>
      <c r="AV17" s="25" t="s">
        <v>28</v>
      </c>
    </row>
    <row r="18" spans="1:58" ht="20.45" customHeight="1">
      <c r="A18" s="63"/>
      <c r="B18" s="63"/>
      <c r="C18" s="63"/>
      <c r="D18" s="285" t="s">
        <v>47</v>
      </c>
      <c r="E18" s="286"/>
      <c r="F18" s="286"/>
      <c r="G18" s="287"/>
      <c r="H18" s="285" t="s">
        <v>48</v>
      </c>
      <c r="I18" s="286"/>
      <c r="J18" s="286"/>
      <c r="K18" s="287"/>
      <c r="P18" s="288" t="str">
        <f>D18</f>
        <v>Season 3</v>
      </c>
      <c r="Q18" s="289"/>
      <c r="R18" s="289"/>
      <c r="S18" s="290"/>
      <c r="T18" s="288" t="str">
        <f>H18</f>
        <v>Season 4</v>
      </c>
      <c r="U18" s="289"/>
      <c r="V18" s="289"/>
      <c r="W18" s="290"/>
      <c r="X18" s="8"/>
      <c r="Y18" s="26" t="s">
        <v>353</v>
      </c>
      <c r="Z18" s="26" t="s">
        <v>353</v>
      </c>
      <c r="AA18" s="26" t="s">
        <v>353</v>
      </c>
      <c r="AB18" s="26" t="s">
        <v>353</v>
      </c>
      <c r="AC18" s="26" t="s">
        <v>353</v>
      </c>
      <c r="AH18" s="291" t="str">
        <f>P18</f>
        <v>Season 3</v>
      </c>
      <c r="AI18" s="292"/>
      <c r="AJ18" s="292"/>
      <c r="AK18" s="293"/>
      <c r="AL18" s="291" t="str">
        <f>T18</f>
        <v>Season 4</v>
      </c>
      <c r="AM18" s="292"/>
      <c r="AN18" s="292"/>
      <c r="AO18" s="293"/>
      <c r="AQ18" s="27" t="s">
        <v>39</v>
      </c>
      <c r="AR18" s="27"/>
      <c r="AS18" s="27" t="s">
        <v>40</v>
      </c>
      <c r="AT18" s="28"/>
      <c r="AY18" s="282" t="str">
        <f>AH18</f>
        <v>Season 3</v>
      </c>
      <c r="AZ18" s="283"/>
      <c r="BA18" s="283"/>
      <c r="BB18" s="284"/>
      <c r="BC18" s="282" t="str">
        <f>AL18</f>
        <v>Season 4</v>
      </c>
      <c r="BD18" s="283"/>
      <c r="BE18" s="283"/>
      <c r="BF18" s="284"/>
    </row>
    <row r="19" spans="1:58" ht="20.45" customHeight="1">
      <c r="A19" s="298"/>
      <c r="B19" s="298" t="s">
        <v>1229</v>
      </c>
      <c r="C19" s="357" t="s">
        <v>2</v>
      </c>
      <c r="D19" s="285" t="s">
        <v>1235</v>
      </c>
      <c r="E19" s="286"/>
      <c r="F19" s="286"/>
      <c r="G19" s="287"/>
      <c r="H19" s="358" t="s">
        <v>924</v>
      </c>
      <c r="I19" s="286"/>
      <c r="J19" s="286"/>
      <c r="K19" s="287"/>
      <c r="M19" s="299"/>
      <c r="N19" s="299"/>
      <c r="O19" s="299"/>
      <c r="P19" s="288" t="str">
        <f>D19</f>
        <v>20 Jul 2020 to 31 Oct 2020</v>
      </c>
      <c r="Q19" s="289"/>
      <c r="R19" s="289"/>
      <c r="S19" s="290"/>
      <c r="T19" s="288" t="str">
        <f>H19</f>
        <v>01 Nov 2020 to 23 Dec 2020</v>
      </c>
      <c r="U19" s="289"/>
      <c r="V19" s="289"/>
      <c r="W19" s="290"/>
      <c r="X19" s="8"/>
      <c r="Y19" s="26" t="s">
        <v>353</v>
      </c>
      <c r="Z19" s="26" t="s">
        <v>353</v>
      </c>
      <c r="AA19" s="26" t="s">
        <v>353</v>
      </c>
      <c r="AB19" s="26" t="s">
        <v>353</v>
      </c>
      <c r="AC19" s="26" t="s">
        <v>353</v>
      </c>
      <c r="AE19" s="294"/>
      <c r="AF19" s="294"/>
      <c r="AG19" s="294"/>
      <c r="AH19" s="291" t="str">
        <f>P19</f>
        <v>20 Jul 2020 to 31 Oct 2020</v>
      </c>
      <c r="AI19" s="292"/>
      <c r="AJ19" s="292"/>
      <c r="AK19" s="293"/>
      <c r="AL19" s="291" t="str">
        <f>T19</f>
        <v>01 Nov 2020 to 23 Dec 2020</v>
      </c>
      <c r="AM19" s="292"/>
      <c r="AN19" s="292"/>
      <c r="AO19" s="293"/>
      <c r="AQ19" s="27" t="s">
        <v>39</v>
      </c>
      <c r="AR19" s="27"/>
      <c r="AS19" s="27" t="s">
        <v>40</v>
      </c>
      <c r="AT19" s="28"/>
      <c r="AV19" s="296"/>
      <c r="AW19" s="296"/>
      <c r="AX19" s="296"/>
      <c r="AY19" s="282" t="str">
        <f>AH19</f>
        <v>20 Jul 2020 to 31 Oct 2020</v>
      </c>
      <c r="AZ19" s="283"/>
      <c r="BA19" s="283"/>
      <c r="BB19" s="284"/>
      <c r="BC19" s="282" t="str">
        <f>AL19</f>
        <v>01 Nov 2020 to 23 Dec 2020</v>
      </c>
      <c r="BD19" s="283"/>
      <c r="BE19" s="283"/>
      <c r="BF19" s="284"/>
    </row>
    <row r="20" spans="1:58" ht="20.45" customHeight="1">
      <c r="A20" s="298"/>
      <c r="B20" s="298"/>
      <c r="C20" s="357"/>
      <c r="D20" s="29" t="s">
        <v>3</v>
      </c>
      <c r="E20" s="29" t="s">
        <v>4</v>
      </c>
      <c r="F20" s="29" t="s">
        <v>5</v>
      </c>
      <c r="G20" s="29" t="s">
        <v>41</v>
      </c>
      <c r="H20" s="29" t="s">
        <v>3</v>
      </c>
      <c r="I20" s="29" t="s">
        <v>4</v>
      </c>
      <c r="J20" s="29" t="s">
        <v>5</v>
      </c>
      <c r="K20" s="29" t="s">
        <v>41</v>
      </c>
      <c r="M20" s="299"/>
      <c r="N20" s="299"/>
      <c r="O20" s="299"/>
      <c r="P20" s="29" t="s">
        <v>3</v>
      </c>
      <c r="Q20" s="29" t="s">
        <v>4</v>
      </c>
      <c r="R20" s="29" t="s">
        <v>5</v>
      </c>
      <c r="S20" s="29" t="s">
        <v>41</v>
      </c>
      <c r="T20" s="29" t="s">
        <v>3</v>
      </c>
      <c r="U20" s="29" t="s">
        <v>4</v>
      </c>
      <c r="V20" s="29" t="s">
        <v>5</v>
      </c>
      <c r="W20" s="29" t="s">
        <v>41</v>
      </c>
      <c r="X20" s="8"/>
      <c r="Y20" s="26"/>
      <c r="Z20" s="26"/>
      <c r="AA20" s="26"/>
      <c r="AB20" s="26"/>
      <c r="AC20" s="26"/>
      <c r="AE20" s="294"/>
      <c r="AF20" s="294"/>
      <c r="AG20" s="294"/>
      <c r="AH20" s="29" t="s">
        <v>3</v>
      </c>
      <c r="AI20" s="29" t="s">
        <v>4</v>
      </c>
      <c r="AJ20" s="29" t="s">
        <v>5</v>
      </c>
      <c r="AK20" s="29" t="s">
        <v>41</v>
      </c>
      <c r="AL20" s="29" t="s">
        <v>3</v>
      </c>
      <c r="AM20" s="29" t="s">
        <v>4</v>
      </c>
      <c r="AN20" s="29" t="s">
        <v>5</v>
      </c>
      <c r="AO20" s="29" t="s">
        <v>41</v>
      </c>
      <c r="AQ20" s="27" t="s">
        <v>42</v>
      </c>
      <c r="AR20" s="27" t="s">
        <v>43</v>
      </c>
      <c r="AS20" s="27" t="s">
        <v>42</v>
      </c>
      <c r="AT20" s="28" t="s">
        <v>43</v>
      </c>
      <c r="AV20" s="297"/>
      <c r="AW20" s="297"/>
      <c r="AX20" s="297"/>
      <c r="AY20" s="29" t="s">
        <v>3</v>
      </c>
      <c r="AZ20" s="29" t="s">
        <v>4</v>
      </c>
      <c r="BA20" s="29" t="s">
        <v>5</v>
      </c>
      <c r="BB20" s="29" t="s">
        <v>41</v>
      </c>
      <c r="BC20" s="29" t="s">
        <v>3</v>
      </c>
      <c r="BD20" s="29" t="s">
        <v>4</v>
      </c>
      <c r="BE20" s="29" t="s">
        <v>5</v>
      </c>
      <c r="BF20" s="29" t="s">
        <v>41</v>
      </c>
    </row>
    <row r="21" spans="1:58" ht="20.45" customHeight="1">
      <c r="A21" s="165" t="s">
        <v>65</v>
      </c>
      <c r="B21" s="31" t="s">
        <v>139</v>
      </c>
      <c r="C21" s="31" t="s">
        <v>672</v>
      </c>
      <c r="D21" s="31">
        <v>611</v>
      </c>
      <c r="E21" s="31">
        <v>318</v>
      </c>
      <c r="F21" s="31">
        <v>0</v>
      </c>
      <c r="G21" s="31">
        <v>0</v>
      </c>
      <c r="H21" s="31">
        <v>732</v>
      </c>
      <c r="I21" s="31">
        <v>378</v>
      </c>
      <c r="J21" s="31">
        <v>0</v>
      </c>
      <c r="K21" s="31">
        <v>0</v>
      </c>
      <c r="M21" s="30" t="str">
        <f t="shared" ref="M21:O25" si="28">A21</f>
        <v xml:space="preserve">Beach Villa </v>
      </c>
      <c r="N21" s="31" t="str">
        <f t="shared" si="28"/>
        <v>BB</v>
      </c>
      <c r="O21" s="31" t="str">
        <f t="shared" si="28"/>
        <v>As quoted</v>
      </c>
      <c r="P21" s="31">
        <f t="shared" ref="P21:P25" si="29">SUM(D21)</f>
        <v>611</v>
      </c>
      <c r="Q21" s="31">
        <f t="shared" ref="Q21:Q25" si="30">SUM(E21*2)</f>
        <v>636</v>
      </c>
      <c r="R21" s="31">
        <f>F21</f>
        <v>0</v>
      </c>
      <c r="S21" s="31">
        <f t="shared" ref="S21:S25" si="31">SUM(G21)</f>
        <v>0</v>
      </c>
      <c r="T21" s="31">
        <f t="shared" ref="T21:T25" si="32">SUM(H21)</f>
        <v>732</v>
      </c>
      <c r="U21" s="31">
        <f t="shared" ref="U21:U25" si="33">SUM(I21*2)</f>
        <v>756</v>
      </c>
      <c r="V21" s="31">
        <f>J21</f>
        <v>0</v>
      </c>
      <c r="W21" s="31">
        <f t="shared" ref="W21:W25" si="34">SUM(K21)</f>
        <v>0</v>
      </c>
      <c r="X21" s="8"/>
      <c r="Y21" s="33">
        <v>1</v>
      </c>
      <c r="Z21" s="33">
        <v>1</v>
      </c>
      <c r="AA21" s="33">
        <v>6</v>
      </c>
      <c r="AB21" s="33">
        <v>12</v>
      </c>
      <c r="AC21" s="33">
        <v>18</v>
      </c>
      <c r="AE21" s="30" t="str">
        <f t="shared" ref="AE21:AG25" si="35">M21</f>
        <v xml:space="preserve">Beach Villa </v>
      </c>
      <c r="AF21" s="31" t="str">
        <f t="shared" si="35"/>
        <v>BB</v>
      </c>
      <c r="AG21" s="31" t="str">
        <f t="shared" si="35"/>
        <v>As quoted</v>
      </c>
      <c r="AH21" s="64">
        <f>SUM((P21*Y21)*Z21)+AA21</f>
        <v>617</v>
      </c>
      <c r="AI21" s="64">
        <f>SUM((Q21*Y21)*Z21)+AB21</f>
        <v>648</v>
      </c>
      <c r="AJ21" s="64">
        <f>SUM((R21*Y21)*Z21)+AA21</f>
        <v>6</v>
      </c>
      <c r="AK21" s="65">
        <f>SUM((S21*Y21)*Z21)+AA21</f>
        <v>6</v>
      </c>
      <c r="AL21" s="64">
        <f t="shared" ref="AL21:AL25" si="36">SUM((T21*Y21)*Z21)+AA21</f>
        <v>738</v>
      </c>
      <c r="AM21" s="64">
        <f t="shared" ref="AM21:AM25" si="37">SUM((U21*Y21)*Z21)+AB21</f>
        <v>768</v>
      </c>
      <c r="AN21" s="64">
        <f>SUM((V21*Y21)*Z21)+AA21</f>
        <v>6</v>
      </c>
      <c r="AO21" s="65">
        <f t="shared" ref="AO21:AO25" si="38">SUM((W21*Y21)*Z21)+AA21</f>
        <v>6</v>
      </c>
      <c r="AQ21" s="53">
        <v>12</v>
      </c>
      <c r="AR21" s="53">
        <v>1</v>
      </c>
      <c r="AS21" s="53">
        <v>12</v>
      </c>
      <c r="AT21" s="53">
        <v>1</v>
      </c>
      <c r="AV21" s="30" t="str">
        <f t="shared" ref="AV21:AX25" si="39">AE21</f>
        <v xml:space="preserve">Beach Villa </v>
      </c>
      <c r="AW21" s="31" t="str">
        <f t="shared" si="39"/>
        <v>BB</v>
      </c>
      <c r="AX21" s="31" t="str">
        <f t="shared" si="39"/>
        <v>As quoted</v>
      </c>
      <c r="AY21" s="66">
        <f t="shared" ref="AY21:AY25" si="40">AH21+AQ21</f>
        <v>629</v>
      </c>
      <c r="AZ21" s="66">
        <f t="shared" ref="AZ21:BA25" si="41">AI21+AQ21</f>
        <v>660</v>
      </c>
      <c r="BA21" s="66">
        <f>AJ21+AR21</f>
        <v>7</v>
      </c>
      <c r="BB21" s="66">
        <f t="shared" ref="BB21:BC25" si="42">AK21+AR21</f>
        <v>7</v>
      </c>
      <c r="BC21" s="66">
        <f t="shared" si="42"/>
        <v>750</v>
      </c>
      <c r="BD21" s="66">
        <f t="shared" ref="BD21:BE25" si="43">AM21+AS21</f>
        <v>780</v>
      </c>
      <c r="BE21" s="66">
        <f>AN21+AT21</f>
        <v>7</v>
      </c>
      <c r="BF21" s="66">
        <f t="shared" ref="BF21:BF25" si="44">AO21+AT21</f>
        <v>7</v>
      </c>
    </row>
    <row r="22" spans="1:58" ht="20.45" customHeight="1">
      <c r="A22" s="165" t="s">
        <v>1232</v>
      </c>
      <c r="B22" s="31" t="s">
        <v>139</v>
      </c>
      <c r="C22" s="31" t="s">
        <v>672</v>
      </c>
      <c r="D22" s="31">
        <v>752</v>
      </c>
      <c r="E22" s="31">
        <v>388</v>
      </c>
      <c r="F22" s="31">
        <v>272</v>
      </c>
      <c r="G22" s="31">
        <v>195</v>
      </c>
      <c r="H22" s="31">
        <v>917</v>
      </c>
      <c r="I22" s="31">
        <v>471</v>
      </c>
      <c r="J22" s="31">
        <v>329</v>
      </c>
      <c r="K22" s="31">
        <v>235</v>
      </c>
      <c r="M22" s="30" t="str">
        <f t="shared" si="28"/>
        <v>Pool Villa</v>
      </c>
      <c r="N22" s="31" t="str">
        <f t="shared" si="28"/>
        <v>BB</v>
      </c>
      <c r="O22" s="31" t="str">
        <f t="shared" si="28"/>
        <v>As quoted</v>
      </c>
      <c r="P22" s="31">
        <f t="shared" si="29"/>
        <v>752</v>
      </c>
      <c r="Q22" s="31">
        <f t="shared" si="30"/>
        <v>776</v>
      </c>
      <c r="R22" s="31">
        <f t="shared" ref="R22:R25" si="45">F22</f>
        <v>272</v>
      </c>
      <c r="S22" s="31">
        <f t="shared" si="31"/>
        <v>195</v>
      </c>
      <c r="T22" s="31">
        <f t="shared" si="32"/>
        <v>917</v>
      </c>
      <c r="U22" s="31">
        <f t="shared" si="33"/>
        <v>942</v>
      </c>
      <c r="V22" s="31">
        <f t="shared" ref="V22:V25" si="46">J22</f>
        <v>329</v>
      </c>
      <c r="W22" s="31">
        <f t="shared" si="34"/>
        <v>235</v>
      </c>
      <c r="X22" s="8"/>
      <c r="Y22" s="33">
        <v>1</v>
      </c>
      <c r="Z22" s="33">
        <v>1</v>
      </c>
      <c r="AA22" s="33">
        <v>6</v>
      </c>
      <c r="AB22" s="33">
        <v>12</v>
      </c>
      <c r="AC22" s="33">
        <v>18</v>
      </c>
      <c r="AE22" s="30" t="str">
        <f t="shared" si="35"/>
        <v>Pool Villa</v>
      </c>
      <c r="AF22" s="31" t="str">
        <f t="shared" si="35"/>
        <v>BB</v>
      </c>
      <c r="AG22" s="31" t="str">
        <f t="shared" si="35"/>
        <v>As quoted</v>
      </c>
      <c r="AH22" s="64">
        <f t="shared" ref="AH22:AH25" si="47">SUM((P22*Y22)*Z22)+AA22</f>
        <v>758</v>
      </c>
      <c r="AI22" s="64">
        <f t="shared" ref="AI22:AI25" si="48">SUM((Q22*Y22)*Z22)+AB22</f>
        <v>788</v>
      </c>
      <c r="AJ22" s="64">
        <f t="shared" ref="AJ22:AJ25" si="49">SUM((R22*Y22)*Z22)+AA22</f>
        <v>278</v>
      </c>
      <c r="AK22" s="65">
        <f t="shared" ref="AK22:AK25" si="50">SUM((S22*Y22)*Z22)+AA22</f>
        <v>201</v>
      </c>
      <c r="AL22" s="64">
        <f t="shared" si="36"/>
        <v>923</v>
      </c>
      <c r="AM22" s="64">
        <f t="shared" si="37"/>
        <v>954</v>
      </c>
      <c r="AN22" s="64">
        <f t="shared" ref="AN22:AN25" si="51">SUM((V22*Y22)*Z22)+AA22</f>
        <v>335</v>
      </c>
      <c r="AO22" s="65">
        <f t="shared" si="38"/>
        <v>241</v>
      </c>
      <c r="AQ22" s="53">
        <v>12</v>
      </c>
      <c r="AR22" s="53">
        <v>1</v>
      </c>
      <c r="AS22" s="53">
        <v>12</v>
      </c>
      <c r="AT22" s="53">
        <v>1</v>
      </c>
      <c r="AV22" s="30" t="str">
        <f t="shared" si="39"/>
        <v>Pool Villa</v>
      </c>
      <c r="AW22" s="31" t="str">
        <f t="shared" si="39"/>
        <v>BB</v>
      </c>
      <c r="AX22" s="31" t="str">
        <f t="shared" si="39"/>
        <v>As quoted</v>
      </c>
      <c r="AY22" s="66">
        <f t="shared" si="40"/>
        <v>770</v>
      </c>
      <c r="AZ22" s="66">
        <f t="shared" si="41"/>
        <v>800</v>
      </c>
      <c r="BA22" s="66">
        <f t="shared" si="41"/>
        <v>279</v>
      </c>
      <c r="BB22" s="66">
        <f t="shared" si="42"/>
        <v>202</v>
      </c>
      <c r="BC22" s="66">
        <f t="shared" si="42"/>
        <v>935</v>
      </c>
      <c r="BD22" s="66">
        <f t="shared" si="43"/>
        <v>966</v>
      </c>
      <c r="BE22" s="66">
        <f t="shared" si="43"/>
        <v>336</v>
      </c>
      <c r="BF22" s="66">
        <f t="shared" si="44"/>
        <v>242</v>
      </c>
    </row>
    <row r="23" spans="1:58" ht="20.45" customHeight="1">
      <c r="A23" s="165" t="s">
        <v>1233</v>
      </c>
      <c r="B23" s="31" t="s">
        <v>139</v>
      </c>
      <c r="C23" s="31" t="s">
        <v>672</v>
      </c>
      <c r="D23" s="31">
        <v>808</v>
      </c>
      <c r="E23" s="31">
        <v>416</v>
      </c>
      <c r="F23" s="31">
        <v>292</v>
      </c>
      <c r="G23" s="31">
        <v>208</v>
      </c>
      <c r="H23" s="31">
        <v>1035</v>
      </c>
      <c r="I23" s="31">
        <v>530</v>
      </c>
      <c r="J23" s="31">
        <v>371</v>
      </c>
      <c r="K23" s="31">
        <v>265</v>
      </c>
      <c r="M23" s="30" t="str">
        <f t="shared" si="28"/>
        <v>Duplex Pool Villa</v>
      </c>
      <c r="N23" s="31" t="str">
        <f t="shared" si="28"/>
        <v>BB</v>
      </c>
      <c r="O23" s="31" t="str">
        <f t="shared" si="28"/>
        <v>As quoted</v>
      </c>
      <c r="P23" s="31">
        <f t="shared" si="29"/>
        <v>808</v>
      </c>
      <c r="Q23" s="31">
        <f t="shared" si="30"/>
        <v>832</v>
      </c>
      <c r="R23" s="31">
        <f t="shared" si="45"/>
        <v>292</v>
      </c>
      <c r="S23" s="31">
        <f t="shared" si="31"/>
        <v>208</v>
      </c>
      <c r="T23" s="31">
        <f t="shared" si="32"/>
        <v>1035</v>
      </c>
      <c r="U23" s="31">
        <f t="shared" si="33"/>
        <v>1060</v>
      </c>
      <c r="V23" s="31">
        <f t="shared" si="46"/>
        <v>371</v>
      </c>
      <c r="W23" s="31">
        <f t="shared" si="34"/>
        <v>265</v>
      </c>
      <c r="X23" s="8"/>
      <c r="Y23" s="33">
        <v>1</v>
      </c>
      <c r="Z23" s="33">
        <v>1</v>
      </c>
      <c r="AA23" s="33">
        <v>6</v>
      </c>
      <c r="AB23" s="33">
        <v>12</v>
      </c>
      <c r="AC23" s="33">
        <v>18</v>
      </c>
      <c r="AE23" s="30" t="str">
        <f t="shared" si="35"/>
        <v>Duplex Pool Villa</v>
      </c>
      <c r="AF23" s="31" t="str">
        <f t="shared" si="35"/>
        <v>BB</v>
      </c>
      <c r="AG23" s="31" t="str">
        <f t="shared" si="35"/>
        <v>As quoted</v>
      </c>
      <c r="AH23" s="64">
        <f t="shared" si="47"/>
        <v>814</v>
      </c>
      <c r="AI23" s="64">
        <f t="shared" si="48"/>
        <v>844</v>
      </c>
      <c r="AJ23" s="64">
        <f t="shared" si="49"/>
        <v>298</v>
      </c>
      <c r="AK23" s="65">
        <f t="shared" si="50"/>
        <v>214</v>
      </c>
      <c r="AL23" s="64">
        <f t="shared" si="36"/>
        <v>1041</v>
      </c>
      <c r="AM23" s="64">
        <f t="shared" si="37"/>
        <v>1072</v>
      </c>
      <c r="AN23" s="64">
        <f t="shared" si="51"/>
        <v>377</v>
      </c>
      <c r="AO23" s="65">
        <f t="shared" si="38"/>
        <v>271</v>
      </c>
      <c r="AQ23" s="53">
        <v>12</v>
      </c>
      <c r="AR23" s="53">
        <v>1</v>
      </c>
      <c r="AS23" s="53">
        <v>12</v>
      </c>
      <c r="AT23" s="53">
        <v>1</v>
      </c>
      <c r="AV23" s="30" t="str">
        <f t="shared" si="39"/>
        <v>Duplex Pool Villa</v>
      </c>
      <c r="AW23" s="31" t="str">
        <f t="shared" si="39"/>
        <v>BB</v>
      </c>
      <c r="AX23" s="31" t="str">
        <f t="shared" si="39"/>
        <v>As quoted</v>
      </c>
      <c r="AY23" s="66">
        <f t="shared" si="40"/>
        <v>826</v>
      </c>
      <c r="AZ23" s="66">
        <f t="shared" si="41"/>
        <v>856</v>
      </c>
      <c r="BA23" s="66">
        <f t="shared" si="41"/>
        <v>299</v>
      </c>
      <c r="BB23" s="66">
        <f t="shared" si="42"/>
        <v>215</v>
      </c>
      <c r="BC23" s="66">
        <f t="shared" si="42"/>
        <v>1053</v>
      </c>
      <c r="BD23" s="66">
        <f t="shared" si="43"/>
        <v>1084</v>
      </c>
      <c r="BE23" s="66">
        <f t="shared" si="43"/>
        <v>378</v>
      </c>
      <c r="BF23" s="66">
        <f t="shared" si="44"/>
        <v>272</v>
      </c>
    </row>
    <row r="24" spans="1:58" ht="20.45" customHeight="1">
      <c r="A24" s="165" t="s">
        <v>1234</v>
      </c>
      <c r="B24" s="31" t="s">
        <v>139</v>
      </c>
      <c r="C24" s="31" t="s">
        <v>672</v>
      </c>
      <c r="D24" s="31">
        <v>860</v>
      </c>
      <c r="E24" s="31">
        <v>442</v>
      </c>
      <c r="F24" s="31">
        <v>309</v>
      </c>
      <c r="G24" s="31">
        <v>222</v>
      </c>
      <c r="H24" s="31">
        <v>1106</v>
      </c>
      <c r="I24" s="31">
        <v>565</v>
      </c>
      <c r="J24" s="31">
        <v>395</v>
      </c>
      <c r="K24" s="31">
        <v>283</v>
      </c>
      <c r="M24" s="30" t="str">
        <f t="shared" si="28"/>
        <v>Ocean Villa</v>
      </c>
      <c r="N24" s="31" t="str">
        <f t="shared" si="28"/>
        <v>BB</v>
      </c>
      <c r="O24" s="31" t="str">
        <f t="shared" si="28"/>
        <v>As quoted</v>
      </c>
      <c r="P24" s="31">
        <f t="shared" si="29"/>
        <v>860</v>
      </c>
      <c r="Q24" s="31">
        <f t="shared" si="30"/>
        <v>884</v>
      </c>
      <c r="R24" s="31">
        <f t="shared" si="45"/>
        <v>309</v>
      </c>
      <c r="S24" s="31">
        <f t="shared" si="31"/>
        <v>222</v>
      </c>
      <c r="T24" s="31">
        <f t="shared" si="32"/>
        <v>1106</v>
      </c>
      <c r="U24" s="31">
        <f t="shared" si="33"/>
        <v>1130</v>
      </c>
      <c r="V24" s="31">
        <f t="shared" si="46"/>
        <v>395</v>
      </c>
      <c r="W24" s="31">
        <f t="shared" si="34"/>
        <v>283</v>
      </c>
      <c r="X24" s="8"/>
      <c r="Y24" s="33">
        <v>1</v>
      </c>
      <c r="Z24" s="33">
        <v>1</v>
      </c>
      <c r="AA24" s="33">
        <v>6</v>
      </c>
      <c r="AB24" s="33">
        <v>12</v>
      </c>
      <c r="AC24" s="33">
        <v>18</v>
      </c>
      <c r="AE24" s="30" t="str">
        <f t="shared" si="35"/>
        <v>Ocean Villa</v>
      </c>
      <c r="AF24" s="31" t="str">
        <f t="shared" si="35"/>
        <v>BB</v>
      </c>
      <c r="AG24" s="31" t="str">
        <f t="shared" si="35"/>
        <v>As quoted</v>
      </c>
      <c r="AH24" s="64">
        <f t="shared" si="47"/>
        <v>866</v>
      </c>
      <c r="AI24" s="64">
        <f t="shared" si="48"/>
        <v>896</v>
      </c>
      <c r="AJ24" s="64">
        <f t="shared" si="49"/>
        <v>315</v>
      </c>
      <c r="AK24" s="65">
        <f t="shared" si="50"/>
        <v>228</v>
      </c>
      <c r="AL24" s="64">
        <f t="shared" si="36"/>
        <v>1112</v>
      </c>
      <c r="AM24" s="64">
        <f t="shared" si="37"/>
        <v>1142</v>
      </c>
      <c r="AN24" s="64">
        <f t="shared" si="51"/>
        <v>401</v>
      </c>
      <c r="AO24" s="65">
        <f t="shared" si="38"/>
        <v>289</v>
      </c>
      <c r="AQ24" s="53">
        <v>12</v>
      </c>
      <c r="AR24" s="53">
        <v>1</v>
      </c>
      <c r="AS24" s="53">
        <v>12</v>
      </c>
      <c r="AT24" s="53">
        <v>1</v>
      </c>
      <c r="AV24" s="30" t="str">
        <f t="shared" si="39"/>
        <v>Ocean Villa</v>
      </c>
      <c r="AW24" s="31" t="str">
        <f t="shared" si="39"/>
        <v>BB</v>
      </c>
      <c r="AX24" s="31" t="str">
        <f t="shared" si="39"/>
        <v>As quoted</v>
      </c>
      <c r="AY24" s="66">
        <f t="shared" si="40"/>
        <v>878</v>
      </c>
      <c r="AZ24" s="66">
        <f t="shared" si="41"/>
        <v>908</v>
      </c>
      <c r="BA24" s="66">
        <f t="shared" si="41"/>
        <v>316</v>
      </c>
      <c r="BB24" s="66">
        <f t="shared" si="42"/>
        <v>229</v>
      </c>
      <c r="BC24" s="66">
        <f t="shared" si="42"/>
        <v>1124</v>
      </c>
      <c r="BD24" s="66">
        <f t="shared" si="43"/>
        <v>1154</v>
      </c>
      <c r="BE24" s="66">
        <f t="shared" si="43"/>
        <v>402</v>
      </c>
      <c r="BF24" s="66">
        <f t="shared" si="44"/>
        <v>290</v>
      </c>
    </row>
    <row r="25" spans="1:58" ht="20.45" customHeight="1">
      <c r="A25" s="165" t="s">
        <v>689</v>
      </c>
      <c r="B25" s="31" t="s">
        <v>139</v>
      </c>
      <c r="C25" s="31" t="s">
        <v>672</v>
      </c>
      <c r="D25" s="31">
        <v>1018</v>
      </c>
      <c r="E25" s="31">
        <v>521</v>
      </c>
      <c r="F25" s="31">
        <v>365</v>
      </c>
      <c r="G25" s="31">
        <v>261</v>
      </c>
      <c r="H25" s="31">
        <v>1313</v>
      </c>
      <c r="I25" s="31">
        <v>669</v>
      </c>
      <c r="J25" s="31">
        <v>468</v>
      </c>
      <c r="K25" s="31">
        <v>335</v>
      </c>
      <c r="M25" s="30" t="str">
        <f t="shared" si="28"/>
        <v>Ocean Pool Villa</v>
      </c>
      <c r="N25" s="31" t="str">
        <f t="shared" si="28"/>
        <v>BB</v>
      </c>
      <c r="O25" s="31" t="str">
        <f t="shared" si="28"/>
        <v>As quoted</v>
      </c>
      <c r="P25" s="31">
        <f t="shared" si="29"/>
        <v>1018</v>
      </c>
      <c r="Q25" s="31">
        <f t="shared" si="30"/>
        <v>1042</v>
      </c>
      <c r="R25" s="31">
        <f t="shared" si="45"/>
        <v>365</v>
      </c>
      <c r="S25" s="31">
        <f t="shared" si="31"/>
        <v>261</v>
      </c>
      <c r="T25" s="31">
        <f t="shared" si="32"/>
        <v>1313</v>
      </c>
      <c r="U25" s="31">
        <f t="shared" si="33"/>
        <v>1338</v>
      </c>
      <c r="V25" s="31">
        <f t="shared" si="46"/>
        <v>468</v>
      </c>
      <c r="W25" s="31">
        <f t="shared" si="34"/>
        <v>335</v>
      </c>
      <c r="X25" s="8"/>
      <c r="Y25" s="33">
        <v>1</v>
      </c>
      <c r="Z25" s="33">
        <v>1</v>
      </c>
      <c r="AA25" s="33">
        <v>6</v>
      </c>
      <c r="AB25" s="33">
        <v>12</v>
      </c>
      <c r="AC25" s="33">
        <v>18</v>
      </c>
      <c r="AE25" s="30" t="str">
        <f t="shared" si="35"/>
        <v>Ocean Pool Villa</v>
      </c>
      <c r="AF25" s="31" t="str">
        <f t="shared" si="35"/>
        <v>BB</v>
      </c>
      <c r="AG25" s="31" t="str">
        <f t="shared" si="35"/>
        <v>As quoted</v>
      </c>
      <c r="AH25" s="64">
        <f t="shared" si="47"/>
        <v>1024</v>
      </c>
      <c r="AI25" s="64">
        <f t="shared" si="48"/>
        <v>1054</v>
      </c>
      <c r="AJ25" s="64">
        <f t="shared" si="49"/>
        <v>371</v>
      </c>
      <c r="AK25" s="65">
        <f t="shared" si="50"/>
        <v>267</v>
      </c>
      <c r="AL25" s="64">
        <f t="shared" si="36"/>
        <v>1319</v>
      </c>
      <c r="AM25" s="64">
        <f t="shared" si="37"/>
        <v>1350</v>
      </c>
      <c r="AN25" s="64">
        <f t="shared" si="51"/>
        <v>474</v>
      </c>
      <c r="AO25" s="65">
        <f t="shared" si="38"/>
        <v>341</v>
      </c>
      <c r="AQ25" s="53">
        <v>12</v>
      </c>
      <c r="AR25" s="53">
        <v>1</v>
      </c>
      <c r="AS25" s="53">
        <v>12</v>
      </c>
      <c r="AT25" s="53">
        <v>1</v>
      </c>
      <c r="AV25" s="30" t="str">
        <f t="shared" si="39"/>
        <v>Ocean Pool Villa</v>
      </c>
      <c r="AW25" s="31" t="str">
        <f t="shared" si="39"/>
        <v>BB</v>
      </c>
      <c r="AX25" s="31" t="str">
        <f t="shared" si="39"/>
        <v>As quoted</v>
      </c>
      <c r="AY25" s="66">
        <f t="shared" si="40"/>
        <v>1036</v>
      </c>
      <c r="AZ25" s="66">
        <f t="shared" si="41"/>
        <v>1066</v>
      </c>
      <c r="BA25" s="66">
        <f t="shared" si="41"/>
        <v>372</v>
      </c>
      <c r="BB25" s="66">
        <f t="shared" si="42"/>
        <v>268</v>
      </c>
      <c r="BC25" s="66">
        <f t="shared" si="42"/>
        <v>1331</v>
      </c>
      <c r="BD25" s="66">
        <f t="shared" si="43"/>
        <v>1362</v>
      </c>
      <c r="BE25" s="66">
        <f t="shared" si="43"/>
        <v>475</v>
      </c>
      <c r="BF25" s="66">
        <f t="shared" si="44"/>
        <v>342</v>
      </c>
    </row>
    <row r="26" spans="1:58" ht="20.45" customHeight="1">
      <c r="A26" s="25" t="s">
        <v>275</v>
      </c>
      <c r="M26" s="25" t="s">
        <v>24</v>
      </c>
      <c r="Y26" s="25" t="s">
        <v>25</v>
      </c>
      <c r="AE26" s="25" t="s">
        <v>26</v>
      </c>
      <c r="AQ26" s="25" t="s">
        <v>27</v>
      </c>
      <c r="AV26" s="25" t="s">
        <v>28</v>
      </c>
    </row>
    <row r="27" spans="1:58" ht="20.45" customHeight="1">
      <c r="A27" s="63"/>
      <c r="B27" s="63"/>
      <c r="C27" s="63"/>
      <c r="D27" s="285" t="s">
        <v>51</v>
      </c>
      <c r="E27" s="286"/>
      <c r="F27" s="286"/>
      <c r="G27" s="287"/>
      <c r="H27" s="285">
        <v>0</v>
      </c>
      <c r="I27" s="286"/>
      <c r="J27" s="286"/>
      <c r="K27" s="287"/>
      <c r="P27" s="288" t="str">
        <f>D27</f>
        <v>Season 5</v>
      </c>
      <c r="Q27" s="289"/>
      <c r="R27" s="289"/>
      <c r="S27" s="290"/>
      <c r="T27" s="288">
        <f>H27</f>
        <v>0</v>
      </c>
      <c r="U27" s="289"/>
      <c r="V27" s="289"/>
      <c r="W27" s="290"/>
      <c r="X27" s="8"/>
      <c r="Y27" s="26" t="s">
        <v>353</v>
      </c>
      <c r="Z27" s="26" t="s">
        <v>353</v>
      </c>
      <c r="AA27" s="26" t="s">
        <v>353</v>
      </c>
      <c r="AB27" s="26" t="s">
        <v>353</v>
      </c>
      <c r="AC27" s="26" t="s">
        <v>353</v>
      </c>
      <c r="AH27" s="291" t="str">
        <f>P27</f>
        <v>Season 5</v>
      </c>
      <c r="AI27" s="292"/>
      <c r="AJ27" s="292"/>
      <c r="AK27" s="293"/>
      <c r="AL27" s="291">
        <f>T27</f>
        <v>0</v>
      </c>
      <c r="AM27" s="292"/>
      <c r="AN27" s="292"/>
      <c r="AO27" s="293"/>
      <c r="AQ27" s="27" t="s">
        <v>39</v>
      </c>
      <c r="AR27" s="27"/>
      <c r="AS27" s="27" t="s">
        <v>40</v>
      </c>
      <c r="AT27" s="28"/>
      <c r="AY27" s="282" t="str">
        <f>AH27</f>
        <v>Season 5</v>
      </c>
      <c r="AZ27" s="283"/>
      <c r="BA27" s="283"/>
      <c r="BB27" s="284"/>
      <c r="BC27" s="282">
        <f>AL27</f>
        <v>0</v>
      </c>
      <c r="BD27" s="283"/>
      <c r="BE27" s="283"/>
      <c r="BF27" s="284"/>
    </row>
    <row r="28" spans="1:58" ht="20.45" customHeight="1">
      <c r="A28" s="298"/>
      <c r="B28" s="298" t="s">
        <v>1229</v>
      </c>
      <c r="C28" s="357" t="s">
        <v>2</v>
      </c>
      <c r="D28" s="285" t="s">
        <v>241</v>
      </c>
      <c r="E28" s="286"/>
      <c r="F28" s="286"/>
      <c r="G28" s="287"/>
      <c r="H28" s="358">
        <v>0</v>
      </c>
      <c r="I28" s="286"/>
      <c r="J28" s="286"/>
      <c r="K28" s="287"/>
      <c r="M28" s="299"/>
      <c r="N28" s="299"/>
      <c r="O28" s="299"/>
      <c r="P28" s="288" t="str">
        <f>D28</f>
        <v>24 Dec 2020 to 05 Jan 2021</v>
      </c>
      <c r="Q28" s="289"/>
      <c r="R28" s="289"/>
      <c r="S28" s="290"/>
      <c r="T28" s="288">
        <f>H28</f>
        <v>0</v>
      </c>
      <c r="U28" s="289"/>
      <c r="V28" s="289"/>
      <c r="W28" s="290"/>
      <c r="X28" s="8"/>
      <c r="Y28" s="26" t="s">
        <v>353</v>
      </c>
      <c r="Z28" s="26" t="s">
        <v>353</v>
      </c>
      <c r="AA28" s="26" t="s">
        <v>353</v>
      </c>
      <c r="AB28" s="26" t="s">
        <v>353</v>
      </c>
      <c r="AC28" s="26" t="s">
        <v>353</v>
      </c>
      <c r="AE28" s="294"/>
      <c r="AF28" s="294"/>
      <c r="AG28" s="294"/>
      <c r="AH28" s="291" t="str">
        <f>P28</f>
        <v>24 Dec 2020 to 05 Jan 2021</v>
      </c>
      <c r="AI28" s="292"/>
      <c r="AJ28" s="292"/>
      <c r="AK28" s="293"/>
      <c r="AL28" s="291">
        <f>T28</f>
        <v>0</v>
      </c>
      <c r="AM28" s="292"/>
      <c r="AN28" s="292"/>
      <c r="AO28" s="293"/>
      <c r="AQ28" s="27" t="s">
        <v>39</v>
      </c>
      <c r="AR28" s="27"/>
      <c r="AS28" s="27" t="s">
        <v>40</v>
      </c>
      <c r="AT28" s="28"/>
      <c r="AV28" s="296"/>
      <c r="AW28" s="296"/>
      <c r="AX28" s="296"/>
      <c r="AY28" s="282" t="str">
        <f>AH28</f>
        <v>24 Dec 2020 to 05 Jan 2021</v>
      </c>
      <c r="AZ28" s="283"/>
      <c r="BA28" s="283"/>
      <c r="BB28" s="284"/>
      <c r="BC28" s="282">
        <f>AL28</f>
        <v>0</v>
      </c>
      <c r="BD28" s="283"/>
      <c r="BE28" s="283"/>
      <c r="BF28" s="284"/>
    </row>
    <row r="29" spans="1:58" ht="20.45" customHeight="1">
      <c r="A29" s="298"/>
      <c r="B29" s="298"/>
      <c r="C29" s="357"/>
      <c r="D29" s="29" t="s">
        <v>3</v>
      </c>
      <c r="E29" s="29" t="s">
        <v>4</v>
      </c>
      <c r="F29" s="29" t="s">
        <v>5</v>
      </c>
      <c r="G29" s="29" t="s">
        <v>41</v>
      </c>
      <c r="H29" s="29">
        <v>0</v>
      </c>
      <c r="I29" s="29">
        <v>0</v>
      </c>
      <c r="J29" s="29">
        <v>0</v>
      </c>
      <c r="K29" s="29">
        <v>0</v>
      </c>
      <c r="M29" s="299"/>
      <c r="N29" s="299"/>
      <c r="O29" s="299"/>
      <c r="P29" s="29" t="s">
        <v>3</v>
      </c>
      <c r="Q29" s="29" t="s">
        <v>4</v>
      </c>
      <c r="R29" s="29" t="s">
        <v>5</v>
      </c>
      <c r="S29" s="29" t="s">
        <v>41</v>
      </c>
      <c r="T29" s="29" t="s">
        <v>3</v>
      </c>
      <c r="U29" s="29" t="s">
        <v>4</v>
      </c>
      <c r="V29" s="29" t="s">
        <v>5</v>
      </c>
      <c r="W29" s="29" t="s">
        <v>41</v>
      </c>
      <c r="X29" s="8"/>
      <c r="Y29" s="26"/>
      <c r="Z29" s="26"/>
      <c r="AA29" s="26"/>
      <c r="AB29" s="26"/>
      <c r="AC29" s="26"/>
      <c r="AE29" s="294"/>
      <c r="AF29" s="294"/>
      <c r="AG29" s="294"/>
      <c r="AH29" s="29" t="s">
        <v>3</v>
      </c>
      <c r="AI29" s="29" t="s">
        <v>4</v>
      </c>
      <c r="AJ29" s="29" t="s">
        <v>5</v>
      </c>
      <c r="AK29" s="29" t="s">
        <v>41</v>
      </c>
      <c r="AL29" s="29" t="s">
        <v>3</v>
      </c>
      <c r="AM29" s="29" t="s">
        <v>4</v>
      </c>
      <c r="AN29" s="29" t="s">
        <v>5</v>
      </c>
      <c r="AO29" s="29" t="s">
        <v>41</v>
      </c>
      <c r="AQ29" s="27" t="s">
        <v>42</v>
      </c>
      <c r="AR29" s="27" t="s">
        <v>43</v>
      </c>
      <c r="AS29" s="27" t="s">
        <v>42</v>
      </c>
      <c r="AT29" s="28" t="s">
        <v>43</v>
      </c>
      <c r="AV29" s="297"/>
      <c r="AW29" s="297"/>
      <c r="AX29" s="297"/>
      <c r="AY29" s="29" t="s">
        <v>3</v>
      </c>
      <c r="AZ29" s="29" t="s">
        <v>4</v>
      </c>
      <c r="BA29" s="29" t="s">
        <v>5</v>
      </c>
      <c r="BB29" s="29" t="s">
        <v>41</v>
      </c>
      <c r="BC29" s="29" t="s">
        <v>3</v>
      </c>
      <c r="BD29" s="29" t="s">
        <v>4</v>
      </c>
      <c r="BE29" s="29" t="s">
        <v>5</v>
      </c>
      <c r="BF29" s="29" t="s">
        <v>41</v>
      </c>
    </row>
    <row r="30" spans="1:58" ht="20.45" customHeight="1">
      <c r="A30" s="165" t="s">
        <v>65</v>
      </c>
      <c r="B30" s="31" t="s">
        <v>139</v>
      </c>
      <c r="C30" s="31" t="s">
        <v>672</v>
      </c>
      <c r="D30" s="31">
        <v>986</v>
      </c>
      <c r="E30" s="31">
        <v>505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M30" s="30" t="str">
        <f t="shared" ref="M30:O34" si="52">A30</f>
        <v xml:space="preserve">Beach Villa </v>
      </c>
      <c r="N30" s="31" t="str">
        <f t="shared" si="52"/>
        <v>BB</v>
      </c>
      <c r="O30" s="31" t="str">
        <f t="shared" si="52"/>
        <v>As quoted</v>
      </c>
      <c r="P30" s="31">
        <f t="shared" ref="P30:P34" si="53">SUM(D30)</f>
        <v>986</v>
      </c>
      <c r="Q30" s="31">
        <f t="shared" ref="Q30:Q34" si="54">SUM(E30*2)</f>
        <v>1010</v>
      </c>
      <c r="R30" s="31">
        <f>F30</f>
        <v>0</v>
      </c>
      <c r="S30" s="31">
        <f t="shared" ref="S30:S34" si="55">SUM(G30)</f>
        <v>0</v>
      </c>
      <c r="T30" s="31">
        <f t="shared" ref="T30:T34" si="56">SUM(H30)</f>
        <v>0</v>
      </c>
      <c r="U30" s="31">
        <f t="shared" ref="U30:U34" si="57">SUM(I30*2)</f>
        <v>0</v>
      </c>
      <c r="V30" s="31">
        <f>J30</f>
        <v>0</v>
      </c>
      <c r="W30" s="31">
        <f t="shared" ref="W30:W34" si="58">SUM(K30)</f>
        <v>0</v>
      </c>
      <c r="X30" s="8"/>
      <c r="Y30" s="33">
        <v>1</v>
      </c>
      <c r="Z30" s="33">
        <v>1</v>
      </c>
      <c r="AA30" s="33">
        <v>6</v>
      </c>
      <c r="AB30" s="33">
        <v>12</v>
      </c>
      <c r="AC30" s="33">
        <v>18</v>
      </c>
      <c r="AE30" s="30" t="str">
        <f t="shared" ref="AE30:AG34" si="59">M30</f>
        <v xml:space="preserve">Beach Villa </v>
      </c>
      <c r="AF30" s="31" t="str">
        <f t="shared" si="59"/>
        <v>BB</v>
      </c>
      <c r="AG30" s="31" t="str">
        <f t="shared" si="59"/>
        <v>As quoted</v>
      </c>
      <c r="AH30" s="64">
        <f>SUM((P30*Y30)*Z30)+AA30</f>
        <v>992</v>
      </c>
      <c r="AI30" s="64">
        <f>SUM((Q30*Y30)*Z30)+AB30</f>
        <v>1022</v>
      </c>
      <c r="AJ30" s="64">
        <f>SUM((R30*Y30)*Z30)+AA30</f>
        <v>6</v>
      </c>
      <c r="AK30" s="65">
        <f>SUM((S30*Y30)*Z30)+AA30</f>
        <v>6</v>
      </c>
      <c r="AL30" s="64">
        <f t="shared" ref="AL30:AL34" si="60">SUM((T30*Y30)*Z30)+AA30</f>
        <v>6</v>
      </c>
      <c r="AM30" s="64">
        <f t="shared" ref="AM30:AM34" si="61">SUM((U30*Y30)*Z30)+AB30</f>
        <v>12</v>
      </c>
      <c r="AN30" s="64">
        <f>SUM((V30*Y30)*Z30)+AA30</f>
        <v>6</v>
      </c>
      <c r="AO30" s="65">
        <f t="shared" ref="AO30:AO34" si="62">SUM((W30*Y30)*Z30)+AA30</f>
        <v>6</v>
      </c>
      <c r="AQ30" s="53">
        <v>12</v>
      </c>
      <c r="AR30" s="53">
        <v>1</v>
      </c>
      <c r="AS30" s="53">
        <v>20</v>
      </c>
      <c r="AT30" s="53">
        <v>1</v>
      </c>
      <c r="AV30" s="30" t="str">
        <f t="shared" ref="AV30:AX34" si="63">AE30</f>
        <v xml:space="preserve">Beach Villa </v>
      </c>
      <c r="AW30" s="31" t="str">
        <f t="shared" si="63"/>
        <v>BB</v>
      </c>
      <c r="AX30" s="31" t="str">
        <f t="shared" si="63"/>
        <v>As quoted</v>
      </c>
      <c r="AY30" s="66">
        <f t="shared" ref="AY30:AY34" si="64">AH30+AQ30</f>
        <v>1004</v>
      </c>
      <c r="AZ30" s="66">
        <f t="shared" ref="AZ30:BA34" si="65">AI30+AQ30</f>
        <v>1034</v>
      </c>
      <c r="BA30" s="66">
        <f>AJ30+AR30</f>
        <v>7</v>
      </c>
      <c r="BB30" s="66">
        <f t="shared" ref="BB30:BC34" si="66">AK30+AR30</f>
        <v>7</v>
      </c>
      <c r="BC30" s="66">
        <f t="shared" si="66"/>
        <v>26</v>
      </c>
      <c r="BD30" s="66">
        <f t="shared" ref="BD30:BE34" si="67">AM30+AS30</f>
        <v>32</v>
      </c>
      <c r="BE30" s="66">
        <f>AN30+AT30</f>
        <v>7</v>
      </c>
      <c r="BF30" s="66">
        <f t="shared" ref="BF30:BF34" si="68">AO30+AT30</f>
        <v>7</v>
      </c>
    </row>
    <row r="31" spans="1:58" ht="20.45" customHeight="1">
      <c r="A31" s="165" t="s">
        <v>1232</v>
      </c>
      <c r="B31" s="31" t="s">
        <v>139</v>
      </c>
      <c r="C31" s="31" t="s">
        <v>672</v>
      </c>
      <c r="D31" s="31">
        <v>1264</v>
      </c>
      <c r="E31" s="31">
        <v>644</v>
      </c>
      <c r="F31" s="31">
        <v>451</v>
      </c>
      <c r="G31" s="31">
        <v>323</v>
      </c>
      <c r="H31" s="31">
        <v>0</v>
      </c>
      <c r="I31" s="31">
        <v>0</v>
      </c>
      <c r="J31" s="31">
        <v>0</v>
      </c>
      <c r="K31" s="31">
        <v>0</v>
      </c>
      <c r="M31" s="30" t="str">
        <f t="shared" si="52"/>
        <v>Pool Villa</v>
      </c>
      <c r="N31" s="31" t="str">
        <f t="shared" si="52"/>
        <v>BB</v>
      </c>
      <c r="O31" s="31" t="str">
        <f t="shared" si="52"/>
        <v>As quoted</v>
      </c>
      <c r="P31" s="31">
        <f t="shared" si="53"/>
        <v>1264</v>
      </c>
      <c r="Q31" s="31">
        <f t="shared" si="54"/>
        <v>1288</v>
      </c>
      <c r="R31" s="31">
        <f t="shared" ref="R31:R34" si="69">F31</f>
        <v>451</v>
      </c>
      <c r="S31" s="31">
        <f t="shared" si="55"/>
        <v>323</v>
      </c>
      <c r="T31" s="31">
        <f t="shared" si="56"/>
        <v>0</v>
      </c>
      <c r="U31" s="31">
        <f t="shared" si="57"/>
        <v>0</v>
      </c>
      <c r="V31" s="31">
        <f t="shared" ref="V31:V34" si="70">J31</f>
        <v>0</v>
      </c>
      <c r="W31" s="31">
        <f t="shared" si="58"/>
        <v>0</v>
      </c>
      <c r="X31" s="8"/>
      <c r="Y31" s="33">
        <v>1</v>
      </c>
      <c r="Z31" s="33">
        <v>1</v>
      </c>
      <c r="AA31" s="33">
        <v>6</v>
      </c>
      <c r="AB31" s="33">
        <v>12</v>
      </c>
      <c r="AC31" s="33">
        <v>18</v>
      </c>
      <c r="AE31" s="30" t="str">
        <f t="shared" si="59"/>
        <v>Pool Villa</v>
      </c>
      <c r="AF31" s="31" t="str">
        <f t="shared" si="59"/>
        <v>BB</v>
      </c>
      <c r="AG31" s="31" t="str">
        <f t="shared" si="59"/>
        <v>As quoted</v>
      </c>
      <c r="AH31" s="64">
        <f t="shared" ref="AH31:AH34" si="71">SUM((P31*Y31)*Z31)+AA31</f>
        <v>1270</v>
      </c>
      <c r="AI31" s="64">
        <f t="shared" ref="AI31:AI34" si="72">SUM((Q31*Y31)*Z31)+AB31</f>
        <v>1300</v>
      </c>
      <c r="AJ31" s="64">
        <f t="shared" ref="AJ31:AJ34" si="73">SUM((R31*Y31)*Z31)+AA31</f>
        <v>457</v>
      </c>
      <c r="AK31" s="65">
        <f t="shared" ref="AK31:AK34" si="74">SUM((S31*Y31)*Z31)+AA31</f>
        <v>329</v>
      </c>
      <c r="AL31" s="64">
        <f t="shared" si="60"/>
        <v>6</v>
      </c>
      <c r="AM31" s="64">
        <f t="shared" si="61"/>
        <v>12</v>
      </c>
      <c r="AN31" s="64">
        <f t="shared" ref="AN31:AN34" si="75">SUM((V31*Y31)*Z31)+AA31</f>
        <v>6</v>
      </c>
      <c r="AO31" s="65">
        <f t="shared" si="62"/>
        <v>6</v>
      </c>
      <c r="AQ31" s="53">
        <v>12</v>
      </c>
      <c r="AR31" s="53">
        <v>1</v>
      </c>
      <c r="AS31" s="53">
        <v>20</v>
      </c>
      <c r="AT31" s="53">
        <v>1</v>
      </c>
      <c r="AV31" s="30" t="str">
        <f t="shared" si="63"/>
        <v>Pool Villa</v>
      </c>
      <c r="AW31" s="31" t="str">
        <f t="shared" si="63"/>
        <v>BB</v>
      </c>
      <c r="AX31" s="31" t="str">
        <f t="shared" si="63"/>
        <v>As quoted</v>
      </c>
      <c r="AY31" s="66">
        <f t="shared" si="64"/>
        <v>1282</v>
      </c>
      <c r="AZ31" s="66">
        <f t="shared" si="65"/>
        <v>1312</v>
      </c>
      <c r="BA31" s="66">
        <f t="shared" si="65"/>
        <v>458</v>
      </c>
      <c r="BB31" s="66">
        <f t="shared" si="66"/>
        <v>330</v>
      </c>
      <c r="BC31" s="66">
        <f t="shared" si="66"/>
        <v>26</v>
      </c>
      <c r="BD31" s="66">
        <f t="shared" si="67"/>
        <v>32</v>
      </c>
      <c r="BE31" s="66">
        <f t="shared" si="67"/>
        <v>7</v>
      </c>
      <c r="BF31" s="66">
        <f t="shared" si="68"/>
        <v>7</v>
      </c>
    </row>
    <row r="32" spans="1:58" ht="20.45" customHeight="1">
      <c r="A32" s="165" t="s">
        <v>1233</v>
      </c>
      <c r="B32" s="31" t="s">
        <v>139</v>
      </c>
      <c r="C32" s="31" t="s">
        <v>672</v>
      </c>
      <c r="D32" s="31">
        <v>1501</v>
      </c>
      <c r="E32" s="31">
        <v>763</v>
      </c>
      <c r="F32" s="31">
        <v>533</v>
      </c>
      <c r="G32" s="31">
        <v>382</v>
      </c>
      <c r="H32" s="31">
        <v>0</v>
      </c>
      <c r="I32" s="31">
        <v>0</v>
      </c>
      <c r="J32" s="31">
        <v>0</v>
      </c>
      <c r="K32" s="31">
        <v>0</v>
      </c>
      <c r="M32" s="30" t="str">
        <f t="shared" si="52"/>
        <v>Duplex Pool Villa</v>
      </c>
      <c r="N32" s="31" t="str">
        <f t="shared" si="52"/>
        <v>BB</v>
      </c>
      <c r="O32" s="31" t="str">
        <f t="shared" si="52"/>
        <v>As quoted</v>
      </c>
      <c r="P32" s="31">
        <f t="shared" si="53"/>
        <v>1501</v>
      </c>
      <c r="Q32" s="31">
        <f t="shared" si="54"/>
        <v>1526</v>
      </c>
      <c r="R32" s="31">
        <f t="shared" si="69"/>
        <v>533</v>
      </c>
      <c r="S32" s="31">
        <f t="shared" si="55"/>
        <v>382</v>
      </c>
      <c r="T32" s="31">
        <f t="shared" si="56"/>
        <v>0</v>
      </c>
      <c r="U32" s="31">
        <f t="shared" si="57"/>
        <v>0</v>
      </c>
      <c r="V32" s="31">
        <f t="shared" si="70"/>
        <v>0</v>
      </c>
      <c r="W32" s="31">
        <f t="shared" si="58"/>
        <v>0</v>
      </c>
      <c r="X32" s="8"/>
      <c r="Y32" s="33">
        <v>1</v>
      </c>
      <c r="Z32" s="33">
        <v>1</v>
      </c>
      <c r="AA32" s="33">
        <v>6</v>
      </c>
      <c r="AB32" s="33">
        <v>12</v>
      </c>
      <c r="AC32" s="33">
        <v>18</v>
      </c>
      <c r="AE32" s="30" t="str">
        <f t="shared" si="59"/>
        <v>Duplex Pool Villa</v>
      </c>
      <c r="AF32" s="31" t="str">
        <f t="shared" si="59"/>
        <v>BB</v>
      </c>
      <c r="AG32" s="31" t="str">
        <f t="shared" si="59"/>
        <v>As quoted</v>
      </c>
      <c r="AH32" s="64">
        <f t="shared" si="71"/>
        <v>1507</v>
      </c>
      <c r="AI32" s="64">
        <f t="shared" si="72"/>
        <v>1538</v>
      </c>
      <c r="AJ32" s="64">
        <f t="shared" si="73"/>
        <v>539</v>
      </c>
      <c r="AK32" s="65">
        <f t="shared" si="74"/>
        <v>388</v>
      </c>
      <c r="AL32" s="64">
        <f t="shared" si="60"/>
        <v>6</v>
      </c>
      <c r="AM32" s="64">
        <f t="shared" si="61"/>
        <v>12</v>
      </c>
      <c r="AN32" s="64">
        <f t="shared" si="75"/>
        <v>6</v>
      </c>
      <c r="AO32" s="65">
        <f t="shared" si="62"/>
        <v>6</v>
      </c>
      <c r="AQ32" s="53">
        <v>12</v>
      </c>
      <c r="AR32" s="53">
        <v>1</v>
      </c>
      <c r="AS32" s="53">
        <v>20</v>
      </c>
      <c r="AT32" s="53">
        <v>1</v>
      </c>
      <c r="AV32" s="30" t="str">
        <f t="shared" si="63"/>
        <v>Duplex Pool Villa</v>
      </c>
      <c r="AW32" s="31" t="str">
        <f t="shared" si="63"/>
        <v>BB</v>
      </c>
      <c r="AX32" s="31" t="str">
        <f t="shared" si="63"/>
        <v>As quoted</v>
      </c>
      <c r="AY32" s="66">
        <f t="shared" si="64"/>
        <v>1519</v>
      </c>
      <c r="AZ32" s="66">
        <f t="shared" si="65"/>
        <v>1550</v>
      </c>
      <c r="BA32" s="66">
        <f t="shared" si="65"/>
        <v>540</v>
      </c>
      <c r="BB32" s="66">
        <f t="shared" si="66"/>
        <v>389</v>
      </c>
      <c r="BC32" s="66">
        <f t="shared" si="66"/>
        <v>26</v>
      </c>
      <c r="BD32" s="66">
        <f t="shared" si="67"/>
        <v>32</v>
      </c>
      <c r="BE32" s="66">
        <f t="shared" si="67"/>
        <v>7</v>
      </c>
      <c r="BF32" s="66">
        <f t="shared" si="68"/>
        <v>7</v>
      </c>
    </row>
    <row r="33" spans="1:58" ht="20.45" customHeight="1">
      <c r="A33" s="165" t="s">
        <v>1234</v>
      </c>
      <c r="B33" s="31" t="s">
        <v>139</v>
      </c>
      <c r="C33" s="31" t="s">
        <v>672</v>
      </c>
      <c r="D33" s="31">
        <v>1616</v>
      </c>
      <c r="E33" s="31">
        <v>821</v>
      </c>
      <c r="F33" s="31">
        <v>574</v>
      </c>
      <c r="G33" s="31">
        <v>410</v>
      </c>
      <c r="H33" s="31">
        <v>0</v>
      </c>
      <c r="I33" s="31">
        <v>0</v>
      </c>
      <c r="J33" s="31">
        <v>0</v>
      </c>
      <c r="K33" s="31">
        <v>0</v>
      </c>
      <c r="M33" s="30" t="str">
        <f t="shared" si="52"/>
        <v>Ocean Villa</v>
      </c>
      <c r="N33" s="31" t="str">
        <f t="shared" si="52"/>
        <v>BB</v>
      </c>
      <c r="O33" s="31" t="str">
        <f t="shared" si="52"/>
        <v>As quoted</v>
      </c>
      <c r="P33" s="31">
        <f t="shared" si="53"/>
        <v>1616</v>
      </c>
      <c r="Q33" s="31">
        <f t="shared" si="54"/>
        <v>1642</v>
      </c>
      <c r="R33" s="31">
        <f t="shared" si="69"/>
        <v>574</v>
      </c>
      <c r="S33" s="31">
        <f t="shared" si="55"/>
        <v>410</v>
      </c>
      <c r="T33" s="31">
        <f t="shared" si="56"/>
        <v>0</v>
      </c>
      <c r="U33" s="31">
        <f t="shared" si="57"/>
        <v>0</v>
      </c>
      <c r="V33" s="31">
        <f t="shared" si="70"/>
        <v>0</v>
      </c>
      <c r="W33" s="31">
        <f t="shared" si="58"/>
        <v>0</v>
      </c>
      <c r="X33" s="8"/>
      <c r="Y33" s="33">
        <v>1</v>
      </c>
      <c r="Z33" s="33">
        <v>1</v>
      </c>
      <c r="AA33" s="33">
        <v>6</v>
      </c>
      <c r="AB33" s="33">
        <v>12</v>
      </c>
      <c r="AC33" s="33">
        <v>18</v>
      </c>
      <c r="AE33" s="30" t="str">
        <f t="shared" si="59"/>
        <v>Ocean Villa</v>
      </c>
      <c r="AF33" s="31" t="str">
        <f t="shared" si="59"/>
        <v>BB</v>
      </c>
      <c r="AG33" s="31" t="str">
        <f t="shared" si="59"/>
        <v>As quoted</v>
      </c>
      <c r="AH33" s="64">
        <f t="shared" si="71"/>
        <v>1622</v>
      </c>
      <c r="AI33" s="64">
        <f t="shared" si="72"/>
        <v>1654</v>
      </c>
      <c r="AJ33" s="64">
        <f t="shared" si="73"/>
        <v>580</v>
      </c>
      <c r="AK33" s="65">
        <f t="shared" si="74"/>
        <v>416</v>
      </c>
      <c r="AL33" s="64">
        <f t="shared" si="60"/>
        <v>6</v>
      </c>
      <c r="AM33" s="64">
        <f t="shared" si="61"/>
        <v>12</v>
      </c>
      <c r="AN33" s="64">
        <f t="shared" si="75"/>
        <v>6</v>
      </c>
      <c r="AO33" s="65">
        <f t="shared" si="62"/>
        <v>6</v>
      </c>
      <c r="AQ33" s="53">
        <v>12</v>
      </c>
      <c r="AR33" s="53">
        <v>1</v>
      </c>
      <c r="AS33" s="53">
        <v>20</v>
      </c>
      <c r="AT33" s="53">
        <v>1</v>
      </c>
      <c r="AV33" s="30" t="str">
        <f t="shared" si="63"/>
        <v>Ocean Villa</v>
      </c>
      <c r="AW33" s="31" t="str">
        <f t="shared" si="63"/>
        <v>BB</v>
      </c>
      <c r="AX33" s="31" t="str">
        <f t="shared" si="63"/>
        <v>As quoted</v>
      </c>
      <c r="AY33" s="66">
        <f t="shared" si="64"/>
        <v>1634</v>
      </c>
      <c r="AZ33" s="66">
        <f t="shared" si="65"/>
        <v>1666</v>
      </c>
      <c r="BA33" s="66">
        <f t="shared" si="65"/>
        <v>581</v>
      </c>
      <c r="BB33" s="66">
        <f t="shared" si="66"/>
        <v>417</v>
      </c>
      <c r="BC33" s="66">
        <f t="shared" si="66"/>
        <v>26</v>
      </c>
      <c r="BD33" s="66">
        <f t="shared" si="67"/>
        <v>32</v>
      </c>
      <c r="BE33" s="66">
        <f t="shared" si="67"/>
        <v>7</v>
      </c>
      <c r="BF33" s="66">
        <f t="shared" si="68"/>
        <v>7</v>
      </c>
    </row>
    <row r="34" spans="1:58" ht="20.45" customHeight="1">
      <c r="A34" s="165" t="s">
        <v>689</v>
      </c>
      <c r="B34" s="31" t="s">
        <v>139</v>
      </c>
      <c r="C34" s="31" t="s">
        <v>672</v>
      </c>
      <c r="D34" s="31">
        <v>1882</v>
      </c>
      <c r="E34" s="31">
        <v>954</v>
      </c>
      <c r="F34" s="31">
        <v>668</v>
      </c>
      <c r="G34" s="31">
        <v>477</v>
      </c>
      <c r="H34" s="31">
        <v>0</v>
      </c>
      <c r="I34" s="31">
        <v>0</v>
      </c>
      <c r="J34" s="31">
        <v>0</v>
      </c>
      <c r="K34" s="31">
        <v>0</v>
      </c>
      <c r="M34" s="30" t="str">
        <f t="shared" si="52"/>
        <v>Ocean Pool Villa</v>
      </c>
      <c r="N34" s="31" t="str">
        <f t="shared" si="52"/>
        <v>BB</v>
      </c>
      <c r="O34" s="31" t="str">
        <f t="shared" si="52"/>
        <v>As quoted</v>
      </c>
      <c r="P34" s="31">
        <f t="shared" si="53"/>
        <v>1882</v>
      </c>
      <c r="Q34" s="31">
        <f t="shared" si="54"/>
        <v>1908</v>
      </c>
      <c r="R34" s="31">
        <f t="shared" si="69"/>
        <v>668</v>
      </c>
      <c r="S34" s="31">
        <f t="shared" si="55"/>
        <v>477</v>
      </c>
      <c r="T34" s="31">
        <f t="shared" si="56"/>
        <v>0</v>
      </c>
      <c r="U34" s="31">
        <f t="shared" si="57"/>
        <v>0</v>
      </c>
      <c r="V34" s="31">
        <f t="shared" si="70"/>
        <v>0</v>
      </c>
      <c r="W34" s="31">
        <f t="shared" si="58"/>
        <v>0</v>
      </c>
      <c r="X34" s="8"/>
      <c r="Y34" s="33">
        <v>1</v>
      </c>
      <c r="Z34" s="33">
        <v>1</v>
      </c>
      <c r="AA34" s="33">
        <v>6</v>
      </c>
      <c r="AB34" s="33">
        <v>12</v>
      </c>
      <c r="AC34" s="33">
        <v>18</v>
      </c>
      <c r="AE34" s="30" t="str">
        <f t="shared" si="59"/>
        <v>Ocean Pool Villa</v>
      </c>
      <c r="AF34" s="31" t="str">
        <f t="shared" si="59"/>
        <v>BB</v>
      </c>
      <c r="AG34" s="31" t="str">
        <f t="shared" si="59"/>
        <v>As quoted</v>
      </c>
      <c r="AH34" s="64">
        <f t="shared" si="71"/>
        <v>1888</v>
      </c>
      <c r="AI34" s="64">
        <f t="shared" si="72"/>
        <v>1920</v>
      </c>
      <c r="AJ34" s="64">
        <f t="shared" si="73"/>
        <v>674</v>
      </c>
      <c r="AK34" s="65">
        <f t="shared" si="74"/>
        <v>483</v>
      </c>
      <c r="AL34" s="64">
        <f t="shared" si="60"/>
        <v>6</v>
      </c>
      <c r="AM34" s="64">
        <f t="shared" si="61"/>
        <v>12</v>
      </c>
      <c r="AN34" s="64">
        <f t="shared" si="75"/>
        <v>6</v>
      </c>
      <c r="AO34" s="65">
        <f t="shared" si="62"/>
        <v>6</v>
      </c>
      <c r="AQ34" s="53">
        <v>12</v>
      </c>
      <c r="AR34" s="53">
        <v>1</v>
      </c>
      <c r="AS34" s="53">
        <v>20</v>
      </c>
      <c r="AT34" s="53">
        <v>1</v>
      </c>
      <c r="AV34" s="30" t="str">
        <f t="shared" si="63"/>
        <v>Ocean Pool Villa</v>
      </c>
      <c r="AW34" s="31" t="str">
        <f t="shared" si="63"/>
        <v>BB</v>
      </c>
      <c r="AX34" s="31" t="str">
        <f t="shared" si="63"/>
        <v>As quoted</v>
      </c>
      <c r="AY34" s="66">
        <f t="shared" si="64"/>
        <v>1900</v>
      </c>
      <c r="AZ34" s="66">
        <f t="shared" si="65"/>
        <v>1932</v>
      </c>
      <c r="BA34" s="66">
        <f t="shared" si="65"/>
        <v>675</v>
      </c>
      <c r="BB34" s="66">
        <f t="shared" si="66"/>
        <v>484</v>
      </c>
      <c r="BC34" s="66">
        <f t="shared" si="66"/>
        <v>26</v>
      </c>
      <c r="BD34" s="66">
        <f t="shared" si="67"/>
        <v>32</v>
      </c>
      <c r="BE34" s="66">
        <f t="shared" si="67"/>
        <v>7</v>
      </c>
      <c r="BF34" s="66">
        <f t="shared" si="68"/>
        <v>7</v>
      </c>
    </row>
  </sheetData>
  <sheetProtection algorithmName="SHA-512" hashValue="0e6WjxHMbR3pg8GfAyqOjs2QHxySK9ulIfqWQ2JVPX9+TRioXtqsPDjAnqzkJfzBHP0lRnv6Nw9pREXzAJyzVg==" saltValue="4qWmeB0GzpbCFkNykydg4A==" spinCount="100000" sheet="1" selectLockedCells="1" selectUnlockedCells="1"/>
  <mergeCells count="84">
    <mergeCell ref="AY9:BB9"/>
    <mergeCell ref="BC9:BF9"/>
    <mergeCell ref="A10:A11"/>
    <mergeCell ref="B10:B11"/>
    <mergeCell ref="C10:C11"/>
    <mergeCell ref="D10:G10"/>
    <mergeCell ref="H10:K10"/>
    <mergeCell ref="M10:M11"/>
    <mergeCell ref="N10:N11"/>
    <mergeCell ref="O10:O11"/>
    <mergeCell ref="D9:G9"/>
    <mergeCell ref="H9:K9"/>
    <mergeCell ref="P9:S9"/>
    <mergeCell ref="T9:W9"/>
    <mergeCell ref="AH9:AK9"/>
    <mergeCell ref="AL9:AO9"/>
    <mergeCell ref="BC10:BF10"/>
    <mergeCell ref="P10:S10"/>
    <mergeCell ref="T10:W10"/>
    <mergeCell ref="AE10:AE11"/>
    <mergeCell ref="AF10:AF11"/>
    <mergeCell ref="AG10:AG11"/>
    <mergeCell ref="AH10:AK10"/>
    <mergeCell ref="AL10:AO10"/>
    <mergeCell ref="AV10:AV11"/>
    <mergeCell ref="AW10:AW11"/>
    <mergeCell ref="AX10:AX11"/>
    <mergeCell ref="AY10:BB10"/>
    <mergeCell ref="AY18:BB18"/>
    <mergeCell ref="BC18:BF18"/>
    <mergeCell ref="A19:A20"/>
    <mergeCell ref="B19:B20"/>
    <mergeCell ref="C19:C20"/>
    <mergeCell ref="D19:G19"/>
    <mergeCell ref="H19:K19"/>
    <mergeCell ref="M19:M20"/>
    <mergeCell ref="N19:N20"/>
    <mergeCell ref="O19:O20"/>
    <mergeCell ref="D18:G18"/>
    <mergeCell ref="H18:K18"/>
    <mergeCell ref="P18:S18"/>
    <mergeCell ref="T18:W18"/>
    <mergeCell ref="AH18:AK18"/>
    <mergeCell ref="AL18:AO18"/>
    <mergeCell ref="BC19:BF19"/>
    <mergeCell ref="P19:S19"/>
    <mergeCell ref="T19:W19"/>
    <mergeCell ref="AE19:AE20"/>
    <mergeCell ref="AF19:AF20"/>
    <mergeCell ref="AG19:AG20"/>
    <mergeCell ref="AH19:AK19"/>
    <mergeCell ref="AL19:AO19"/>
    <mergeCell ref="AV19:AV20"/>
    <mergeCell ref="AW19:AW20"/>
    <mergeCell ref="AX19:AX20"/>
    <mergeCell ref="AY19:BB19"/>
    <mergeCell ref="AY27:BB27"/>
    <mergeCell ref="BC27:BF27"/>
    <mergeCell ref="A28:A29"/>
    <mergeCell ref="B28:B29"/>
    <mergeCell ref="C28:C29"/>
    <mergeCell ref="D28:G28"/>
    <mergeCell ref="H28:K28"/>
    <mergeCell ref="M28:M29"/>
    <mergeCell ref="N28:N29"/>
    <mergeCell ref="O28:O29"/>
    <mergeCell ref="D27:G27"/>
    <mergeCell ref="H27:K27"/>
    <mergeCell ref="P27:S27"/>
    <mergeCell ref="T27:W27"/>
    <mergeCell ref="AH27:AK27"/>
    <mergeCell ref="AL27:AO27"/>
    <mergeCell ref="BC28:BF28"/>
    <mergeCell ref="P28:S28"/>
    <mergeCell ref="T28:W28"/>
    <mergeCell ref="AE28:AE29"/>
    <mergeCell ref="AF28:AF29"/>
    <mergeCell ref="AG28:AG29"/>
    <mergeCell ref="AH28:AK28"/>
    <mergeCell ref="AL28:AO28"/>
    <mergeCell ref="AV28:AV29"/>
    <mergeCell ref="AW28:AW29"/>
    <mergeCell ref="AX28:AX29"/>
    <mergeCell ref="AY28:BB28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BF9F9-A54D-44CE-B0F8-09F2C7F99B5D}">
  <sheetPr codeName="Лист117"/>
  <dimension ref="A1:G17"/>
  <sheetViews>
    <sheetView view="pageBreakPreview" zoomScale="115" zoomScaleNormal="100" zoomScaleSheetLayoutView="115" workbookViewId="0">
      <selection activeCell="G1" sqref="G1"/>
    </sheetView>
  </sheetViews>
  <sheetFormatPr defaultColWidth="9.140625" defaultRowHeight="20.25" customHeight="1"/>
  <cols>
    <col min="1" max="1" width="34.85546875" style="1" customWidth="1"/>
    <col min="2" max="2" width="10.28515625" style="1" customWidth="1"/>
    <col min="3" max="3" width="13.42578125" style="2" customWidth="1"/>
    <col min="4" max="4" width="18.140625" style="2" customWidth="1"/>
    <col min="5" max="7" width="18.140625" style="3" customWidth="1"/>
    <col min="8" max="16384" width="9.140625" style="1"/>
  </cols>
  <sheetData>
    <row r="1" spans="1:7" ht="20.25" customHeight="1">
      <c r="A1" s="300" t="s">
        <v>2054</v>
      </c>
      <c r="B1" s="300"/>
      <c r="C1" s="300"/>
      <c r="D1" s="300"/>
      <c r="G1" s="78"/>
    </row>
    <row r="2" spans="1:7" s="3" customFormat="1" ht="24.6" customHeight="1">
      <c r="A2" s="22"/>
      <c r="B2" s="5"/>
      <c r="C2" s="2"/>
      <c r="D2" s="1"/>
    </row>
    <row r="3" spans="1:7" s="3" customFormat="1" ht="24.6" customHeight="1">
      <c r="A3" s="15" t="s">
        <v>10</v>
      </c>
      <c r="B3" s="15"/>
      <c r="C3" s="2"/>
      <c r="D3" s="1"/>
    </row>
    <row r="4" spans="1:7" s="3" customFormat="1" ht="24.6" customHeight="1">
      <c r="A4" s="5" t="s">
        <v>11</v>
      </c>
      <c r="B4" s="5"/>
      <c r="C4" s="2"/>
      <c r="D4" s="2"/>
    </row>
    <row r="5" spans="1:7" s="3" customFormat="1" ht="24.6" customHeight="1">
      <c r="A5" s="5" t="s">
        <v>12</v>
      </c>
      <c r="B5" s="5"/>
      <c r="C5" s="2"/>
      <c r="D5" s="2"/>
    </row>
    <row r="6" spans="1:7" s="3" customFormat="1" ht="24.6" customHeight="1">
      <c r="A6" s="5" t="s">
        <v>674</v>
      </c>
      <c r="B6" s="5"/>
      <c r="C6" s="2"/>
      <c r="D6" s="2"/>
    </row>
    <row r="7" spans="1:7" s="3" customFormat="1" ht="24.6" customHeight="1">
      <c r="A7" s="5"/>
      <c r="B7" s="5"/>
      <c r="C7" s="2"/>
      <c r="D7" s="2"/>
    </row>
    <row r="8" spans="1:7" s="3" customFormat="1" ht="24.6" customHeight="1">
      <c r="A8" s="15" t="s">
        <v>82</v>
      </c>
      <c r="B8" s="15"/>
      <c r="C8" s="2"/>
      <c r="D8" s="2"/>
    </row>
    <row r="9" spans="1:7" s="3" customFormat="1" ht="24.6" customHeight="1">
      <c r="A9" s="7" t="s">
        <v>1236</v>
      </c>
      <c r="B9" s="15"/>
      <c r="C9" s="2"/>
      <c r="D9" s="2"/>
    </row>
    <row r="10" spans="1:7" s="3" customFormat="1" ht="24.6" customHeight="1">
      <c r="A10" s="5" t="s">
        <v>1237</v>
      </c>
      <c r="B10" s="5"/>
      <c r="C10" s="2"/>
      <c r="D10" s="2"/>
    </row>
    <row r="11" spans="1:7" s="3" customFormat="1" ht="24.6" customHeight="1">
      <c r="A11" s="5" t="s">
        <v>1238</v>
      </c>
      <c r="B11" s="5"/>
      <c r="C11" s="2"/>
      <c r="D11" s="2"/>
    </row>
    <row r="12" spans="1:7" s="3" customFormat="1" ht="24.6" customHeight="1">
      <c r="A12" s="5" t="s">
        <v>121</v>
      </c>
      <c r="B12" s="5"/>
      <c r="C12" s="2"/>
      <c r="D12" s="2"/>
    </row>
    <row r="13" spans="1:7" s="2" customFormat="1" ht="24.6" customHeight="1">
      <c r="A13" s="7" t="s">
        <v>1239</v>
      </c>
      <c r="B13" s="15"/>
      <c r="E13" s="3"/>
      <c r="F13" s="3"/>
      <c r="G13" s="3"/>
    </row>
    <row r="14" spans="1:7" s="2" customFormat="1" ht="24.6" customHeight="1">
      <c r="A14" s="5" t="s">
        <v>1240</v>
      </c>
      <c r="B14" s="5"/>
      <c r="E14" s="3"/>
      <c r="F14" s="3"/>
      <c r="G14" s="3"/>
    </row>
    <row r="15" spans="1:7" s="2" customFormat="1" ht="24.6" customHeight="1">
      <c r="A15" s="5" t="s">
        <v>1241</v>
      </c>
      <c r="B15" s="1"/>
      <c r="E15" s="3"/>
      <c r="F15" s="3"/>
      <c r="G15" s="3"/>
    </row>
    <row r="16" spans="1:7" s="2" customFormat="1" ht="24.6" customHeight="1">
      <c r="A16" s="5" t="s">
        <v>121</v>
      </c>
      <c r="B16" s="1"/>
      <c r="E16" s="3"/>
      <c r="F16" s="3"/>
      <c r="G16" s="3"/>
    </row>
    <row r="17" spans="1:7" s="2" customFormat="1" ht="20.25" customHeight="1">
      <c r="A17" s="48"/>
      <c r="B17" s="1"/>
      <c r="E17" s="3"/>
      <c r="F17" s="3"/>
      <c r="G17" s="3"/>
    </row>
  </sheetData>
  <mergeCells count="1">
    <mergeCell ref="A1:D1"/>
  </mergeCells>
  <pageMargins left="0.25" right="0.25" top="0.75" bottom="0.75" header="0.3" footer="0.3"/>
  <pageSetup paperSize="9" scale="77" orientation="portrait" verticalDpi="1200" r:id="rId1"/>
  <headerFooter>
    <oddFooter>&amp;L&amp;"Candara,Regular"&amp;8INTOUR MALDIVES&amp;C&amp;"Candara,Regular"&amp;8&amp;P of &amp;N&amp;R&amp;"Candara,Regular"&amp;8Kanuhura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865E2-7B2F-4C3F-8F7D-43B5EFDEB6DB}">
  <sheetPr codeName="Лист118">
    <tabColor rgb="FFFF0000"/>
  </sheetPr>
  <dimension ref="A8:AF35"/>
  <sheetViews>
    <sheetView topLeftCell="AG1" zoomScale="130" zoomScaleNormal="130" zoomScaleSheetLayoutView="100" workbookViewId="0">
      <selection sqref="A1:AF1048576"/>
    </sheetView>
  </sheetViews>
  <sheetFormatPr defaultColWidth="20.28515625" defaultRowHeight="18.600000000000001" customHeight="1"/>
  <cols>
    <col min="1" max="3" width="0" style="25" hidden="1" customWidth="1"/>
    <col min="4" max="7" width="22.42578125" style="25" hidden="1" customWidth="1"/>
    <col min="8" max="32" width="0" style="25" hidden="1" customWidth="1"/>
    <col min="33" max="16384" width="20.28515625" style="25"/>
  </cols>
  <sheetData>
    <row r="8" spans="1:32" ht="18.60000000000000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.600000000000001" customHeight="1">
      <c r="A9" s="299" t="s">
        <v>0</v>
      </c>
      <c r="B9" s="299" t="s">
        <v>1</v>
      </c>
      <c r="C9" s="299" t="s">
        <v>29</v>
      </c>
      <c r="D9" s="57" t="s">
        <v>130</v>
      </c>
      <c r="E9" s="57" t="s">
        <v>132</v>
      </c>
      <c r="F9" s="57" t="s">
        <v>175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</v>
      </c>
      <c r="Q9" s="51" t="str">
        <f t="shared" si="0"/>
        <v>Low</v>
      </c>
      <c r="R9" s="51" t="str">
        <f t="shared" si="0"/>
        <v>Shoulder</v>
      </c>
      <c r="S9" s="51" t="str">
        <f t="shared" si="0"/>
        <v>Low</v>
      </c>
      <c r="U9" s="27" t="str">
        <f>P9</f>
        <v>High</v>
      </c>
      <c r="V9" s="27" t="str">
        <f t="shared" ref="V9:X10" si="1">Q9</f>
        <v>Low</v>
      </c>
      <c r="W9" s="27" t="str">
        <f t="shared" si="1"/>
        <v>Shoulder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>High</v>
      </c>
      <c r="AD9" s="52" t="str">
        <f t="shared" ref="AD9:AF10" si="2">V9</f>
        <v>Low</v>
      </c>
      <c r="AE9" s="52" t="str">
        <f t="shared" si="2"/>
        <v>Shoulder</v>
      </c>
      <c r="AF9" s="52" t="str">
        <f t="shared" si="2"/>
        <v>Low</v>
      </c>
    </row>
    <row r="10" spans="1:32" ht="18.600000000000001" customHeight="1">
      <c r="A10" s="299"/>
      <c r="B10" s="299"/>
      <c r="C10" s="299"/>
      <c r="D10" s="57" t="s">
        <v>1242</v>
      </c>
      <c r="E10" s="57" t="s">
        <v>1243</v>
      </c>
      <c r="F10" s="57" t="s">
        <v>179</v>
      </c>
      <c r="G10" s="57" t="s">
        <v>1244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10 Jan 2020 to 01 May 2020</v>
      </c>
      <c r="Q10" s="51" t="str">
        <f t="shared" si="0"/>
        <v>02 May 2020 to 31 Jul 2020</v>
      </c>
      <c r="R10" s="51" t="str">
        <f t="shared" si="0"/>
        <v>01 Aug 2020 to 31 Aug 2020</v>
      </c>
      <c r="S10" s="51" t="str">
        <f t="shared" si="0"/>
        <v>01 Sep 2020 to 02 Oct 2020</v>
      </c>
      <c r="U10" s="27" t="str">
        <f>P10</f>
        <v>10 Jan 2020 to 01 May 2020</v>
      </c>
      <c r="V10" s="27" t="str">
        <f t="shared" si="1"/>
        <v>02 May 2020 to 31 Jul 2020</v>
      </c>
      <c r="W10" s="27" t="str">
        <f t="shared" si="1"/>
        <v>01 Aug 2020 to 31 Aug 2020</v>
      </c>
      <c r="X10" s="27" t="str">
        <f t="shared" si="1"/>
        <v>01 Sep 2020 to 02 Oct 2020</v>
      </c>
      <c r="Z10" s="311"/>
      <c r="AA10" s="311"/>
      <c r="AB10" s="311"/>
      <c r="AC10" s="52" t="str">
        <f>U10</f>
        <v>10 Jan 2020 to 01 May 2020</v>
      </c>
      <c r="AD10" s="52" t="str">
        <f t="shared" si="2"/>
        <v>02 May 2020 to 31 Jul 2020</v>
      </c>
      <c r="AE10" s="52" t="str">
        <f t="shared" si="2"/>
        <v>01 Aug 2020 to 31 Aug 2020</v>
      </c>
      <c r="AF10" s="52" t="str">
        <f t="shared" si="2"/>
        <v>01 Sep 2020 to 02 Oct 2020</v>
      </c>
    </row>
    <row r="11" spans="1:32" ht="18.600000000000001" customHeight="1">
      <c r="A11" s="30" t="s">
        <v>574</v>
      </c>
      <c r="B11" s="31" t="s">
        <v>139</v>
      </c>
      <c r="C11" s="31" t="s">
        <v>140</v>
      </c>
      <c r="D11" s="31">
        <v>1200</v>
      </c>
      <c r="E11" s="31">
        <v>750</v>
      </c>
      <c r="F11" s="31">
        <v>850</v>
      </c>
      <c r="G11" s="31">
        <v>750</v>
      </c>
      <c r="H11" s="8"/>
      <c r="I11" s="33"/>
      <c r="J11" s="33"/>
      <c r="K11" s="33">
        <v>0</v>
      </c>
      <c r="M11" s="30" t="str">
        <f t="shared" ref="M11:O21" si="3">A11</f>
        <v xml:space="preserve">Beach Bungalow </v>
      </c>
      <c r="N11" s="31" t="str">
        <f t="shared" si="3"/>
        <v>BB</v>
      </c>
      <c r="O11" s="31" t="str">
        <f t="shared" si="3"/>
        <v>02 Persons</v>
      </c>
      <c r="P11" s="34">
        <f t="shared" ref="P11:P21" si="4">D11+K11</f>
        <v>1200</v>
      </c>
      <c r="Q11" s="34">
        <f t="shared" ref="Q11:Q21" si="5">E11+K11</f>
        <v>750</v>
      </c>
      <c r="R11" s="34">
        <f t="shared" ref="R11:R21" si="6">F11+K11</f>
        <v>850</v>
      </c>
      <c r="S11" s="34">
        <f t="shared" ref="S11:S21" si="7">G11+K11</f>
        <v>750</v>
      </c>
      <c r="U11" s="53">
        <v>10</v>
      </c>
      <c r="V11" s="53">
        <v>10</v>
      </c>
      <c r="W11" s="53">
        <v>10</v>
      </c>
      <c r="X11" s="53">
        <v>10</v>
      </c>
      <c r="Z11" s="30" t="str">
        <f t="shared" ref="Z11:AB21" si="8">M11</f>
        <v xml:space="preserve">Beach Bungalow </v>
      </c>
      <c r="AA11" s="31" t="str">
        <f t="shared" si="8"/>
        <v>BB</v>
      </c>
      <c r="AB11" s="31" t="str">
        <f t="shared" si="8"/>
        <v>02 Persons</v>
      </c>
      <c r="AC11" s="34">
        <f t="shared" ref="AC11:AF21" si="9">P11+U11</f>
        <v>1210</v>
      </c>
      <c r="AD11" s="34">
        <f t="shared" si="9"/>
        <v>760</v>
      </c>
      <c r="AE11" s="34">
        <f t="shared" si="9"/>
        <v>860</v>
      </c>
      <c r="AF11" s="34">
        <f t="shared" si="9"/>
        <v>760</v>
      </c>
    </row>
    <row r="12" spans="1:32" ht="18.600000000000001" customHeight="1">
      <c r="A12" s="30" t="s">
        <v>65</v>
      </c>
      <c r="B12" s="31" t="s">
        <v>139</v>
      </c>
      <c r="C12" s="31" t="s">
        <v>140</v>
      </c>
      <c r="D12" s="31">
        <v>1300</v>
      </c>
      <c r="E12" s="31">
        <v>850</v>
      </c>
      <c r="F12" s="31">
        <v>950</v>
      </c>
      <c r="G12" s="31">
        <v>850</v>
      </c>
      <c r="H12" s="8"/>
      <c r="I12" s="33"/>
      <c r="J12" s="33"/>
      <c r="K12" s="33">
        <v>0</v>
      </c>
      <c r="M12" s="30" t="str">
        <f t="shared" si="3"/>
        <v xml:space="preserve">Beach Villa </v>
      </c>
      <c r="N12" s="31" t="str">
        <f t="shared" si="3"/>
        <v>BB</v>
      </c>
      <c r="O12" s="31" t="str">
        <f t="shared" si="3"/>
        <v>02 Persons</v>
      </c>
      <c r="P12" s="34">
        <f t="shared" si="4"/>
        <v>1300</v>
      </c>
      <c r="Q12" s="34">
        <f t="shared" si="5"/>
        <v>850</v>
      </c>
      <c r="R12" s="34">
        <f t="shared" si="6"/>
        <v>950</v>
      </c>
      <c r="S12" s="34">
        <f t="shared" si="7"/>
        <v>850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si="8"/>
        <v xml:space="preserve">Beach Villa 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1310</v>
      </c>
      <c r="AD12" s="34">
        <f t="shared" si="9"/>
        <v>860</v>
      </c>
      <c r="AE12" s="34">
        <f t="shared" si="9"/>
        <v>960</v>
      </c>
      <c r="AF12" s="34">
        <f t="shared" si="9"/>
        <v>860</v>
      </c>
    </row>
    <row r="13" spans="1:32" ht="18.600000000000001" customHeight="1">
      <c r="A13" s="30" t="s">
        <v>378</v>
      </c>
      <c r="B13" s="31" t="s">
        <v>139</v>
      </c>
      <c r="C13" s="31" t="s">
        <v>140</v>
      </c>
      <c r="D13" s="31">
        <v>1750</v>
      </c>
      <c r="E13" s="31">
        <v>1200</v>
      </c>
      <c r="F13" s="31">
        <v>1350</v>
      </c>
      <c r="G13" s="31">
        <v>1200</v>
      </c>
      <c r="H13" s="8"/>
      <c r="I13" s="33"/>
      <c r="J13" s="33"/>
      <c r="K13" s="33">
        <v>0</v>
      </c>
      <c r="M13" s="30" t="str">
        <f t="shared" si="3"/>
        <v xml:space="preserve">Water Villa </v>
      </c>
      <c r="N13" s="31" t="str">
        <f t="shared" si="3"/>
        <v>BB</v>
      </c>
      <c r="O13" s="31" t="str">
        <f t="shared" si="3"/>
        <v>02 Persons</v>
      </c>
      <c r="P13" s="34">
        <f t="shared" si="4"/>
        <v>1750</v>
      </c>
      <c r="Q13" s="34">
        <f t="shared" si="5"/>
        <v>1200</v>
      </c>
      <c r="R13" s="34">
        <f t="shared" si="6"/>
        <v>1350</v>
      </c>
      <c r="S13" s="34">
        <f t="shared" si="7"/>
        <v>1200</v>
      </c>
      <c r="U13" s="53">
        <v>10</v>
      </c>
      <c r="V13" s="53">
        <v>10</v>
      </c>
      <c r="W13" s="53">
        <v>10</v>
      </c>
      <c r="X13" s="53">
        <v>10</v>
      </c>
      <c r="Z13" s="30" t="str">
        <f t="shared" si="8"/>
        <v xml:space="preserve">Water Villa 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1760</v>
      </c>
      <c r="AD13" s="34">
        <f t="shared" si="9"/>
        <v>1210</v>
      </c>
      <c r="AE13" s="34">
        <f t="shared" si="9"/>
        <v>1360</v>
      </c>
      <c r="AF13" s="34">
        <f t="shared" si="9"/>
        <v>1210</v>
      </c>
    </row>
    <row r="14" spans="1:32" ht="18.600000000000001" customHeight="1">
      <c r="A14" s="30" t="s">
        <v>983</v>
      </c>
      <c r="B14" s="31" t="s">
        <v>139</v>
      </c>
      <c r="C14" s="31" t="s">
        <v>140</v>
      </c>
      <c r="D14" s="31">
        <v>1650</v>
      </c>
      <c r="E14" s="31">
        <v>1075</v>
      </c>
      <c r="F14" s="31">
        <v>1195</v>
      </c>
      <c r="G14" s="31">
        <v>1075</v>
      </c>
      <c r="H14" s="8"/>
      <c r="I14" s="33"/>
      <c r="J14" s="33"/>
      <c r="K14" s="33">
        <v>0</v>
      </c>
      <c r="M14" s="30" t="str">
        <f t="shared" si="3"/>
        <v xml:space="preserve">Beach Pool Villa </v>
      </c>
      <c r="N14" s="31" t="str">
        <f t="shared" si="3"/>
        <v>BB</v>
      </c>
      <c r="O14" s="31" t="str">
        <f t="shared" si="3"/>
        <v>02 Persons</v>
      </c>
      <c r="P14" s="34">
        <f t="shared" si="4"/>
        <v>1650</v>
      </c>
      <c r="Q14" s="34">
        <f t="shared" si="5"/>
        <v>1075</v>
      </c>
      <c r="R14" s="34">
        <f t="shared" si="6"/>
        <v>1195</v>
      </c>
      <c r="S14" s="34">
        <f t="shared" si="7"/>
        <v>1075</v>
      </c>
      <c r="U14" s="53">
        <v>10</v>
      </c>
      <c r="V14" s="53">
        <v>10</v>
      </c>
      <c r="W14" s="53">
        <v>10</v>
      </c>
      <c r="X14" s="53">
        <v>10</v>
      </c>
      <c r="Z14" s="30" t="str">
        <f t="shared" si="8"/>
        <v xml:space="preserve">Beach Pool Villa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1660</v>
      </c>
      <c r="AD14" s="34">
        <f t="shared" si="9"/>
        <v>1085</v>
      </c>
      <c r="AE14" s="34">
        <f t="shared" si="9"/>
        <v>1205</v>
      </c>
      <c r="AF14" s="34">
        <f t="shared" si="9"/>
        <v>1085</v>
      </c>
    </row>
    <row r="15" spans="1:32" ht="18.600000000000001" customHeight="1">
      <c r="A15" s="30" t="s">
        <v>380</v>
      </c>
      <c r="B15" s="31" t="s">
        <v>139</v>
      </c>
      <c r="C15" s="31" t="s">
        <v>140</v>
      </c>
      <c r="D15" s="31">
        <v>2400</v>
      </c>
      <c r="E15" s="31">
        <v>1650</v>
      </c>
      <c r="F15" s="31">
        <v>1850</v>
      </c>
      <c r="G15" s="31">
        <v>1650</v>
      </c>
      <c r="H15" s="8"/>
      <c r="I15" s="33"/>
      <c r="J15" s="33"/>
      <c r="K15" s="33">
        <v>0</v>
      </c>
      <c r="M15" s="30" t="str">
        <f t="shared" si="3"/>
        <v xml:space="preserve">Water Pool Villa </v>
      </c>
      <c r="N15" s="31" t="str">
        <f t="shared" si="3"/>
        <v>BB</v>
      </c>
      <c r="O15" s="31" t="str">
        <f t="shared" si="3"/>
        <v>02 Persons</v>
      </c>
      <c r="P15" s="34">
        <f t="shared" si="4"/>
        <v>2400</v>
      </c>
      <c r="Q15" s="34">
        <f t="shared" si="5"/>
        <v>1650</v>
      </c>
      <c r="R15" s="34">
        <f t="shared" si="6"/>
        <v>1850</v>
      </c>
      <c r="S15" s="34">
        <f t="shared" si="7"/>
        <v>1650</v>
      </c>
      <c r="U15" s="53">
        <v>10</v>
      </c>
      <c r="V15" s="53">
        <v>10</v>
      </c>
      <c r="W15" s="53">
        <v>10</v>
      </c>
      <c r="X15" s="53">
        <v>10</v>
      </c>
      <c r="Z15" s="30" t="str">
        <f t="shared" si="8"/>
        <v xml:space="preserve">Water Pool Villa 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2410</v>
      </c>
      <c r="AD15" s="34">
        <f t="shared" si="9"/>
        <v>1660</v>
      </c>
      <c r="AE15" s="34">
        <f t="shared" si="9"/>
        <v>1860</v>
      </c>
      <c r="AF15" s="34">
        <f t="shared" si="9"/>
        <v>1660</v>
      </c>
    </row>
    <row r="16" spans="1:32" ht="18.600000000000001" customHeight="1">
      <c r="A16" s="30" t="s">
        <v>1245</v>
      </c>
      <c r="B16" s="31" t="s">
        <v>139</v>
      </c>
      <c r="C16" s="31" t="s">
        <v>140</v>
      </c>
      <c r="D16" s="31">
        <v>2725</v>
      </c>
      <c r="E16" s="31">
        <v>1775</v>
      </c>
      <c r="F16" s="31">
        <v>1975</v>
      </c>
      <c r="G16" s="31">
        <v>1775</v>
      </c>
      <c r="H16" s="8"/>
      <c r="I16" s="33"/>
      <c r="J16" s="33"/>
      <c r="K16" s="33">
        <v>0</v>
      </c>
      <c r="M16" s="30" t="str">
        <f t="shared" si="3"/>
        <v xml:space="preserve">Retreat Beach Pool Villa </v>
      </c>
      <c r="N16" s="31" t="str">
        <f t="shared" si="3"/>
        <v>BB</v>
      </c>
      <c r="O16" s="31" t="str">
        <f t="shared" si="3"/>
        <v>02 Persons</v>
      </c>
      <c r="P16" s="34">
        <f t="shared" si="4"/>
        <v>2725</v>
      </c>
      <c r="Q16" s="34">
        <f t="shared" si="5"/>
        <v>1775</v>
      </c>
      <c r="R16" s="34">
        <f t="shared" si="6"/>
        <v>1975</v>
      </c>
      <c r="S16" s="34">
        <f t="shared" si="7"/>
        <v>1775</v>
      </c>
      <c r="U16" s="53">
        <v>10</v>
      </c>
      <c r="V16" s="53">
        <v>10</v>
      </c>
      <c r="W16" s="53">
        <v>10</v>
      </c>
      <c r="X16" s="53">
        <v>10</v>
      </c>
      <c r="Z16" s="30" t="str">
        <f t="shared" si="8"/>
        <v xml:space="preserve">Retreat Beach Pool Villa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2735</v>
      </c>
      <c r="AD16" s="34">
        <f t="shared" si="9"/>
        <v>1785</v>
      </c>
      <c r="AE16" s="34">
        <f t="shared" si="9"/>
        <v>1985</v>
      </c>
      <c r="AF16" s="34">
        <f t="shared" si="9"/>
        <v>1785</v>
      </c>
    </row>
    <row r="17" spans="1:32" ht="18.600000000000001" customHeight="1">
      <c r="A17" s="30" t="s">
        <v>1246</v>
      </c>
      <c r="B17" s="31" t="s">
        <v>139</v>
      </c>
      <c r="C17" s="31" t="s">
        <v>68</v>
      </c>
      <c r="D17" s="31">
        <v>3750</v>
      </c>
      <c r="E17" s="31">
        <v>2150</v>
      </c>
      <c r="F17" s="31">
        <v>2600</v>
      </c>
      <c r="G17" s="31">
        <v>2150</v>
      </c>
      <c r="H17" s="8"/>
      <c r="I17" s="33"/>
      <c r="J17" s="33"/>
      <c r="K17" s="33">
        <v>0</v>
      </c>
      <c r="M17" s="30" t="str">
        <f t="shared" si="3"/>
        <v xml:space="preserve">Grand Beach Villa Two Bed Room </v>
      </c>
      <c r="N17" s="31" t="str">
        <f t="shared" si="3"/>
        <v>BB</v>
      </c>
      <c r="O17" s="31" t="str">
        <f t="shared" si="3"/>
        <v>04 Persons</v>
      </c>
      <c r="P17" s="34">
        <f t="shared" si="4"/>
        <v>3750</v>
      </c>
      <c r="Q17" s="34">
        <f t="shared" si="5"/>
        <v>2150</v>
      </c>
      <c r="R17" s="34">
        <f t="shared" si="6"/>
        <v>2600</v>
      </c>
      <c r="S17" s="34">
        <f t="shared" si="7"/>
        <v>2150</v>
      </c>
      <c r="U17" s="53">
        <v>30</v>
      </c>
      <c r="V17" s="53">
        <v>30</v>
      </c>
      <c r="W17" s="53">
        <v>30</v>
      </c>
      <c r="X17" s="53">
        <v>30</v>
      </c>
      <c r="Z17" s="30" t="str">
        <f t="shared" si="8"/>
        <v xml:space="preserve">Grand Beach Villa Two Bed Room </v>
      </c>
      <c r="AA17" s="31" t="str">
        <f t="shared" si="8"/>
        <v>BB</v>
      </c>
      <c r="AB17" s="31" t="str">
        <f t="shared" si="8"/>
        <v>04 Persons</v>
      </c>
      <c r="AC17" s="34">
        <f t="shared" si="9"/>
        <v>3780</v>
      </c>
      <c r="AD17" s="34">
        <f t="shared" si="9"/>
        <v>2180</v>
      </c>
      <c r="AE17" s="34">
        <f t="shared" si="9"/>
        <v>2630</v>
      </c>
      <c r="AF17" s="34">
        <f t="shared" si="9"/>
        <v>2180</v>
      </c>
    </row>
    <row r="18" spans="1:32" ht="18.600000000000001" customHeight="1">
      <c r="A18" s="30" t="s">
        <v>1247</v>
      </c>
      <c r="B18" s="31" t="s">
        <v>139</v>
      </c>
      <c r="C18" s="31" t="s">
        <v>68</v>
      </c>
      <c r="D18" s="31">
        <v>4625</v>
      </c>
      <c r="E18" s="31">
        <v>3000</v>
      </c>
      <c r="F18" s="31">
        <v>3350</v>
      </c>
      <c r="G18" s="31">
        <v>3000</v>
      </c>
      <c r="H18" s="8"/>
      <c r="I18" s="33"/>
      <c r="J18" s="33"/>
      <c r="K18" s="33">
        <v>0</v>
      </c>
      <c r="M18" s="30" t="str">
        <f t="shared" si="3"/>
        <v xml:space="preserve">Grand Beach Pool Villa Two Bed Room </v>
      </c>
      <c r="N18" s="31" t="str">
        <f t="shared" si="3"/>
        <v>BB</v>
      </c>
      <c r="O18" s="31" t="str">
        <f t="shared" si="3"/>
        <v>04 Persons</v>
      </c>
      <c r="P18" s="34">
        <f t="shared" si="4"/>
        <v>4625</v>
      </c>
      <c r="Q18" s="34">
        <f t="shared" si="5"/>
        <v>3000</v>
      </c>
      <c r="R18" s="34">
        <f t="shared" si="6"/>
        <v>3350</v>
      </c>
      <c r="S18" s="34">
        <f t="shared" si="7"/>
        <v>3000</v>
      </c>
      <c r="U18" s="53">
        <v>30</v>
      </c>
      <c r="V18" s="53">
        <v>30</v>
      </c>
      <c r="W18" s="53">
        <v>30</v>
      </c>
      <c r="X18" s="53">
        <v>30</v>
      </c>
      <c r="Z18" s="30" t="str">
        <f t="shared" si="8"/>
        <v xml:space="preserve">Grand Beach Pool Villa Two Bed Room </v>
      </c>
      <c r="AA18" s="31" t="str">
        <f t="shared" si="8"/>
        <v>BB</v>
      </c>
      <c r="AB18" s="31" t="str">
        <f t="shared" si="8"/>
        <v>04 Persons</v>
      </c>
      <c r="AC18" s="34">
        <f t="shared" si="9"/>
        <v>4655</v>
      </c>
      <c r="AD18" s="34">
        <f t="shared" si="9"/>
        <v>3030</v>
      </c>
      <c r="AE18" s="34">
        <f t="shared" si="9"/>
        <v>3380</v>
      </c>
      <c r="AF18" s="34">
        <f t="shared" si="9"/>
        <v>3030</v>
      </c>
    </row>
    <row r="19" spans="1:32" ht="18.600000000000001" customHeight="1">
      <c r="A19" s="30" t="s">
        <v>1248</v>
      </c>
      <c r="B19" s="31" t="s">
        <v>139</v>
      </c>
      <c r="C19" s="31" t="s">
        <v>68</v>
      </c>
      <c r="D19" s="31">
        <v>5000</v>
      </c>
      <c r="E19" s="31">
        <v>3450</v>
      </c>
      <c r="F19" s="31">
        <v>3850</v>
      </c>
      <c r="G19" s="31">
        <v>3450</v>
      </c>
      <c r="H19" s="8"/>
      <c r="I19" s="33"/>
      <c r="J19" s="33"/>
      <c r="K19" s="33">
        <v>0</v>
      </c>
      <c r="M19" s="30" t="str">
        <f t="shared" si="3"/>
        <v xml:space="preserve">Retreat Grand Beach Pool Villa Two Bed Room </v>
      </c>
      <c r="N19" s="31" t="str">
        <f t="shared" si="3"/>
        <v>BB</v>
      </c>
      <c r="O19" s="31" t="str">
        <f t="shared" si="3"/>
        <v>04 Persons</v>
      </c>
      <c r="P19" s="34">
        <f t="shared" si="4"/>
        <v>5000</v>
      </c>
      <c r="Q19" s="34">
        <f t="shared" si="5"/>
        <v>3450</v>
      </c>
      <c r="R19" s="34">
        <f t="shared" si="6"/>
        <v>3850</v>
      </c>
      <c r="S19" s="34">
        <f t="shared" si="7"/>
        <v>3450</v>
      </c>
      <c r="U19" s="53">
        <v>30</v>
      </c>
      <c r="V19" s="53">
        <v>30</v>
      </c>
      <c r="W19" s="53">
        <v>30</v>
      </c>
      <c r="X19" s="53">
        <v>30</v>
      </c>
      <c r="Z19" s="30" t="str">
        <f t="shared" si="8"/>
        <v xml:space="preserve">Retreat Grand Beach Pool Villa Two Bed Room </v>
      </c>
      <c r="AA19" s="31" t="str">
        <f t="shared" si="8"/>
        <v>BB</v>
      </c>
      <c r="AB19" s="31" t="str">
        <f t="shared" si="8"/>
        <v>04 Persons</v>
      </c>
      <c r="AC19" s="34">
        <f t="shared" si="9"/>
        <v>5030</v>
      </c>
      <c r="AD19" s="34">
        <f t="shared" si="9"/>
        <v>3480</v>
      </c>
      <c r="AE19" s="34">
        <f t="shared" si="9"/>
        <v>3880</v>
      </c>
      <c r="AF19" s="34">
        <f t="shared" si="9"/>
        <v>3480</v>
      </c>
    </row>
    <row r="20" spans="1:32" ht="18.600000000000001" customHeight="1">
      <c r="A20" s="30" t="s">
        <v>1249</v>
      </c>
      <c r="B20" s="31" t="s">
        <v>139</v>
      </c>
      <c r="C20" s="31" t="s">
        <v>206</v>
      </c>
      <c r="D20" s="31">
        <v>6250</v>
      </c>
      <c r="E20" s="31">
        <v>4750</v>
      </c>
      <c r="F20" s="31">
        <v>5250</v>
      </c>
      <c r="G20" s="31">
        <v>4750</v>
      </c>
      <c r="H20" s="8"/>
      <c r="I20" s="33"/>
      <c r="J20" s="33"/>
      <c r="K20" s="33">
        <v>0</v>
      </c>
      <c r="M20" s="30" t="str">
        <f t="shared" si="3"/>
        <v xml:space="preserve">Retreat Family Beach Pool Villa Three Bed Room </v>
      </c>
      <c r="N20" s="31" t="str">
        <f t="shared" si="3"/>
        <v>BB</v>
      </c>
      <c r="O20" s="31" t="str">
        <f t="shared" si="3"/>
        <v>06 Persons</v>
      </c>
      <c r="P20" s="34">
        <f t="shared" si="4"/>
        <v>6250</v>
      </c>
      <c r="Q20" s="34">
        <f t="shared" si="5"/>
        <v>4750</v>
      </c>
      <c r="R20" s="34">
        <f t="shared" si="6"/>
        <v>5250</v>
      </c>
      <c r="S20" s="34">
        <f t="shared" si="7"/>
        <v>4750</v>
      </c>
      <c r="U20" s="53">
        <v>30</v>
      </c>
      <c r="V20" s="53">
        <v>30</v>
      </c>
      <c r="W20" s="53">
        <v>30</v>
      </c>
      <c r="X20" s="53">
        <v>30</v>
      </c>
      <c r="Z20" s="30" t="str">
        <f t="shared" si="8"/>
        <v xml:space="preserve">Retreat Family Beach Pool Villa Three Bed Room </v>
      </c>
      <c r="AA20" s="31" t="str">
        <f t="shared" si="8"/>
        <v>BB</v>
      </c>
      <c r="AB20" s="31" t="str">
        <f t="shared" si="8"/>
        <v>06 Persons</v>
      </c>
      <c r="AC20" s="34">
        <f t="shared" si="9"/>
        <v>6280</v>
      </c>
      <c r="AD20" s="34">
        <f t="shared" si="9"/>
        <v>4780</v>
      </c>
      <c r="AE20" s="34">
        <f t="shared" si="9"/>
        <v>5280</v>
      </c>
      <c r="AF20" s="34">
        <f t="shared" si="9"/>
        <v>4780</v>
      </c>
    </row>
    <row r="21" spans="1:32" ht="18.600000000000001" customHeight="1">
      <c r="A21" s="30" t="s">
        <v>1250</v>
      </c>
      <c r="B21" s="31" t="s">
        <v>139</v>
      </c>
      <c r="C21" s="31" t="s">
        <v>206</v>
      </c>
      <c r="D21" s="31">
        <v>9500</v>
      </c>
      <c r="E21" s="31">
        <v>7500</v>
      </c>
      <c r="F21" s="31">
        <v>8500</v>
      </c>
      <c r="G21" s="31">
        <v>7500</v>
      </c>
      <c r="H21" s="8"/>
      <c r="I21" s="33"/>
      <c r="J21" s="33"/>
      <c r="K21" s="33">
        <v>0</v>
      </c>
      <c r="M21" s="30" t="str">
        <f t="shared" si="3"/>
        <v xml:space="preserve">Sanctuary Pool Villa Three Bed Room </v>
      </c>
      <c r="N21" s="31" t="str">
        <f t="shared" si="3"/>
        <v>BB</v>
      </c>
      <c r="O21" s="31" t="str">
        <f t="shared" si="3"/>
        <v>06 Persons</v>
      </c>
      <c r="P21" s="34">
        <f t="shared" si="4"/>
        <v>9500</v>
      </c>
      <c r="Q21" s="34">
        <f t="shared" si="5"/>
        <v>7500</v>
      </c>
      <c r="R21" s="34">
        <f t="shared" si="6"/>
        <v>8500</v>
      </c>
      <c r="S21" s="34">
        <f t="shared" si="7"/>
        <v>7500</v>
      </c>
      <c r="U21" s="53">
        <v>30</v>
      </c>
      <c r="V21" s="53">
        <v>30</v>
      </c>
      <c r="W21" s="53">
        <v>30</v>
      </c>
      <c r="X21" s="53">
        <v>30</v>
      </c>
      <c r="Z21" s="30" t="str">
        <f t="shared" si="8"/>
        <v xml:space="preserve">Sanctuary Pool Villa Three Bed Room </v>
      </c>
      <c r="AA21" s="31" t="str">
        <f t="shared" si="8"/>
        <v>BB</v>
      </c>
      <c r="AB21" s="31" t="str">
        <f t="shared" si="8"/>
        <v>06 Persons</v>
      </c>
      <c r="AC21" s="34">
        <f t="shared" si="9"/>
        <v>9530</v>
      </c>
      <c r="AD21" s="34">
        <f t="shared" si="9"/>
        <v>7530</v>
      </c>
      <c r="AE21" s="34">
        <f t="shared" si="9"/>
        <v>8530</v>
      </c>
      <c r="AF21" s="34">
        <f t="shared" si="9"/>
        <v>7530</v>
      </c>
    </row>
    <row r="22" spans="1:32" ht="18.600000000000001" customHeight="1">
      <c r="A22" s="25" t="s">
        <v>24</v>
      </c>
      <c r="I22" s="25" t="s">
        <v>25</v>
      </c>
      <c r="M22" s="25" t="s">
        <v>26</v>
      </c>
      <c r="U22" s="25" t="s">
        <v>27</v>
      </c>
      <c r="Z22" s="25" t="s">
        <v>129</v>
      </c>
    </row>
    <row r="23" spans="1:32" ht="18.600000000000001" customHeight="1">
      <c r="A23" s="299" t="s">
        <v>0</v>
      </c>
      <c r="B23" s="299" t="s">
        <v>1</v>
      </c>
      <c r="C23" s="299" t="s">
        <v>29</v>
      </c>
      <c r="D23" s="57" t="s">
        <v>157</v>
      </c>
      <c r="E23" s="57">
        <v>0</v>
      </c>
      <c r="F23" s="57"/>
      <c r="G23" s="57"/>
      <c r="H23" s="8"/>
      <c r="I23" s="26" t="s">
        <v>32</v>
      </c>
      <c r="J23" s="26" t="s">
        <v>33</v>
      </c>
      <c r="K23" s="26" t="s">
        <v>34</v>
      </c>
      <c r="M23" s="294" t="s">
        <v>0</v>
      </c>
      <c r="N23" s="294" t="s">
        <v>1</v>
      </c>
      <c r="O23" s="294" t="s">
        <v>29</v>
      </c>
      <c r="P23" s="51" t="str">
        <f t="shared" ref="P23:S24" si="10">D23</f>
        <v>Festive</v>
      </c>
      <c r="Q23" s="51">
        <f t="shared" si="10"/>
        <v>0</v>
      </c>
      <c r="R23" s="51">
        <f t="shared" si="10"/>
        <v>0</v>
      </c>
      <c r="S23" s="51">
        <f t="shared" si="10"/>
        <v>0</v>
      </c>
      <c r="U23" s="27" t="str">
        <f>P23</f>
        <v>Festive</v>
      </c>
      <c r="V23" s="27">
        <f t="shared" ref="V23:X24" si="11">Q23</f>
        <v>0</v>
      </c>
      <c r="W23" s="27">
        <f t="shared" si="11"/>
        <v>0</v>
      </c>
      <c r="X23" s="27">
        <f t="shared" si="11"/>
        <v>0</v>
      </c>
      <c r="Z23" s="311" t="s">
        <v>0</v>
      </c>
      <c r="AA23" s="311" t="s">
        <v>1</v>
      </c>
      <c r="AB23" s="311" t="s">
        <v>29</v>
      </c>
      <c r="AC23" s="52" t="str">
        <f>U23</f>
        <v>Festive</v>
      </c>
      <c r="AD23" s="52">
        <f t="shared" ref="AD23:AF24" si="12">V23</f>
        <v>0</v>
      </c>
      <c r="AE23" s="52">
        <f t="shared" si="12"/>
        <v>0</v>
      </c>
      <c r="AF23" s="52">
        <f t="shared" si="12"/>
        <v>0</v>
      </c>
    </row>
    <row r="24" spans="1:32" ht="18.600000000000001" customHeight="1">
      <c r="A24" s="299"/>
      <c r="B24" s="299"/>
      <c r="C24" s="299"/>
      <c r="D24" s="57" t="s">
        <v>1251</v>
      </c>
      <c r="E24" s="57">
        <v>0</v>
      </c>
      <c r="F24" s="57"/>
      <c r="G24" s="57"/>
      <c r="H24" s="8"/>
      <c r="I24" s="26" t="s">
        <v>37</v>
      </c>
      <c r="J24" s="26" t="s">
        <v>38</v>
      </c>
      <c r="K24" s="26" t="s">
        <v>137</v>
      </c>
      <c r="M24" s="294"/>
      <c r="N24" s="294"/>
      <c r="O24" s="294"/>
      <c r="P24" s="51" t="str">
        <f t="shared" si="10"/>
        <v>21 Dec 2020 to 08 Jan 2021</v>
      </c>
      <c r="Q24" s="51">
        <f t="shared" si="10"/>
        <v>0</v>
      </c>
      <c r="R24" s="51">
        <f t="shared" si="10"/>
        <v>0</v>
      </c>
      <c r="S24" s="51">
        <f t="shared" si="10"/>
        <v>0</v>
      </c>
      <c r="U24" s="27" t="str">
        <f>P24</f>
        <v>21 Dec 2020 to 08 Jan 2021</v>
      </c>
      <c r="V24" s="27">
        <f t="shared" si="11"/>
        <v>0</v>
      </c>
      <c r="W24" s="27">
        <f t="shared" si="11"/>
        <v>0</v>
      </c>
      <c r="X24" s="27">
        <f t="shared" si="11"/>
        <v>0</v>
      </c>
      <c r="Z24" s="311"/>
      <c r="AA24" s="311"/>
      <c r="AB24" s="311"/>
      <c r="AC24" s="52" t="str">
        <f>U24</f>
        <v>21 Dec 2020 to 08 Jan 2021</v>
      </c>
      <c r="AD24" s="52">
        <f t="shared" si="12"/>
        <v>0</v>
      </c>
      <c r="AE24" s="52">
        <f t="shared" si="12"/>
        <v>0</v>
      </c>
      <c r="AF24" s="52">
        <f t="shared" si="12"/>
        <v>0</v>
      </c>
    </row>
    <row r="25" spans="1:32" ht="18.600000000000001" customHeight="1">
      <c r="A25" s="30" t="s">
        <v>574</v>
      </c>
      <c r="B25" s="31" t="s">
        <v>139</v>
      </c>
      <c r="C25" s="31" t="s">
        <v>140</v>
      </c>
      <c r="D25" s="31">
        <v>1800</v>
      </c>
      <c r="E25" s="31">
        <v>0</v>
      </c>
      <c r="F25" s="31"/>
      <c r="G25" s="31"/>
      <c r="H25" s="8"/>
      <c r="I25" s="33"/>
      <c r="J25" s="33"/>
      <c r="K25" s="33">
        <v>0</v>
      </c>
      <c r="M25" s="30" t="str">
        <f t="shared" ref="M25:O35" si="13">A25</f>
        <v xml:space="preserve">Beach Bungalow </v>
      </c>
      <c r="N25" s="31" t="str">
        <f t="shared" si="13"/>
        <v>BB</v>
      </c>
      <c r="O25" s="31" t="str">
        <f t="shared" si="13"/>
        <v>02 Persons</v>
      </c>
      <c r="P25" s="34">
        <f t="shared" ref="P25:P35" si="14">D25+K25</f>
        <v>1800</v>
      </c>
      <c r="Q25" s="34">
        <f t="shared" ref="Q25:Q35" si="15">E25+K25</f>
        <v>0</v>
      </c>
      <c r="R25" s="34">
        <f t="shared" ref="R25:R35" si="16">F25+K25</f>
        <v>0</v>
      </c>
      <c r="S25" s="34">
        <f t="shared" ref="S25:S35" si="17">G25+K25</f>
        <v>0</v>
      </c>
      <c r="U25" s="53">
        <v>20</v>
      </c>
      <c r="V25" s="53">
        <v>10</v>
      </c>
      <c r="W25" s="53">
        <v>10</v>
      </c>
      <c r="X25" s="53">
        <v>10</v>
      </c>
      <c r="Z25" s="30" t="str">
        <f t="shared" ref="Z25:AB35" si="18">M25</f>
        <v xml:space="preserve">Beach Bungalow </v>
      </c>
      <c r="AA25" s="31" t="str">
        <f t="shared" si="18"/>
        <v>BB</v>
      </c>
      <c r="AB25" s="31" t="str">
        <f t="shared" si="18"/>
        <v>02 Persons</v>
      </c>
      <c r="AC25" s="34">
        <f t="shared" ref="AC25:AF35" si="19">P25+U25</f>
        <v>1820</v>
      </c>
      <c r="AD25" s="34">
        <f t="shared" si="19"/>
        <v>10</v>
      </c>
      <c r="AE25" s="34">
        <f t="shared" si="19"/>
        <v>10</v>
      </c>
      <c r="AF25" s="34">
        <f t="shared" si="19"/>
        <v>10</v>
      </c>
    </row>
    <row r="26" spans="1:32" ht="18.600000000000001" customHeight="1">
      <c r="A26" s="30" t="s">
        <v>65</v>
      </c>
      <c r="B26" s="31" t="s">
        <v>139</v>
      </c>
      <c r="C26" s="31" t="s">
        <v>140</v>
      </c>
      <c r="D26" s="31">
        <v>2400</v>
      </c>
      <c r="E26" s="31">
        <v>0</v>
      </c>
      <c r="F26" s="31"/>
      <c r="G26" s="31"/>
      <c r="H26" s="8"/>
      <c r="I26" s="33"/>
      <c r="J26" s="33"/>
      <c r="K26" s="33">
        <v>0</v>
      </c>
      <c r="M26" s="30" t="str">
        <f t="shared" si="13"/>
        <v xml:space="preserve">Beach Villa </v>
      </c>
      <c r="N26" s="31" t="str">
        <f t="shared" si="13"/>
        <v>BB</v>
      </c>
      <c r="O26" s="31" t="str">
        <f t="shared" si="13"/>
        <v>02 Persons</v>
      </c>
      <c r="P26" s="34">
        <f t="shared" si="14"/>
        <v>2400</v>
      </c>
      <c r="Q26" s="34">
        <f t="shared" si="15"/>
        <v>0</v>
      </c>
      <c r="R26" s="34">
        <f t="shared" si="16"/>
        <v>0</v>
      </c>
      <c r="S26" s="34">
        <f t="shared" si="17"/>
        <v>0</v>
      </c>
      <c r="U26" s="53">
        <v>25</v>
      </c>
      <c r="V26" s="53">
        <v>10</v>
      </c>
      <c r="W26" s="53">
        <v>10</v>
      </c>
      <c r="X26" s="53">
        <v>10</v>
      </c>
      <c r="Z26" s="30" t="str">
        <f t="shared" si="18"/>
        <v xml:space="preserve">Beach Villa </v>
      </c>
      <c r="AA26" s="31" t="str">
        <f t="shared" si="18"/>
        <v>BB</v>
      </c>
      <c r="AB26" s="31" t="str">
        <f t="shared" si="18"/>
        <v>02 Persons</v>
      </c>
      <c r="AC26" s="34">
        <f t="shared" si="19"/>
        <v>2425</v>
      </c>
      <c r="AD26" s="34">
        <f t="shared" si="19"/>
        <v>10</v>
      </c>
      <c r="AE26" s="34">
        <f t="shared" si="19"/>
        <v>10</v>
      </c>
      <c r="AF26" s="34">
        <f t="shared" si="19"/>
        <v>10</v>
      </c>
    </row>
    <row r="27" spans="1:32" ht="18.600000000000001" customHeight="1">
      <c r="A27" s="30" t="s">
        <v>378</v>
      </c>
      <c r="B27" s="31" t="s">
        <v>139</v>
      </c>
      <c r="C27" s="31" t="s">
        <v>140</v>
      </c>
      <c r="D27" s="31">
        <v>2200</v>
      </c>
      <c r="E27" s="31">
        <v>0</v>
      </c>
      <c r="F27" s="31"/>
      <c r="G27" s="31"/>
      <c r="H27" s="8"/>
      <c r="I27" s="33"/>
      <c r="J27" s="33"/>
      <c r="K27" s="33">
        <v>0</v>
      </c>
      <c r="M27" s="30" t="str">
        <f t="shared" si="13"/>
        <v xml:space="preserve">Water Villa </v>
      </c>
      <c r="N27" s="31" t="str">
        <f t="shared" si="13"/>
        <v>BB</v>
      </c>
      <c r="O27" s="31" t="str">
        <f t="shared" si="13"/>
        <v>02 Persons</v>
      </c>
      <c r="P27" s="34">
        <f t="shared" si="14"/>
        <v>2200</v>
      </c>
      <c r="Q27" s="34">
        <f t="shared" si="15"/>
        <v>0</v>
      </c>
      <c r="R27" s="34">
        <f t="shared" si="16"/>
        <v>0</v>
      </c>
      <c r="S27" s="34">
        <f t="shared" si="17"/>
        <v>0</v>
      </c>
      <c r="U27" s="53">
        <v>25</v>
      </c>
      <c r="V27" s="53">
        <v>10</v>
      </c>
      <c r="W27" s="53">
        <v>10</v>
      </c>
      <c r="X27" s="53">
        <v>10</v>
      </c>
      <c r="Z27" s="30" t="str">
        <f t="shared" si="18"/>
        <v xml:space="preserve">Water Villa </v>
      </c>
      <c r="AA27" s="31" t="str">
        <f t="shared" si="18"/>
        <v>BB</v>
      </c>
      <c r="AB27" s="31" t="str">
        <f t="shared" si="18"/>
        <v>02 Persons</v>
      </c>
      <c r="AC27" s="34">
        <f t="shared" si="19"/>
        <v>2225</v>
      </c>
      <c r="AD27" s="34">
        <f t="shared" si="19"/>
        <v>10</v>
      </c>
      <c r="AE27" s="34">
        <f t="shared" si="19"/>
        <v>10</v>
      </c>
      <c r="AF27" s="34">
        <f t="shared" si="19"/>
        <v>10</v>
      </c>
    </row>
    <row r="28" spans="1:32" ht="18.600000000000001" customHeight="1">
      <c r="A28" s="30" t="s">
        <v>983</v>
      </c>
      <c r="B28" s="31" t="s">
        <v>139</v>
      </c>
      <c r="C28" s="31" t="s">
        <v>140</v>
      </c>
      <c r="D28" s="31">
        <v>2800</v>
      </c>
      <c r="E28" s="31">
        <v>0</v>
      </c>
      <c r="F28" s="31"/>
      <c r="G28" s="31"/>
      <c r="H28" s="8"/>
      <c r="I28" s="33"/>
      <c r="J28" s="33"/>
      <c r="K28" s="33">
        <v>0</v>
      </c>
      <c r="M28" s="30" t="str">
        <f t="shared" si="13"/>
        <v xml:space="preserve">Beach Pool Villa </v>
      </c>
      <c r="N28" s="31" t="str">
        <f t="shared" si="13"/>
        <v>BB</v>
      </c>
      <c r="O28" s="31" t="str">
        <f t="shared" si="13"/>
        <v>02 Persons</v>
      </c>
      <c r="P28" s="34">
        <f t="shared" si="14"/>
        <v>2800</v>
      </c>
      <c r="Q28" s="34">
        <f t="shared" si="15"/>
        <v>0</v>
      </c>
      <c r="R28" s="34">
        <f t="shared" si="16"/>
        <v>0</v>
      </c>
      <c r="S28" s="34">
        <f t="shared" si="17"/>
        <v>0</v>
      </c>
      <c r="U28" s="53">
        <v>25</v>
      </c>
      <c r="V28" s="53">
        <v>10</v>
      </c>
      <c r="W28" s="53">
        <v>10</v>
      </c>
      <c r="X28" s="53">
        <v>10</v>
      </c>
      <c r="Z28" s="30" t="str">
        <f t="shared" si="18"/>
        <v xml:space="preserve">Beach Pool Villa </v>
      </c>
      <c r="AA28" s="31" t="str">
        <f t="shared" si="18"/>
        <v>BB</v>
      </c>
      <c r="AB28" s="31" t="str">
        <f t="shared" si="18"/>
        <v>02 Persons</v>
      </c>
      <c r="AC28" s="34">
        <f t="shared" si="19"/>
        <v>2825</v>
      </c>
      <c r="AD28" s="34">
        <f t="shared" si="19"/>
        <v>10</v>
      </c>
      <c r="AE28" s="34">
        <f t="shared" si="19"/>
        <v>10</v>
      </c>
      <c r="AF28" s="34">
        <f t="shared" si="19"/>
        <v>10</v>
      </c>
    </row>
    <row r="29" spans="1:32" ht="18.600000000000001" customHeight="1">
      <c r="A29" s="30" t="s">
        <v>380</v>
      </c>
      <c r="B29" s="31" t="s">
        <v>139</v>
      </c>
      <c r="C29" s="31" t="s">
        <v>140</v>
      </c>
      <c r="D29" s="31">
        <v>3250</v>
      </c>
      <c r="E29" s="31">
        <v>0</v>
      </c>
      <c r="F29" s="31"/>
      <c r="G29" s="31"/>
      <c r="H29" s="8"/>
      <c r="I29" s="33"/>
      <c r="J29" s="33"/>
      <c r="K29" s="33">
        <v>0</v>
      </c>
      <c r="M29" s="30" t="str">
        <f t="shared" si="13"/>
        <v xml:space="preserve">Water Pool Villa </v>
      </c>
      <c r="N29" s="31" t="str">
        <f t="shared" si="13"/>
        <v>BB</v>
      </c>
      <c r="O29" s="31" t="str">
        <f t="shared" si="13"/>
        <v>02 Persons</v>
      </c>
      <c r="P29" s="34">
        <f t="shared" si="14"/>
        <v>3250</v>
      </c>
      <c r="Q29" s="34">
        <f t="shared" si="15"/>
        <v>0</v>
      </c>
      <c r="R29" s="34">
        <f t="shared" si="16"/>
        <v>0</v>
      </c>
      <c r="S29" s="34">
        <f t="shared" si="17"/>
        <v>0</v>
      </c>
      <c r="U29" s="53">
        <v>25</v>
      </c>
      <c r="V29" s="53">
        <v>10</v>
      </c>
      <c r="W29" s="53">
        <v>10</v>
      </c>
      <c r="X29" s="53">
        <v>10</v>
      </c>
      <c r="Z29" s="30" t="str">
        <f t="shared" si="18"/>
        <v xml:space="preserve">Water Pool Villa </v>
      </c>
      <c r="AA29" s="31" t="str">
        <f t="shared" si="18"/>
        <v>BB</v>
      </c>
      <c r="AB29" s="31" t="str">
        <f t="shared" si="18"/>
        <v>02 Persons</v>
      </c>
      <c r="AC29" s="34">
        <f t="shared" si="19"/>
        <v>3275</v>
      </c>
      <c r="AD29" s="34">
        <f t="shared" si="19"/>
        <v>10</v>
      </c>
      <c r="AE29" s="34">
        <f t="shared" si="19"/>
        <v>10</v>
      </c>
      <c r="AF29" s="34">
        <f t="shared" si="19"/>
        <v>10</v>
      </c>
    </row>
    <row r="30" spans="1:32" ht="18.600000000000001" customHeight="1">
      <c r="A30" s="30" t="s">
        <v>1245</v>
      </c>
      <c r="B30" s="31" t="s">
        <v>139</v>
      </c>
      <c r="C30" s="31" t="s">
        <v>140</v>
      </c>
      <c r="D30" s="31">
        <v>4000</v>
      </c>
      <c r="E30" s="31">
        <v>0</v>
      </c>
      <c r="F30" s="31"/>
      <c r="G30" s="31"/>
      <c r="H30" s="8"/>
      <c r="I30" s="33"/>
      <c r="J30" s="33"/>
      <c r="K30" s="33">
        <v>0</v>
      </c>
      <c r="M30" s="30" t="str">
        <f t="shared" si="13"/>
        <v xml:space="preserve">Retreat Beach Pool Villa </v>
      </c>
      <c r="N30" s="31" t="str">
        <f t="shared" si="13"/>
        <v>BB</v>
      </c>
      <c r="O30" s="31" t="str">
        <f t="shared" si="13"/>
        <v>02 Persons</v>
      </c>
      <c r="P30" s="34">
        <f t="shared" si="14"/>
        <v>4000</v>
      </c>
      <c r="Q30" s="34">
        <f t="shared" si="15"/>
        <v>0</v>
      </c>
      <c r="R30" s="34">
        <f t="shared" si="16"/>
        <v>0</v>
      </c>
      <c r="S30" s="34">
        <f t="shared" si="17"/>
        <v>0</v>
      </c>
      <c r="U30" s="53">
        <v>25</v>
      </c>
      <c r="V30" s="53">
        <v>10</v>
      </c>
      <c r="W30" s="53">
        <v>10</v>
      </c>
      <c r="X30" s="53">
        <v>10</v>
      </c>
      <c r="Z30" s="30" t="str">
        <f t="shared" si="18"/>
        <v xml:space="preserve">Retreat Beach Pool Villa </v>
      </c>
      <c r="AA30" s="31" t="str">
        <f t="shared" si="18"/>
        <v>BB</v>
      </c>
      <c r="AB30" s="31" t="str">
        <f t="shared" si="18"/>
        <v>02 Persons</v>
      </c>
      <c r="AC30" s="34">
        <f t="shared" si="19"/>
        <v>4025</v>
      </c>
      <c r="AD30" s="34">
        <f t="shared" si="19"/>
        <v>10</v>
      </c>
      <c r="AE30" s="34">
        <f t="shared" si="19"/>
        <v>10</v>
      </c>
      <c r="AF30" s="34">
        <f t="shared" si="19"/>
        <v>10</v>
      </c>
    </row>
    <row r="31" spans="1:32" ht="18.600000000000001" customHeight="1">
      <c r="A31" s="30" t="s">
        <v>1246</v>
      </c>
      <c r="B31" s="31" t="s">
        <v>139</v>
      </c>
      <c r="C31" s="31" t="s">
        <v>68</v>
      </c>
      <c r="D31" s="31">
        <v>5250</v>
      </c>
      <c r="E31" s="31">
        <v>0</v>
      </c>
      <c r="F31" s="31"/>
      <c r="G31" s="31"/>
      <c r="H31" s="8"/>
      <c r="I31" s="33"/>
      <c r="J31" s="33"/>
      <c r="K31" s="33">
        <v>0</v>
      </c>
      <c r="M31" s="30" t="str">
        <f t="shared" si="13"/>
        <v xml:space="preserve">Grand Beach Villa Two Bed Room </v>
      </c>
      <c r="N31" s="31" t="str">
        <f t="shared" si="13"/>
        <v>BB</v>
      </c>
      <c r="O31" s="31" t="str">
        <f t="shared" si="13"/>
        <v>04 Persons</v>
      </c>
      <c r="P31" s="34">
        <f t="shared" si="14"/>
        <v>5250</v>
      </c>
      <c r="Q31" s="34">
        <f t="shared" si="15"/>
        <v>0</v>
      </c>
      <c r="R31" s="34">
        <f t="shared" si="16"/>
        <v>0</v>
      </c>
      <c r="S31" s="34">
        <f t="shared" si="17"/>
        <v>0</v>
      </c>
      <c r="U31" s="53">
        <v>40</v>
      </c>
      <c r="V31" s="53">
        <v>30</v>
      </c>
      <c r="W31" s="53">
        <v>30</v>
      </c>
      <c r="X31" s="53">
        <v>30</v>
      </c>
      <c r="Z31" s="30" t="str">
        <f t="shared" si="18"/>
        <v xml:space="preserve">Grand Beach Villa Two Bed Room </v>
      </c>
      <c r="AA31" s="31" t="str">
        <f t="shared" si="18"/>
        <v>BB</v>
      </c>
      <c r="AB31" s="31" t="str">
        <f t="shared" si="18"/>
        <v>04 Persons</v>
      </c>
      <c r="AC31" s="34">
        <f t="shared" si="19"/>
        <v>5290</v>
      </c>
      <c r="AD31" s="34">
        <f t="shared" si="19"/>
        <v>30</v>
      </c>
      <c r="AE31" s="34">
        <f t="shared" si="19"/>
        <v>30</v>
      </c>
      <c r="AF31" s="34">
        <f t="shared" si="19"/>
        <v>30</v>
      </c>
    </row>
    <row r="32" spans="1:32" ht="18.600000000000001" customHeight="1">
      <c r="A32" s="30" t="s">
        <v>1247</v>
      </c>
      <c r="B32" s="31" t="s">
        <v>139</v>
      </c>
      <c r="C32" s="31" t="s">
        <v>68</v>
      </c>
      <c r="D32" s="31">
        <v>6000</v>
      </c>
      <c r="E32" s="31">
        <v>0</v>
      </c>
      <c r="F32" s="31"/>
      <c r="G32" s="31"/>
      <c r="H32" s="8"/>
      <c r="I32" s="33"/>
      <c r="J32" s="33"/>
      <c r="K32" s="33">
        <v>0</v>
      </c>
      <c r="M32" s="30" t="str">
        <f t="shared" si="13"/>
        <v xml:space="preserve">Grand Beach Pool Villa Two Bed Room </v>
      </c>
      <c r="N32" s="31" t="str">
        <f t="shared" si="13"/>
        <v>BB</v>
      </c>
      <c r="O32" s="31" t="str">
        <f t="shared" si="13"/>
        <v>04 Persons</v>
      </c>
      <c r="P32" s="34">
        <f t="shared" si="14"/>
        <v>6000</v>
      </c>
      <c r="Q32" s="34">
        <f t="shared" si="15"/>
        <v>0</v>
      </c>
      <c r="R32" s="34">
        <f t="shared" si="16"/>
        <v>0</v>
      </c>
      <c r="S32" s="34">
        <f t="shared" si="17"/>
        <v>0</v>
      </c>
      <c r="U32" s="53">
        <v>40</v>
      </c>
      <c r="V32" s="53">
        <v>30</v>
      </c>
      <c r="W32" s="53">
        <v>30</v>
      </c>
      <c r="X32" s="53">
        <v>30</v>
      </c>
      <c r="Z32" s="30" t="str">
        <f t="shared" si="18"/>
        <v xml:space="preserve">Grand Beach Pool Villa Two Bed Room </v>
      </c>
      <c r="AA32" s="31" t="str">
        <f t="shared" si="18"/>
        <v>BB</v>
      </c>
      <c r="AB32" s="31" t="str">
        <f t="shared" si="18"/>
        <v>04 Persons</v>
      </c>
      <c r="AC32" s="34">
        <f t="shared" si="19"/>
        <v>6040</v>
      </c>
      <c r="AD32" s="34">
        <f t="shared" si="19"/>
        <v>30</v>
      </c>
      <c r="AE32" s="34">
        <f t="shared" si="19"/>
        <v>30</v>
      </c>
      <c r="AF32" s="34">
        <f t="shared" si="19"/>
        <v>30</v>
      </c>
    </row>
    <row r="33" spans="1:32" ht="18.600000000000001" customHeight="1">
      <c r="A33" s="30" t="s">
        <v>1248</v>
      </c>
      <c r="B33" s="31" t="s">
        <v>139</v>
      </c>
      <c r="C33" s="31" t="s">
        <v>68</v>
      </c>
      <c r="D33" s="31">
        <v>6500</v>
      </c>
      <c r="E33" s="31">
        <v>0</v>
      </c>
      <c r="F33" s="31"/>
      <c r="G33" s="31"/>
      <c r="H33" s="8"/>
      <c r="I33" s="33"/>
      <c r="J33" s="33"/>
      <c r="K33" s="33">
        <v>0</v>
      </c>
      <c r="M33" s="30" t="str">
        <f t="shared" si="13"/>
        <v xml:space="preserve">Retreat Grand Beach Pool Villa Two Bed Room </v>
      </c>
      <c r="N33" s="31" t="str">
        <f t="shared" si="13"/>
        <v>BB</v>
      </c>
      <c r="O33" s="31" t="str">
        <f t="shared" si="13"/>
        <v>04 Persons</v>
      </c>
      <c r="P33" s="34">
        <f t="shared" si="14"/>
        <v>6500</v>
      </c>
      <c r="Q33" s="34">
        <f t="shared" si="15"/>
        <v>0</v>
      </c>
      <c r="R33" s="34">
        <f t="shared" si="16"/>
        <v>0</v>
      </c>
      <c r="S33" s="34">
        <f t="shared" si="17"/>
        <v>0</v>
      </c>
      <c r="U33" s="53">
        <v>40</v>
      </c>
      <c r="V33" s="53">
        <v>40</v>
      </c>
      <c r="W33" s="53">
        <v>40</v>
      </c>
      <c r="X33" s="53">
        <v>40</v>
      </c>
      <c r="Z33" s="30" t="str">
        <f t="shared" si="18"/>
        <v xml:space="preserve">Retreat Grand Beach Pool Villa Two Bed Room </v>
      </c>
      <c r="AA33" s="31" t="str">
        <f t="shared" si="18"/>
        <v>BB</v>
      </c>
      <c r="AB33" s="31" t="str">
        <f t="shared" si="18"/>
        <v>04 Persons</v>
      </c>
      <c r="AC33" s="34">
        <f t="shared" si="19"/>
        <v>6540</v>
      </c>
      <c r="AD33" s="34">
        <f t="shared" si="19"/>
        <v>40</v>
      </c>
      <c r="AE33" s="34">
        <f t="shared" si="19"/>
        <v>40</v>
      </c>
      <c r="AF33" s="34">
        <f t="shared" si="19"/>
        <v>40</v>
      </c>
    </row>
    <row r="34" spans="1:32" ht="18.600000000000001" customHeight="1">
      <c r="A34" s="30" t="s">
        <v>1249</v>
      </c>
      <c r="B34" s="31" t="s">
        <v>139</v>
      </c>
      <c r="C34" s="31" t="s">
        <v>206</v>
      </c>
      <c r="D34" s="31">
        <v>7750</v>
      </c>
      <c r="E34" s="31">
        <v>0</v>
      </c>
      <c r="F34" s="31"/>
      <c r="G34" s="31"/>
      <c r="H34" s="8"/>
      <c r="I34" s="33"/>
      <c r="J34" s="33"/>
      <c r="K34" s="33">
        <v>0</v>
      </c>
      <c r="M34" s="30" t="str">
        <f t="shared" si="13"/>
        <v xml:space="preserve">Retreat Family Beach Pool Villa Three Bed Room </v>
      </c>
      <c r="N34" s="31" t="str">
        <f t="shared" si="13"/>
        <v>BB</v>
      </c>
      <c r="O34" s="31" t="str">
        <f t="shared" si="13"/>
        <v>06 Persons</v>
      </c>
      <c r="P34" s="34">
        <f t="shared" si="14"/>
        <v>7750</v>
      </c>
      <c r="Q34" s="34">
        <f t="shared" si="15"/>
        <v>0</v>
      </c>
      <c r="R34" s="34">
        <f t="shared" si="16"/>
        <v>0</v>
      </c>
      <c r="S34" s="34">
        <f t="shared" si="17"/>
        <v>0</v>
      </c>
      <c r="U34" s="53">
        <v>50</v>
      </c>
      <c r="V34" s="53">
        <v>40</v>
      </c>
      <c r="W34" s="53">
        <v>40</v>
      </c>
      <c r="X34" s="53">
        <v>40</v>
      </c>
      <c r="Z34" s="30" t="str">
        <f t="shared" si="18"/>
        <v xml:space="preserve">Retreat Family Beach Pool Villa Three Bed Room </v>
      </c>
      <c r="AA34" s="31" t="str">
        <f t="shared" si="18"/>
        <v>BB</v>
      </c>
      <c r="AB34" s="31" t="str">
        <f t="shared" si="18"/>
        <v>06 Persons</v>
      </c>
      <c r="AC34" s="34">
        <f t="shared" si="19"/>
        <v>7800</v>
      </c>
      <c r="AD34" s="34">
        <f t="shared" si="19"/>
        <v>40</v>
      </c>
      <c r="AE34" s="34">
        <f t="shared" si="19"/>
        <v>40</v>
      </c>
      <c r="AF34" s="34">
        <f t="shared" si="19"/>
        <v>40</v>
      </c>
    </row>
    <row r="35" spans="1:32" ht="18.600000000000001" customHeight="1">
      <c r="A35" s="30" t="s">
        <v>1250</v>
      </c>
      <c r="B35" s="31" t="s">
        <v>139</v>
      </c>
      <c r="C35" s="31" t="s">
        <v>206</v>
      </c>
      <c r="D35" s="31">
        <v>11000</v>
      </c>
      <c r="E35" s="31">
        <v>0</v>
      </c>
      <c r="F35" s="31"/>
      <c r="G35" s="31"/>
      <c r="H35" s="8"/>
      <c r="I35" s="33"/>
      <c r="J35" s="33"/>
      <c r="K35" s="33">
        <v>0</v>
      </c>
      <c r="M35" s="30" t="str">
        <f t="shared" si="13"/>
        <v xml:space="preserve">Sanctuary Pool Villa Three Bed Room </v>
      </c>
      <c r="N35" s="31" t="str">
        <f t="shared" si="13"/>
        <v>BB</v>
      </c>
      <c r="O35" s="31" t="str">
        <f t="shared" si="13"/>
        <v>06 Persons</v>
      </c>
      <c r="P35" s="34">
        <f t="shared" si="14"/>
        <v>11000</v>
      </c>
      <c r="Q35" s="34">
        <f t="shared" si="15"/>
        <v>0</v>
      </c>
      <c r="R35" s="34">
        <f t="shared" si="16"/>
        <v>0</v>
      </c>
      <c r="S35" s="34">
        <f t="shared" si="17"/>
        <v>0</v>
      </c>
      <c r="U35" s="53">
        <v>100</v>
      </c>
      <c r="V35" s="53">
        <v>50</v>
      </c>
      <c r="W35" s="53">
        <v>50</v>
      </c>
      <c r="X35" s="53">
        <v>50</v>
      </c>
      <c r="Z35" s="30" t="str">
        <f t="shared" si="18"/>
        <v xml:space="preserve">Sanctuary Pool Villa Three Bed Room </v>
      </c>
      <c r="AA35" s="31" t="str">
        <f t="shared" si="18"/>
        <v>BB</v>
      </c>
      <c r="AB35" s="31" t="str">
        <f t="shared" si="18"/>
        <v>06 Persons</v>
      </c>
      <c r="AC35" s="34">
        <f t="shared" si="19"/>
        <v>11100</v>
      </c>
      <c r="AD35" s="34">
        <f t="shared" si="19"/>
        <v>50</v>
      </c>
      <c r="AE35" s="34">
        <f t="shared" si="19"/>
        <v>50</v>
      </c>
      <c r="AF35" s="34">
        <f t="shared" si="19"/>
        <v>50</v>
      </c>
    </row>
  </sheetData>
  <sheetProtection algorithmName="SHA-512" hashValue="L3S8P4ZlPa2OAeNN9M2HKvo3wgEjG/3ICHgqNf1jUKjbm+TlcmCQCr65Tddl2STRuwK1q/EwbAp0YYztEi2A+A==" saltValue="mUk/vqrJlf3hFCSP5GkIZQ==" spinCount="100000" sheet="1" selectLockedCells="1" selectUnlockedCells="1"/>
  <mergeCells count="18">
    <mergeCell ref="O23:O24"/>
    <mergeCell ref="Z23:Z24"/>
    <mergeCell ref="A9:A10"/>
    <mergeCell ref="B9:B10"/>
    <mergeCell ref="C9:C10"/>
    <mergeCell ref="M9:M10"/>
    <mergeCell ref="N9:N10"/>
    <mergeCell ref="O9:O10"/>
    <mergeCell ref="A23:A24"/>
    <mergeCell ref="B23:B24"/>
    <mergeCell ref="C23:C24"/>
    <mergeCell ref="M23:M24"/>
    <mergeCell ref="N23:N24"/>
    <mergeCell ref="AA23:AA24"/>
    <mergeCell ref="AB23:AB24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432CF-3806-4D4A-9DD4-9A7FD0E6C0E0}">
  <sheetPr codeName="Лист119"/>
  <dimension ref="A1:K25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33" style="1" customWidth="1"/>
    <col min="2" max="2" width="11.140625" style="1" customWidth="1"/>
    <col min="3" max="3" width="15.7109375" style="2" customWidth="1"/>
    <col min="4" max="4" width="12.28515625" style="2" customWidth="1"/>
    <col min="5" max="6" width="12.28515625" style="3" customWidth="1"/>
    <col min="7" max="11" width="12.28515625" style="1" customWidth="1"/>
    <col min="12" max="16384" width="9.140625" style="1"/>
  </cols>
  <sheetData>
    <row r="1" spans="1:11" ht="20.25" customHeight="1">
      <c r="A1" s="300" t="s">
        <v>2053</v>
      </c>
      <c r="B1" s="300"/>
      <c r="C1" s="300"/>
      <c r="D1" s="300"/>
      <c r="K1" s="4"/>
    </row>
    <row r="2" spans="1:11" s="2" customFormat="1" ht="20.25" customHeight="1">
      <c r="A2" s="5"/>
      <c r="B2" s="5"/>
      <c r="E2" s="3"/>
      <c r="F2" s="3"/>
      <c r="G2" s="1"/>
      <c r="H2" s="1"/>
      <c r="I2" s="1"/>
      <c r="J2" s="1"/>
      <c r="K2" s="1"/>
    </row>
    <row r="3" spans="1:11" s="2" customFormat="1" ht="20.25" customHeight="1">
      <c r="A3" s="15" t="s">
        <v>10</v>
      </c>
      <c r="B3" s="15"/>
      <c r="E3" s="3"/>
      <c r="F3" s="3"/>
      <c r="G3" s="1"/>
      <c r="H3" s="1"/>
      <c r="I3" s="1"/>
      <c r="J3" s="1"/>
      <c r="K3" s="1"/>
    </row>
    <row r="4" spans="1:11" s="2" customFormat="1" ht="20.25" customHeight="1">
      <c r="A4" s="5" t="s">
        <v>11</v>
      </c>
      <c r="B4" s="5"/>
      <c r="E4" s="3"/>
      <c r="F4" s="3"/>
      <c r="G4" s="1"/>
      <c r="H4" s="1"/>
      <c r="I4" s="1"/>
      <c r="J4" s="1"/>
      <c r="K4" s="1"/>
    </row>
    <row r="5" spans="1:11" s="2" customFormat="1" ht="20.25" customHeight="1">
      <c r="A5" s="5" t="s">
        <v>12</v>
      </c>
      <c r="B5" s="5"/>
      <c r="E5" s="3"/>
      <c r="F5" s="3"/>
      <c r="G5" s="1"/>
      <c r="H5" s="1"/>
      <c r="I5" s="1"/>
      <c r="J5" s="1"/>
      <c r="K5" s="1"/>
    </row>
    <row r="6" spans="1:11" s="2" customFormat="1" ht="20.25" customHeight="1">
      <c r="A6" s="5" t="s">
        <v>80</v>
      </c>
      <c r="B6" s="5"/>
      <c r="E6" s="3"/>
      <c r="F6" s="3"/>
      <c r="G6" s="1"/>
      <c r="H6" s="1"/>
      <c r="I6" s="1"/>
      <c r="J6" s="1"/>
      <c r="K6" s="1"/>
    </row>
    <row r="7" spans="1:11" s="2" customFormat="1" ht="20.25" customHeight="1">
      <c r="A7" s="5" t="s">
        <v>81</v>
      </c>
      <c r="B7" s="5"/>
      <c r="E7" s="3"/>
      <c r="F7" s="3"/>
      <c r="G7" s="1"/>
      <c r="H7" s="1"/>
      <c r="I7" s="1"/>
      <c r="J7" s="1"/>
      <c r="K7" s="1"/>
    </row>
    <row r="8" spans="1:11" s="2" customFormat="1" ht="20.25" customHeight="1">
      <c r="A8" s="5"/>
      <c r="B8" s="5"/>
      <c r="E8" s="3"/>
      <c r="F8" s="3"/>
      <c r="G8" s="1"/>
      <c r="H8" s="1"/>
      <c r="I8" s="1"/>
      <c r="J8" s="1"/>
      <c r="K8" s="1"/>
    </row>
    <row r="9" spans="1:11" s="2" customFormat="1" ht="20.25" customHeight="1">
      <c r="A9" s="15" t="s">
        <v>1252</v>
      </c>
      <c r="B9" s="5"/>
      <c r="E9" s="3"/>
      <c r="F9" s="3"/>
      <c r="G9" s="1"/>
      <c r="H9" s="1"/>
      <c r="I9" s="1"/>
      <c r="J9" s="1"/>
      <c r="K9" s="1"/>
    </row>
    <row r="10" spans="1:11" s="2" customFormat="1" ht="20.25" customHeight="1">
      <c r="A10" s="20" t="s">
        <v>1253</v>
      </c>
      <c r="B10" s="5"/>
      <c r="E10" s="3"/>
      <c r="F10" s="3"/>
      <c r="G10" s="1"/>
      <c r="H10" s="1"/>
      <c r="I10" s="1"/>
      <c r="J10" s="1"/>
      <c r="K10" s="1"/>
    </row>
    <row r="11" spans="1:11" s="2" customFormat="1" ht="20.25" customHeight="1">
      <c r="A11" s="5"/>
      <c r="B11" s="5"/>
      <c r="E11" s="3"/>
      <c r="F11" s="3"/>
      <c r="G11" s="1"/>
      <c r="H11" s="1"/>
      <c r="I11" s="1"/>
      <c r="J11" s="1"/>
      <c r="K11" s="1"/>
    </row>
    <row r="12" spans="1:11" s="2" customFormat="1" ht="20.25" customHeight="1">
      <c r="A12" s="15" t="s">
        <v>82</v>
      </c>
      <c r="B12" s="15"/>
      <c r="E12" s="3"/>
      <c r="F12" s="3"/>
      <c r="G12" s="1"/>
      <c r="H12" s="1"/>
      <c r="I12" s="1"/>
      <c r="J12" s="1"/>
      <c r="K12" s="1"/>
    </row>
    <row r="13" spans="1:11" s="2" customFormat="1" ht="20.25" customHeight="1">
      <c r="A13" s="7" t="s">
        <v>1254</v>
      </c>
      <c r="B13" s="1"/>
      <c r="E13" s="3"/>
      <c r="F13" s="3"/>
      <c r="G13" s="1"/>
      <c r="H13" s="1"/>
      <c r="I13" s="1"/>
      <c r="J13" s="1"/>
      <c r="K13" s="1"/>
    </row>
    <row r="14" spans="1:11" s="2" customFormat="1" ht="20.25" customHeight="1">
      <c r="A14" s="5" t="s">
        <v>1255</v>
      </c>
      <c r="B14" s="1"/>
      <c r="E14" s="3"/>
      <c r="F14" s="3"/>
      <c r="G14" s="1"/>
      <c r="H14" s="1"/>
      <c r="I14" s="1"/>
      <c r="J14" s="1"/>
      <c r="K14" s="1"/>
    </row>
    <row r="15" spans="1:11" s="2" customFormat="1" ht="20.25" customHeight="1">
      <c r="A15" s="5" t="s">
        <v>1256</v>
      </c>
      <c r="B15" s="1"/>
      <c r="E15" s="3"/>
      <c r="F15" s="3"/>
      <c r="G15" s="1"/>
      <c r="H15" s="1"/>
      <c r="I15" s="1"/>
      <c r="J15" s="1"/>
      <c r="K15" s="1"/>
    </row>
    <row r="16" spans="1:11" s="2" customFormat="1" ht="20.25" customHeight="1">
      <c r="A16" s="5" t="s">
        <v>1257</v>
      </c>
      <c r="B16" s="1"/>
      <c r="E16" s="3"/>
      <c r="F16" s="3"/>
      <c r="G16" s="1"/>
      <c r="H16" s="1"/>
      <c r="I16" s="1"/>
      <c r="J16" s="1"/>
      <c r="K16" s="1"/>
    </row>
    <row r="17" spans="1:11" s="2" customFormat="1" ht="20.25" customHeight="1">
      <c r="A17" s="7" t="s">
        <v>1258</v>
      </c>
      <c r="B17" s="5"/>
      <c r="E17" s="3"/>
      <c r="F17" s="3"/>
      <c r="G17" s="1"/>
      <c r="H17" s="1"/>
      <c r="I17" s="1"/>
      <c r="J17" s="1"/>
      <c r="K17" s="1"/>
    </row>
    <row r="18" spans="1:11" s="2" customFormat="1" ht="20.25" customHeight="1">
      <c r="A18" s="5" t="s">
        <v>1259</v>
      </c>
      <c r="B18" s="5"/>
      <c r="E18" s="3"/>
      <c r="F18" s="3"/>
      <c r="G18" s="1"/>
      <c r="H18" s="1"/>
      <c r="I18" s="1"/>
      <c r="J18" s="1"/>
      <c r="K18" s="1"/>
    </row>
    <row r="19" spans="1:11" s="2" customFormat="1" ht="20.25" customHeight="1">
      <c r="A19" s="5" t="s">
        <v>1257</v>
      </c>
      <c r="B19" s="5"/>
      <c r="E19" s="3"/>
      <c r="F19" s="3"/>
      <c r="G19" s="1"/>
      <c r="H19" s="1"/>
      <c r="I19" s="1"/>
      <c r="J19" s="1"/>
      <c r="K19" s="1"/>
    </row>
    <row r="20" spans="1:11" s="2" customFormat="1" ht="20.25" customHeight="1">
      <c r="A20" s="7" t="s">
        <v>929</v>
      </c>
      <c r="B20" s="5"/>
      <c r="E20" s="3"/>
      <c r="F20" s="3"/>
      <c r="G20" s="1"/>
      <c r="H20" s="1"/>
      <c r="I20" s="1"/>
      <c r="J20" s="1"/>
      <c r="K20" s="1"/>
    </row>
    <row r="21" spans="1:11" s="2" customFormat="1" ht="20.25" customHeight="1">
      <c r="A21" s="5" t="s">
        <v>1260</v>
      </c>
      <c r="B21" s="5"/>
      <c r="E21" s="3"/>
      <c r="F21" s="3"/>
      <c r="G21" s="1"/>
      <c r="H21" s="1"/>
      <c r="I21" s="1"/>
      <c r="J21" s="1"/>
      <c r="K21" s="1"/>
    </row>
    <row r="22" spans="1:11" s="2" customFormat="1" ht="20.25" customHeight="1">
      <c r="A22" s="5" t="s">
        <v>1261</v>
      </c>
      <c r="B22" s="5"/>
      <c r="E22" s="3"/>
      <c r="F22" s="3"/>
      <c r="G22" s="1"/>
      <c r="H22" s="1"/>
      <c r="I22" s="1"/>
      <c r="J22" s="1"/>
      <c r="K22" s="1"/>
    </row>
    <row r="23" spans="1:11" s="2" customFormat="1" ht="20.25" customHeight="1">
      <c r="A23" s="5" t="s">
        <v>1257</v>
      </c>
      <c r="B23" s="5"/>
      <c r="E23" s="3"/>
      <c r="F23" s="3"/>
      <c r="G23" s="1"/>
      <c r="H23" s="1"/>
      <c r="I23" s="1"/>
      <c r="J23" s="1"/>
      <c r="K23" s="1"/>
    </row>
    <row r="25" spans="1:11" s="2" customFormat="1" ht="20.25" customHeight="1">
      <c r="A25" s="39"/>
      <c r="B25" s="1"/>
      <c r="E25" s="3"/>
      <c r="F25" s="3"/>
      <c r="G25" s="1"/>
      <c r="H25" s="1"/>
      <c r="I25" s="1"/>
      <c r="J25" s="1"/>
      <c r="K25" s="1"/>
    </row>
  </sheetData>
  <mergeCells count="1">
    <mergeCell ref="A1:D1"/>
  </mergeCells>
  <pageMargins left="0.25" right="0.25" top="0.75" bottom="0.75" header="0.3" footer="0.3"/>
  <pageSetup paperSize="9" scale="64" orientation="portrait" verticalDpi="1200" r:id="rId1"/>
  <headerFooter>
    <oddFooter>&amp;L&amp;"Candara,Regular"&amp;8INTOUR MALDIVES &amp;C&amp;"Candara,Regular"&amp;8&amp;P of &amp;N&amp;R&amp;"Candara,Regular"&amp;8Kihaa Maldives</oddFooter>
  </headerFooter>
  <rowBreaks count="1" manualBreakCount="1">
    <brk id="11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0E464-D015-4716-8F02-51A652703B45}">
  <sheetPr codeName="Лист120">
    <tabColor rgb="FFFF0000"/>
  </sheetPr>
  <dimension ref="A8:AS41"/>
  <sheetViews>
    <sheetView topLeftCell="AT1" zoomScaleNormal="100" zoomScaleSheetLayoutView="100" workbookViewId="0">
      <selection sqref="A1:AS1048576"/>
    </sheetView>
  </sheetViews>
  <sheetFormatPr defaultColWidth="22.28515625" defaultRowHeight="27.75" customHeight="1"/>
  <cols>
    <col min="1" max="45" width="0" style="25" hidden="1" customWidth="1"/>
    <col min="46" max="16384" width="22.28515625" style="25"/>
  </cols>
  <sheetData>
    <row r="8" spans="1:45" ht="27.75" customHeight="1">
      <c r="A8" s="25" t="s">
        <v>24</v>
      </c>
      <c r="M8" s="25" t="s">
        <v>25</v>
      </c>
      <c r="R8" s="25" t="s">
        <v>26</v>
      </c>
      <c r="AD8" s="25" t="s">
        <v>27</v>
      </c>
      <c r="AI8" s="25" t="s">
        <v>28</v>
      </c>
    </row>
    <row r="9" spans="1:45" ht="27.75" customHeight="1">
      <c r="A9" s="299" t="s">
        <v>0</v>
      </c>
      <c r="B9" s="299" t="s">
        <v>1</v>
      </c>
      <c r="C9" s="299" t="s">
        <v>29</v>
      </c>
      <c r="D9" s="288" t="s">
        <v>30</v>
      </c>
      <c r="E9" s="290"/>
      <c r="F9" s="288" t="s">
        <v>31</v>
      </c>
      <c r="G9" s="290"/>
      <c r="H9" s="288" t="s">
        <v>47</v>
      </c>
      <c r="I9" s="290"/>
      <c r="J9" s="288" t="s">
        <v>48</v>
      </c>
      <c r="K9" s="290"/>
      <c r="L9" s="8"/>
      <c r="M9" s="26" t="s">
        <v>32</v>
      </c>
      <c r="N9" s="26" t="s">
        <v>33</v>
      </c>
      <c r="O9" s="26" t="s">
        <v>34</v>
      </c>
      <c r="P9" s="26" t="s">
        <v>34</v>
      </c>
      <c r="R9" s="294" t="s">
        <v>0</v>
      </c>
      <c r="S9" s="294" t="s">
        <v>1</v>
      </c>
      <c r="T9" s="294" t="s">
        <v>29</v>
      </c>
      <c r="U9" s="291" t="str">
        <f>D9</f>
        <v>Season 1</v>
      </c>
      <c r="V9" s="293"/>
      <c r="W9" s="291" t="str">
        <f>F9</f>
        <v>Season 2</v>
      </c>
      <c r="X9" s="293"/>
      <c r="Y9" s="291" t="str">
        <f>H9</f>
        <v>Season 3</v>
      </c>
      <c r="Z9" s="293"/>
      <c r="AA9" s="291" t="str">
        <f>J9</f>
        <v>Season 4</v>
      </c>
      <c r="AB9" s="293"/>
      <c r="AD9" s="27" t="str">
        <f>U9</f>
        <v>Season 1</v>
      </c>
      <c r="AE9" s="27" t="str">
        <f>W9</f>
        <v>Season 2</v>
      </c>
      <c r="AF9" s="27" t="str">
        <f>Y9</f>
        <v>Season 3</v>
      </c>
      <c r="AG9" s="27" t="str">
        <f>AA9</f>
        <v>Season 4</v>
      </c>
      <c r="AI9" s="295" t="s">
        <v>0</v>
      </c>
      <c r="AJ9" s="295" t="s">
        <v>1</v>
      </c>
      <c r="AK9" s="295" t="s">
        <v>29</v>
      </c>
      <c r="AL9" s="282" t="str">
        <f>AD9</f>
        <v>Season 1</v>
      </c>
      <c r="AM9" s="284"/>
      <c r="AN9" s="282" t="str">
        <f>AE9</f>
        <v>Season 2</v>
      </c>
      <c r="AO9" s="284"/>
      <c r="AP9" s="282" t="str">
        <f>AF9</f>
        <v>Season 3</v>
      </c>
      <c r="AQ9" s="284"/>
      <c r="AR9" s="282" t="str">
        <f>AG9</f>
        <v>Season 4</v>
      </c>
      <c r="AS9" s="284"/>
    </row>
    <row r="10" spans="1:45" ht="27.75" customHeight="1">
      <c r="A10" s="299"/>
      <c r="B10" s="299"/>
      <c r="C10" s="299"/>
      <c r="D10" s="288" t="s">
        <v>235</v>
      </c>
      <c r="E10" s="290"/>
      <c r="F10" s="288" t="s">
        <v>1114</v>
      </c>
      <c r="G10" s="290"/>
      <c r="H10" s="288" t="s">
        <v>1262</v>
      </c>
      <c r="I10" s="290"/>
      <c r="J10" s="288" t="s">
        <v>1263</v>
      </c>
      <c r="K10" s="290"/>
      <c r="L10" s="8"/>
      <c r="M10" s="26" t="s">
        <v>37</v>
      </c>
      <c r="N10" s="26" t="s">
        <v>38</v>
      </c>
      <c r="O10" s="26" t="s">
        <v>38</v>
      </c>
      <c r="P10" s="26" t="s">
        <v>38</v>
      </c>
      <c r="R10" s="294"/>
      <c r="S10" s="294"/>
      <c r="T10" s="294"/>
      <c r="U10" s="291" t="str">
        <f>D10</f>
        <v>01 Nov 2019 to 23 Dec 2019</v>
      </c>
      <c r="V10" s="293"/>
      <c r="W10" s="291" t="str">
        <f>F10</f>
        <v>24 Dec 2019 to 09 Jan 2020</v>
      </c>
      <c r="X10" s="293"/>
      <c r="Y10" s="291" t="str">
        <f>H10</f>
        <v>10 Jan 2020 to 22 Jan 2020</v>
      </c>
      <c r="Z10" s="293"/>
      <c r="AA10" s="291" t="str">
        <f>J10</f>
        <v>23 Jan 2020 to 29 Feb 2020</v>
      </c>
      <c r="AB10" s="293"/>
      <c r="AD10" s="27" t="str">
        <f>U10</f>
        <v>01 Nov 2019 to 23 Dec 2019</v>
      </c>
      <c r="AE10" s="27" t="str">
        <f>W10</f>
        <v>24 Dec 2019 to 09 Jan 2020</v>
      </c>
      <c r="AF10" s="27" t="str">
        <f>Y10</f>
        <v>10 Jan 2020 to 22 Jan 2020</v>
      </c>
      <c r="AG10" s="27" t="str">
        <f>AA10</f>
        <v>23 Jan 2020 to 29 Feb 2020</v>
      </c>
      <c r="AI10" s="296"/>
      <c r="AJ10" s="296"/>
      <c r="AK10" s="296"/>
      <c r="AL10" s="282" t="str">
        <f>AD10</f>
        <v>01 Nov 2019 to 23 Dec 2019</v>
      </c>
      <c r="AM10" s="284"/>
      <c r="AN10" s="282" t="str">
        <f>AE10</f>
        <v>24 Dec 2019 to 09 Jan 2020</v>
      </c>
      <c r="AO10" s="284"/>
      <c r="AP10" s="282" t="str">
        <f>AF10</f>
        <v>10 Jan 2020 to 22 Jan 2020</v>
      </c>
      <c r="AQ10" s="284"/>
      <c r="AR10" s="282" t="str">
        <f>AG10</f>
        <v>23 Jan 2020 to 29 Feb 2020</v>
      </c>
      <c r="AS10" s="284"/>
    </row>
    <row r="11" spans="1:45" ht="27.75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29" t="s">
        <v>3</v>
      </c>
      <c r="I11" s="29" t="s">
        <v>4</v>
      </c>
      <c r="J11" s="29" t="s">
        <v>3</v>
      </c>
      <c r="K11" s="29" t="s">
        <v>4</v>
      </c>
      <c r="L11" s="8"/>
      <c r="M11" s="26"/>
      <c r="N11" s="26"/>
      <c r="O11" s="26"/>
      <c r="P11" s="26"/>
      <c r="R11" s="294"/>
      <c r="S11" s="294"/>
      <c r="T11" s="294"/>
      <c r="U11" s="51" t="s">
        <v>3</v>
      </c>
      <c r="V11" s="51" t="s">
        <v>4</v>
      </c>
      <c r="W11" s="51" t="s">
        <v>3</v>
      </c>
      <c r="X11" s="51" t="s">
        <v>4</v>
      </c>
      <c r="Y11" s="51" t="s">
        <v>3</v>
      </c>
      <c r="Z11" s="51" t="s">
        <v>4</v>
      </c>
      <c r="AA11" s="51" t="s">
        <v>3</v>
      </c>
      <c r="AB11" s="51" t="s">
        <v>4</v>
      </c>
      <c r="AD11" s="27"/>
      <c r="AE11" s="27"/>
      <c r="AF11" s="27"/>
      <c r="AG11" s="28"/>
      <c r="AI11" s="297"/>
      <c r="AJ11" s="297"/>
      <c r="AK11" s="297"/>
      <c r="AL11" s="52" t="s">
        <v>3</v>
      </c>
      <c r="AM11" s="52" t="s">
        <v>4</v>
      </c>
      <c r="AN11" s="52" t="s">
        <v>3</v>
      </c>
      <c r="AO11" s="52" t="s">
        <v>4</v>
      </c>
      <c r="AP11" s="52" t="s">
        <v>3</v>
      </c>
      <c r="AQ11" s="52" t="s">
        <v>4</v>
      </c>
      <c r="AR11" s="52" t="s">
        <v>3</v>
      </c>
      <c r="AS11" s="52" t="s">
        <v>4</v>
      </c>
    </row>
    <row r="12" spans="1:45" ht="27.75" customHeight="1">
      <c r="A12" s="30" t="s">
        <v>443</v>
      </c>
      <c r="B12" s="31" t="s">
        <v>217</v>
      </c>
      <c r="C12" s="31" t="s">
        <v>420</v>
      </c>
      <c r="D12" s="31">
        <v>359</v>
      </c>
      <c r="E12" s="31">
        <v>471</v>
      </c>
      <c r="F12" s="31">
        <v>661</v>
      </c>
      <c r="G12" s="31">
        <v>857</v>
      </c>
      <c r="H12" s="31">
        <v>367</v>
      </c>
      <c r="I12" s="31">
        <v>482</v>
      </c>
      <c r="J12" s="31">
        <v>514</v>
      </c>
      <c r="K12" s="31">
        <v>692</v>
      </c>
      <c r="L12" s="8"/>
      <c r="M12" s="33"/>
      <c r="N12" s="33"/>
      <c r="O12" s="33">
        <v>6</v>
      </c>
      <c r="P12" s="33">
        <v>12</v>
      </c>
      <c r="R12" s="30" t="str">
        <f t="shared" ref="R12:T24" si="0">A12</f>
        <v xml:space="preserve">Deluxe Villa </v>
      </c>
      <c r="S12" s="31" t="str">
        <f t="shared" si="0"/>
        <v>HB</v>
      </c>
      <c r="T12" s="31" t="str">
        <f t="shared" si="0"/>
        <v>01 &amp; 02 Persons</v>
      </c>
      <c r="U12" s="31">
        <f>D12+O12</f>
        <v>365</v>
      </c>
      <c r="V12" s="34">
        <f>E12+P12</f>
        <v>483</v>
      </c>
      <c r="W12" s="34">
        <f>F12+O12</f>
        <v>667</v>
      </c>
      <c r="X12" s="34">
        <f>G12+P12</f>
        <v>869</v>
      </c>
      <c r="Y12" s="34">
        <f>H12+O12</f>
        <v>373</v>
      </c>
      <c r="Z12" s="34">
        <f>I12+P12</f>
        <v>494</v>
      </c>
      <c r="AA12" s="34">
        <f>J12+O12</f>
        <v>520</v>
      </c>
      <c r="AB12" s="34">
        <f>K12+P12</f>
        <v>704</v>
      </c>
      <c r="AD12" s="35">
        <v>12</v>
      </c>
      <c r="AE12" s="35">
        <v>20</v>
      </c>
      <c r="AF12" s="35">
        <v>12</v>
      </c>
      <c r="AG12" s="35">
        <v>12</v>
      </c>
      <c r="AI12" s="30" t="str">
        <f t="shared" ref="AI12:AK24" si="1">R12</f>
        <v xml:space="preserve">Deluxe Villa </v>
      </c>
      <c r="AJ12" s="31" t="str">
        <f t="shared" si="1"/>
        <v>HB</v>
      </c>
      <c r="AK12" s="31" t="str">
        <f t="shared" si="1"/>
        <v>01 &amp; 02 Persons</v>
      </c>
      <c r="AL12" s="31">
        <f>U12+AD12</f>
        <v>377</v>
      </c>
      <c r="AM12" s="34">
        <f>V12+AD12</f>
        <v>495</v>
      </c>
      <c r="AN12" s="34">
        <f>W12+AE12</f>
        <v>687</v>
      </c>
      <c r="AO12" s="34">
        <f>X12+AE12</f>
        <v>889</v>
      </c>
      <c r="AP12" s="34">
        <f>Y12+AF12</f>
        <v>385</v>
      </c>
      <c r="AQ12" s="34">
        <f>Z12+AF12</f>
        <v>506</v>
      </c>
      <c r="AR12" s="34">
        <f>AA12+AG12</f>
        <v>532</v>
      </c>
      <c r="AS12" s="34">
        <f>AB12+AG12</f>
        <v>716</v>
      </c>
    </row>
    <row r="13" spans="1:45" ht="27.75" customHeight="1">
      <c r="A13" s="30" t="s">
        <v>1264</v>
      </c>
      <c r="B13" s="31" t="s">
        <v>217</v>
      </c>
      <c r="C13" s="31" t="s">
        <v>420</v>
      </c>
      <c r="D13" s="31">
        <v>465</v>
      </c>
      <c r="E13" s="31">
        <v>622</v>
      </c>
      <c r="F13" s="31">
        <v>739</v>
      </c>
      <c r="G13" s="31">
        <v>969</v>
      </c>
      <c r="H13" s="31">
        <v>416</v>
      </c>
      <c r="I13" s="31">
        <v>552</v>
      </c>
      <c r="J13" s="31">
        <v>563</v>
      </c>
      <c r="K13" s="31">
        <v>762</v>
      </c>
      <c r="L13" s="8"/>
      <c r="M13" s="33"/>
      <c r="N13" s="33"/>
      <c r="O13" s="33">
        <v>6</v>
      </c>
      <c r="P13" s="33">
        <v>12</v>
      </c>
      <c r="R13" s="30" t="str">
        <f t="shared" si="0"/>
        <v>Beach Villa (Reserve)</v>
      </c>
      <c r="S13" s="31" t="str">
        <f t="shared" si="0"/>
        <v>HB</v>
      </c>
      <c r="T13" s="31" t="str">
        <f t="shared" si="0"/>
        <v>01 &amp; 02 Persons</v>
      </c>
      <c r="U13" s="31">
        <f>D13+O13</f>
        <v>471</v>
      </c>
      <c r="V13" s="34">
        <f>E13+P13</f>
        <v>634</v>
      </c>
      <c r="W13" s="34">
        <f>F13+O13</f>
        <v>745</v>
      </c>
      <c r="X13" s="34">
        <f>G13+P13</f>
        <v>981</v>
      </c>
      <c r="Y13" s="34">
        <f>H13+O13</f>
        <v>422</v>
      </c>
      <c r="Z13" s="34">
        <f>I13+P13</f>
        <v>564</v>
      </c>
      <c r="AA13" s="34">
        <f>J13+O13</f>
        <v>569</v>
      </c>
      <c r="AB13" s="34">
        <f>K13+P13</f>
        <v>774</v>
      </c>
      <c r="AD13" s="35">
        <v>12</v>
      </c>
      <c r="AE13" s="35">
        <v>20</v>
      </c>
      <c r="AF13" s="35">
        <v>12</v>
      </c>
      <c r="AG13" s="35">
        <v>12</v>
      </c>
      <c r="AI13" s="30" t="str">
        <f t="shared" si="1"/>
        <v>Beach Villa (Reserve)</v>
      </c>
      <c r="AJ13" s="31" t="str">
        <f t="shared" si="1"/>
        <v>HB</v>
      </c>
      <c r="AK13" s="31" t="str">
        <f t="shared" si="1"/>
        <v>01 &amp; 02 Persons</v>
      </c>
      <c r="AL13" s="31">
        <f>U13+AD13</f>
        <v>483</v>
      </c>
      <c r="AM13" s="34">
        <f>V13+AD13</f>
        <v>646</v>
      </c>
      <c r="AN13" s="34">
        <f>W13+AE13</f>
        <v>765</v>
      </c>
      <c r="AO13" s="34">
        <f>X13+AE13</f>
        <v>1001</v>
      </c>
      <c r="AP13" s="34">
        <f>Y13+AF13</f>
        <v>434</v>
      </c>
      <c r="AQ13" s="34">
        <f>Z13+AF13</f>
        <v>576</v>
      </c>
      <c r="AR13" s="34">
        <f>AA13+AG13</f>
        <v>581</v>
      </c>
      <c r="AS13" s="34">
        <f>AB13+AG13</f>
        <v>786</v>
      </c>
    </row>
    <row r="14" spans="1:45" ht="27.75" customHeight="1">
      <c r="A14" s="30" t="s">
        <v>1265</v>
      </c>
      <c r="B14" s="31" t="s">
        <v>217</v>
      </c>
      <c r="C14" s="31" t="s">
        <v>420</v>
      </c>
      <c r="D14" s="31">
        <v>490</v>
      </c>
      <c r="E14" s="31">
        <v>657</v>
      </c>
      <c r="F14" s="31">
        <v>784</v>
      </c>
      <c r="G14" s="31">
        <v>1032</v>
      </c>
      <c r="H14" s="31">
        <v>465</v>
      </c>
      <c r="I14" s="31">
        <v>622</v>
      </c>
      <c r="J14" s="31">
        <v>612</v>
      </c>
      <c r="K14" s="31">
        <v>832</v>
      </c>
      <c r="L14" s="8"/>
      <c r="M14" s="33"/>
      <c r="N14" s="33"/>
      <c r="O14" s="33">
        <v>6</v>
      </c>
      <c r="P14" s="33">
        <v>12</v>
      </c>
      <c r="R14" s="30" t="str">
        <f t="shared" si="0"/>
        <v xml:space="preserve">Garden Villa with Pool </v>
      </c>
      <c r="S14" s="31" t="str">
        <f t="shared" si="0"/>
        <v>HB</v>
      </c>
      <c r="T14" s="31" t="str">
        <f t="shared" si="0"/>
        <v>01 &amp; 02 Persons</v>
      </c>
      <c r="U14" s="31">
        <f t="shared" ref="U14:V24" si="2">D14+O14</f>
        <v>496</v>
      </c>
      <c r="V14" s="34">
        <f t="shared" si="2"/>
        <v>669</v>
      </c>
      <c r="W14" s="34">
        <f t="shared" ref="W14:X24" si="3">F14+O14</f>
        <v>790</v>
      </c>
      <c r="X14" s="34">
        <f t="shared" si="3"/>
        <v>1044</v>
      </c>
      <c r="Y14" s="34">
        <f t="shared" ref="Y14:Z24" si="4">H14+O14</f>
        <v>471</v>
      </c>
      <c r="Z14" s="34">
        <f t="shared" si="4"/>
        <v>634</v>
      </c>
      <c r="AA14" s="34">
        <f t="shared" ref="AA14:AB24" si="5">J14+O14</f>
        <v>618</v>
      </c>
      <c r="AB14" s="34">
        <f t="shared" si="5"/>
        <v>844</v>
      </c>
      <c r="AD14" s="35">
        <v>12</v>
      </c>
      <c r="AE14" s="35">
        <v>20</v>
      </c>
      <c r="AF14" s="35">
        <v>12</v>
      </c>
      <c r="AG14" s="35">
        <v>12</v>
      </c>
      <c r="AI14" s="30" t="str">
        <f t="shared" si="1"/>
        <v xml:space="preserve">Garden Villa with Pool </v>
      </c>
      <c r="AJ14" s="31" t="str">
        <f t="shared" si="1"/>
        <v>HB</v>
      </c>
      <c r="AK14" s="31" t="str">
        <f t="shared" si="1"/>
        <v>01 &amp; 02 Persons</v>
      </c>
      <c r="AL14" s="31">
        <f t="shared" ref="AL14:AL24" si="6">U14+AD14</f>
        <v>508</v>
      </c>
      <c r="AM14" s="34">
        <f t="shared" ref="AM14:AN24" si="7">V14+AD14</f>
        <v>681</v>
      </c>
      <c r="AN14" s="34">
        <f t="shared" si="7"/>
        <v>810</v>
      </c>
      <c r="AO14" s="34">
        <f t="shared" ref="AO14:AP24" si="8">X14+AE14</f>
        <v>1064</v>
      </c>
      <c r="AP14" s="34">
        <f t="shared" si="8"/>
        <v>483</v>
      </c>
      <c r="AQ14" s="34">
        <f t="shared" ref="AQ14:AR24" si="9">Z14+AF14</f>
        <v>646</v>
      </c>
      <c r="AR14" s="34">
        <f t="shared" si="9"/>
        <v>630</v>
      </c>
      <c r="AS14" s="34">
        <f t="shared" ref="AS14:AS24" si="10">AB14+AG14</f>
        <v>856</v>
      </c>
    </row>
    <row r="15" spans="1:45" ht="27.75" customHeight="1">
      <c r="A15" s="30" t="s">
        <v>1266</v>
      </c>
      <c r="B15" s="31" t="s">
        <v>217</v>
      </c>
      <c r="C15" s="31" t="s">
        <v>420</v>
      </c>
      <c r="D15" s="31">
        <v>514</v>
      </c>
      <c r="E15" s="31">
        <v>692</v>
      </c>
      <c r="F15" s="31">
        <v>808</v>
      </c>
      <c r="G15" s="31">
        <v>1067</v>
      </c>
      <c r="H15" s="31">
        <v>514</v>
      </c>
      <c r="I15" s="31">
        <v>692</v>
      </c>
      <c r="J15" s="31">
        <v>661</v>
      </c>
      <c r="K15" s="31">
        <v>902</v>
      </c>
      <c r="L15" s="8"/>
      <c r="M15" s="33"/>
      <c r="N15" s="33"/>
      <c r="O15" s="33">
        <v>6</v>
      </c>
      <c r="P15" s="33">
        <v>12</v>
      </c>
      <c r="R15" s="30" t="str">
        <f t="shared" si="0"/>
        <v>Lagoon Prestige Pavilion Beach Villa</v>
      </c>
      <c r="S15" s="31" t="str">
        <f t="shared" si="0"/>
        <v>HB</v>
      </c>
      <c r="T15" s="31" t="str">
        <f t="shared" si="0"/>
        <v>01 &amp; 02 Persons</v>
      </c>
      <c r="U15" s="31">
        <f t="shared" si="2"/>
        <v>520</v>
      </c>
      <c r="V15" s="34">
        <f t="shared" si="2"/>
        <v>704</v>
      </c>
      <c r="W15" s="34">
        <f t="shared" si="3"/>
        <v>814</v>
      </c>
      <c r="X15" s="34">
        <f t="shared" si="3"/>
        <v>1079</v>
      </c>
      <c r="Y15" s="34">
        <f t="shared" si="4"/>
        <v>520</v>
      </c>
      <c r="Z15" s="34">
        <f t="shared" si="4"/>
        <v>704</v>
      </c>
      <c r="AA15" s="34">
        <f t="shared" si="5"/>
        <v>667</v>
      </c>
      <c r="AB15" s="34">
        <f t="shared" si="5"/>
        <v>914</v>
      </c>
      <c r="AD15" s="35">
        <v>12</v>
      </c>
      <c r="AE15" s="35">
        <v>20</v>
      </c>
      <c r="AF15" s="35">
        <v>12</v>
      </c>
      <c r="AG15" s="35">
        <v>12</v>
      </c>
      <c r="AI15" s="30" t="str">
        <f t="shared" si="1"/>
        <v>Lagoon Prestige Pavilion Beach Villa</v>
      </c>
      <c r="AJ15" s="31" t="str">
        <f t="shared" si="1"/>
        <v>HB</v>
      </c>
      <c r="AK15" s="31" t="str">
        <f t="shared" si="1"/>
        <v>01 &amp; 02 Persons</v>
      </c>
      <c r="AL15" s="31">
        <f t="shared" si="6"/>
        <v>532</v>
      </c>
      <c r="AM15" s="34">
        <f t="shared" si="7"/>
        <v>716</v>
      </c>
      <c r="AN15" s="34">
        <f t="shared" si="7"/>
        <v>834</v>
      </c>
      <c r="AO15" s="34">
        <f t="shared" si="8"/>
        <v>1099</v>
      </c>
      <c r="AP15" s="34">
        <f t="shared" si="8"/>
        <v>532</v>
      </c>
      <c r="AQ15" s="34">
        <f t="shared" si="9"/>
        <v>716</v>
      </c>
      <c r="AR15" s="34">
        <f t="shared" si="9"/>
        <v>679</v>
      </c>
      <c r="AS15" s="34">
        <f t="shared" si="10"/>
        <v>926</v>
      </c>
    </row>
    <row r="16" spans="1:45" ht="27.75" customHeight="1">
      <c r="A16" s="30" t="s">
        <v>1267</v>
      </c>
      <c r="B16" s="31" t="s">
        <v>217</v>
      </c>
      <c r="C16" s="31" t="s">
        <v>420</v>
      </c>
      <c r="D16" s="31">
        <v>553</v>
      </c>
      <c r="E16" s="31">
        <v>748</v>
      </c>
      <c r="F16" s="31">
        <v>857</v>
      </c>
      <c r="G16" s="31">
        <v>1137</v>
      </c>
      <c r="H16" s="31">
        <v>588</v>
      </c>
      <c r="I16" s="31">
        <v>797</v>
      </c>
      <c r="J16" s="31">
        <v>700</v>
      </c>
      <c r="K16" s="31">
        <v>958</v>
      </c>
      <c r="L16" s="8"/>
      <c r="M16" s="33"/>
      <c r="N16" s="33"/>
      <c r="O16" s="33">
        <v>6</v>
      </c>
      <c r="P16" s="33">
        <v>12</v>
      </c>
      <c r="R16" s="30" t="str">
        <f t="shared" si="0"/>
        <v xml:space="preserve">Lagoon Villa with Plunge Pool </v>
      </c>
      <c r="S16" s="31" t="str">
        <f t="shared" si="0"/>
        <v>HB</v>
      </c>
      <c r="T16" s="31" t="str">
        <f t="shared" si="0"/>
        <v>01 &amp; 02 Persons</v>
      </c>
      <c r="U16" s="31">
        <f t="shared" si="2"/>
        <v>559</v>
      </c>
      <c r="V16" s="34">
        <f t="shared" si="2"/>
        <v>760</v>
      </c>
      <c r="W16" s="34">
        <f t="shared" si="3"/>
        <v>863</v>
      </c>
      <c r="X16" s="34">
        <f t="shared" si="3"/>
        <v>1149</v>
      </c>
      <c r="Y16" s="34">
        <f t="shared" si="4"/>
        <v>594</v>
      </c>
      <c r="Z16" s="34">
        <f t="shared" si="4"/>
        <v>809</v>
      </c>
      <c r="AA16" s="34">
        <f t="shared" si="5"/>
        <v>706</v>
      </c>
      <c r="AB16" s="34">
        <f t="shared" si="5"/>
        <v>970</v>
      </c>
      <c r="AD16" s="35">
        <v>12</v>
      </c>
      <c r="AE16" s="35">
        <v>20</v>
      </c>
      <c r="AF16" s="35">
        <v>12</v>
      </c>
      <c r="AG16" s="35">
        <v>12</v>
      </c>
      <c r="AI16" s="30" t="str">
        <f t="shared" si="1"/>
        <v xml:space="preserve">Lagoon Villa with Plunge Pool </v>
      </c>
      <c r="AJ16" s="31" t="str">
        <f t="shared" si="1"/>
        <v>HB</v>
      </c>
      <c r="AK16" s="31" t="str">
        <f t="shared" si="1"/>
        <v>01 &amp; 02 Persons</v>
      </c>
      <c r="AL16" s="31">
        <f t="shared" si="6"/>
        <v>571</v>
      </c>
      <c r="AM16" s="34">
        <f t="shared" si="7"/>
        <v>772</v>
      </c>
      <c r="AN16" s="34">
        <f t="shared" si="7"/>
        <v>883</v>
      </c>
      <c r="AO16" s="34">
        <f t="shared" si="8"/>
        <v>1169</v>
      </c>
      <c r="AP16" s="34">
        <f t="shared" si="8"/>
        <v>606</v>
      </c>
      <c r="AQ16" s="34">
        <f t="shared" si="9"/>
        <v>821</v>
      </c>
      <c r="AR16" s="34">
        <f t="shared" si="9"/>
        <v>718</v>
      </c>
      <c r="AS16" s="34">
        <f t="shared" si="10"/>
        <v>982</v>
      </c>
    </row>
    <row r="17" spans="1:45" ht="27.75" customHeight="1">
      <c r="A17" s="30" t="s">
        <v>1268</v>
      </c>
      <c r="B17" s="31" t="s">
        <v>217</v>
      </c>
      <c r="C17" s="31" t="s">
        <v>420</v>
      </c>
      <c r="D17" s="31">
        <v>553</v>
      </c>
      <c r="E17" s="31">
        <v>748</v>
      </c>
      <c r="F17" s="31">
        <v>857</v>
      </c>
      <c r="G17" s="31">
        <v>1137</v>
      </c>
      <c r="H17" s="31">
        <v>588</v>
      </c>
      <c r="I17" s="31">
        <v>797</v>
      </c>
      <c r="J17" s="31">
        <v>700</v>
      </c>
      <c r="K17" s="31">
        <v>958</v>
      </c>
      <c r="L17" s="8"/>
      <c r="M17" s="33"/>
      <c r="N17" s="33"/>
      <c r="O17" s="33">
        <v>6</v>
      </c>
      <c r="P17" s="33">
        <v>12</v>
      </c>
      <c r="R17" s="30" t="str">
        <f t="shared" si="0"/>
        <v>Beach Villa with Private Pool</v>
      </c>
      <c r="S17" s="31" t="str">
        <f t="shared" si="0"/>
        <v>HB</v>
      </c>
      <c r="T17" s="31" t="str">
        <f t="shared" si="0"/>
        <v>01 &amp; 02 Persons</v>
      </c>
      <c r="U17" s="31">
        <f t="shared" si="2"/>
        <v>559</v>
      </c>
      <c r="V17" s="34">
        <f t="shared" si="2"/>
        <v>760</v>
      </c>
      <c r="W17" s="34">
        <f t="shared" si="3"/>
        <v>863</v>
      </c>
      <c r="X17" s="34">
        <f t="shared" si="3"/>
        <v>1149</v>
      </c>
      <c r="Y17" s="34">
        <f t="shared" si="4"/>
        <v>594</v>
      </c>
      <c r="Z17" s="34">
        <f t="shared" si="4"/>
        <v>809</v>
      </c>
      <c r="AA17" s="34">
        <f t="shared" si="5"/>
        <v>706</v>
      </c>
      <c r="AB17" s="34">
        <f t="shared" si="5"/>
        <v>970</v>
      </c>
      <c r="AD17" s="35">
        <v>12</v>
      </c>
      <c r="AE17" s="35">
        <v>20</v>
      </c>
      <c r="AF17" s="35">
        <v>12</v>
      </c>
      <c r="AG17" s="35">
        <v>12</v>
      </c>
      <c r="AI17" s="30" t="str">
        <f t="shared" si="1"/>
        <v>Beach Villa with Private Pool</v>
      </c>
      <c r="AJ17" s="31" t="str">
        <f t="shared" si="1"/>
        <v>HB</v>
      </c>
      <c r="AK17" s="31" t="str">
        <f t="shared" si="1"/>
        <v>01 &amp; 02 Persons</v>
      </c>
      <c r="AL17" s="31">
        <f t="shared" si="6"/>
        <v>571</v>
      </c>
      <c r="AM17" s="34">
        <f t="shared" si="7"/>
        <v>772</v>
      </c>
      <c r="AN17" s="34">
        <f t="shared" si="7"/>
        <v>883</v>
      </c>
      <c r="AO17" s="34">
        <f t="shared" si="8"/>
        <v>1169</v>
      </c>
      <c r="AP17" s="34">
        <f t="shared" si="8"/>
        <v>606</v>
      </c>
      <c r="AQ17" s="34">
        <f t="shared" si="9"/>
        <v>821</v>
      </c>
      <c r="AR17" s="34">
        <f t="shared" si="9"/>
        <v>718</v>
      </c>
      <c r="AS17" s="34">
        <f t="shared" si="10"/>
        <v>982</v>
      </c>
    </row>
    <row r="18" spans="1:45" ht="27.75" customHeight="1">
      <c r="A18" s="30" t="s">
        <v>1269</v>
      </c>
      <c r="B18" s="31" t="s">
        <v>217</v>
      </c>
      <c r="C18" s="31" t="s">
        <v>420</v>
      </c>
      <c r="D18" s="31">
        <v>1047</v>
      </c>
      <c r="E18" s="31">
        <v>1098</v>
      </c>
      <c r="F18" s="31">
        <v>1187</v>
      </c>
      <c r="G18" s="31">
        <v>1193</v>
      </c>
      <c r="H18" s="31">
        <v>907</v>
      </c>
      <c r="I18" s="31">
        <v>958</v>
      </c>
      <c r="J18" s="31">
        <v>1187</v>
      </c>
      <c r="K18" s="31">
        <v>1238</v>
      </c>
      <c r="L18" s="8"/>
      <c r="M18" s="33"/>
      <c r="N18" s="33"/>
      <c r="O18" s="33">
        <v>6</v>
      </c>
      <c r="P18" s="33">
        <v>12</v>
      </c>
      <c r="R18" s="30" t="str">
        <f t="shared" si="0"/>
        <v xml:space="preserve">Water Villa with Plunge Pool </v>
      </c>
      <c r="S18" s="31" t="str">
        <f t="shared" si="0"/>
        <v>HB</v>
      </c>
      <c r="T18" s="31" t="str">
        <f t="shared" si="0"/>
        <v>01 &amp; 02 Persons</v>
      </c>
      <c r="U18" s="31">
        <f t="shared" si="2"/>
        <v>1053</v>
      </c>
      <c r="V18" s="34">
        <f t="shared" si="2"/>
        <v>1110</v>
      </c>
      <c r="W18" s="34">
        <f t="shared" si="3"/>
        <v>1193</v>
      </c>
      <c r="X18" s="34">
        <f t="shared" si="3"/>
        <v>1205</v>
      </c>
      <c r="Y18" s="34">
        <f t="shared" si="4"/>
        <v>913</v>
      </c>
      <c r="Z18" s="34">
        <f t="shared" si="4"/>
        <v>970</v>
      </c>
      <c r="AA18" s="34">
        <f t="shared" si="5"/>
        <v>1193</v>
      </c>
      <c r="AB18" s="34">
        <f t="shared" si="5"/>
        <v>1250</v>
      </c>
      <c r="AD18" s="35">
        <v>12</v>
      </c>
      <c r="AE18" s="35">
        <v>20</v>
      </c>
      <c r="AF18" s="35">
        <v>12</v>
      </c>
      <c r="AG18" s="35">
        <v>12</v>
      </c>
      <c r="AI18" s="30" t="str">
        <f t="shared" si="1"/>
        <v xml:space="preserve">Water Villa with Plunge Pool </v>
      </c>
      <c r="AJ18" s="31" t="str">
        <f t="shared" si="1"/>
        <v>HB</v>
      </c>
      <c r="AK18" s="31" t="str">
        <f t="shared" si="1"/>
        <v>01 &amp; 02 Persons</v>
      </c>
      <c r="AL18" s="31">
        <f t="shared" si="6"/>
        <v>1065</v>
      </c>
      <c r="AM18" s="34">
        <f t="shared" si="7"/>
        <v>1122</v>
      </c>
      <c r="AN18" s="34">
        <f t="shared" si="7"/>
        <v>1213</v>
      </c>
      <c r="AO18" s="34">
        <f t="shared" si="8"/>
        <v>1225</v>
      </c>
      <c r="AP18" s="34">
        <f t="shared" si="8"/>
        <v>925</v>
      </c>
      <c r="AQ18" s="34">
        <f t="shared" si="9"/>
        <v>982</v>
      </c>
      <c r="AR18" s="34">
        <f t="shared" si="9"/>
        <v>1205</v>
      </c>
      <c r="AS18" s="34">
        <f t="shared" si="10"/>
        <v>1262</v>
      </c>
    </row>
    <row r="19" spans="1:45" ht="27.75" customHeight="1">
      <c r="A19" s="30" t="s">
        <v>1270</v>
      </c>
      <c r="B19" s="31" t="s">
        <v>217</v>
      </c>
      <c r="C19" s="31" t="s">
        <v>420</v>
      </c>
      <c r="D19" s="31">
        <v>1047</v>
      </c>
      <c r="E19" s="31">
        <v>1098</v>
      </c>
      <c r="F19" s="31">
        <v>1187</v>
      </c>
      <c r="G19" s="31">
        <v>1193</v>
      </c>
      <c r="H19" s="31">
        <v>907</v>
      </c>
      <c r="I19" s="31">
        <v>958</v>
      </c>
      <c r="J19" s="31">
        <v>1187</v>
      </c>
      <c r="K19" s="31">
        <v>1238</v>
      </c>
      <c r="L19" s="8"/>
      <c r="M19" s="33"/>
      <c r="N19" s="33"/>
      <c r="O19" s="33">
        <v>6</v>
      </c>
      <c r="P19" s="33">
        <v>12</v>
      </c>
      <c r="R19" s="30" t="str">
        <f t="shared" si="0"/>
        <v xml:space="preserve">Beach Suite with Infinity Pool </v>
      </c>
      <c r="S19" s="31" t="str">
        <f t="shared" si="0"/>
        <v>HB</v>
      </c>
      <c r="T19" s="31" t="str">
        <f t="shared" si="0"/>
        <v>01 &amp; 02 Persons</v>
      </c>
      <c r="U19" s="31">
        <f t="shared" si="2"/>
        <v>1053</v>
      </c>
      <c r="V19" s="34">
        <f t="shared" si="2"/>
        <v>1110</v>
      </c>
      <c r="W19" s="34">
        <f t="shared" si="3"/>
        <v>1193</v>
      </c>
      <c r="X19" s="34">
        <f t="shared" si="3"/>
        <v>1205</v>
      </c>
      <c r="Y19" s="34">
        <f t="shared" si="4"/>
        <v>913</v>
      </c>
      <c r="Z19" s="34">
        <f t="shared" si="4"/>
        <v>970</v>
      </c>
      <c r="AA19" s="34">
        <f t="shared" si="5"/>
        <v>1193</v>
      </c>
      <c r="AB19" s="34">
        <f t="shared" si="5"/>
        <v>1250</v>
      </c>
      <c r="AD19" s="35">
        <v>12</v>
      </c>
      <c r="AE19" s="35">
        <v>20</v>
      </c>
      <c r="AF19" s="35">
        <v>12</v>
      </c>
      <c r="AG19" s="35">
        <v>12</v>
      </c>
      <c r="AI19" s="30" t="str">
        <f t="shared" si="1"/>
        <v xml:space="preserve">Beach Suite with Infinity Pool </v>
      </c>
      <c r="AJ19" s="31" t="str">
        <f t="shared" si="1"/>
        <v>HB</v>
      </c>
      <c r="AK19" s="31" t="str">
        <f t="shared" si="1"/>
        <v>01 &amp; 02 Persons</v>
      </c>
      <c r="AL19" s="31">
        <f t="shared" si="6"/>
        <v>1065</v>
      </c>
      <c r="AM19" s="34">
        <f t="shared" si="7"/>
        <v>1122</v>
      </c>
      <c r="AN19" s="34">
        <f t="shared" si="7"/>
        <v>1213</v>
      </c>
      <c r="AO19" s="34">
        <f t="shared" si="8"/>
        <v>1225</v>
      </c>
      <c r="AP19" s="34">
        <f t="shared" si="8"/>
        <v>925</v>
      </c>
      <c r="AQ19" s="34">
        <f t="shared" si="9"/>
        <v>982</v>
      </c>
      <c r="AR19" s="34">
        <f t="shared" si="9"/>
        <v>1205</v>
      </c>
      <c r="AS19" s="34">
        <f t="shared" si="10"/>
        <v>1262</v>
      </c>
    </row>
    <row r="20" spans="1:45" ht="27.75" customHeight="1">
      <c r="A20" s="30" t="s">
        <v>1271</v>
      </c>
      <c r="B20" s="31" t="s">
        <v>217</v>
      </c>
      <c r="C20" s="31" t="s">
        <v>420</v>
      </c>
      <c r="D20" s="31">
        <v>1327</v>
      </c>
      <c r="E20" s="31">
        <v>1378</v>
      </c>
      <c r="F20" s="31">
        <v>1607</v>
      </c>
      <c r="G20" s="31">
        <v>1613</v>
      </c>
      <c r="H20" s="31">
        <v>1187</v>
      </c>
      <c r="I20" s="31">
        <v>1238</v>
      </c>
      <c r="J20" s="31">
        <v>1747</v>
      </c>
      <c r="K20" s="31">
        <v>1798</v>
      </c>
      <c r="L20" s="8"/>
      <c r="M20" s="33"/>
      <c r="N20" s="33"/>
      <c r="O20" s="33">
        <v>6</v>
      </c>
      <c r="P20" s="33">
        <v>12</v>
      </c>
      <c r="R20" s="30" t="str">
        <f t="shared" si="0"/>
        <v>Maldivian Suite with Pool</v>
      </c>
      <c r="S20" s="31" t="str">
        <f t="shared" si="0"/>
        <v>HB</v>
      </c>
      <c r="T20" s="31" t="str">
        <f t="shared" si="0"/>
        <v>01 &amp; 02 Persons</v>
      </c>
      <c r="U20" s="31">
        <f t="shared" si="2"/>
        <v>1333</v>
      </c>
      <c r="V20" s="34">
        <f t="shared" si="2"/>
        <v>1390</v>
      </c>
      <c r="W20" s="34">
        <f t="shared" si="3"/>
        <v>1613</v>
      </c>
      <c r="X20" s="34">
        <f t="shared" si="3"/>
        <v>1625</v>
      </c>
      <c r="Y20" s="34">
        <f t="shared" si="4"/>
        <v>1193</v>
      </c>
      <c r="Z20" s="34">
        <f t="shared" si="4"/>
        <v>1250</v>
      </c>
      <c r="AA20" s="34">
        <f t="shared" si="5"/>
        <v>1753</v>
      </c>
      <c r="AB20" s="34">
        <f t="shared" si="5"/>
        <v>1810</v>
      </c>
      <c r="AD20" s="35">
        <v>12</v>
      </c>
      <c r="AE20" s="35">
        <v>20</v>
      </c>
      <c r="AF20" s="35">
        <v>12</v>
      </c>
      <c r="AG20" s="35">
        <v>12</v>
      </c>
      <c r="AI20" s="30" t="str">
        <f t="shared" si="1"/>
        <v>Maldivian Suite with Pool</v>
      </c>
      <c r="AJ20" s="31" t="str">
        <f t="shared" si="1"/>
        <v>HB</v>
      </c>
      <c r="AK20" s="31" t="str">
        <f t="shared" si="1"/>
        <v>01 &amp; 02 Persons</v>
      </c>
      <c r="AL20" s="31">
        <f t="shared" si="6"/>
        <v>1345</v>
      </c>
      <c r="AM20" s="34">
        <f t="shared" si="7"/>
        <v>1402</v>
      </c>
      <c r="AN20" s="34">
        <f t="shared" si="7"/>
        <v>1633</v>
      </c>
      <c r="AO20" s="34">
        <f t="shared" si="8"/>
        <v>1645</v>
      </c>
      <c r="AP20" s="34">
        <f t="shared" si="8"/>
        <v>1205</v>
      </c>
      <c r="AQ20" s="34">
        <f t="shared" si="9"/>
        <v>1262</v>
      </c>
      <c r="AR20" s="34">
        <f t="shared" si="9"/>
        <v>1765</v>
      </c>
      <c r="AS20" s="34">
        <f t="shared" si="10"/>
        <v>1822</v>
      </c>
    </row>
    <row r="21" spans="1:45" ht="27.75" customHeight="1">
      <c r="A21" s="30" t="s">
        <v>1272</v>
      </c>
      <c r="B21" s="31" t="s">
        <v>217</v>
      </c>
      <c r="C21" s="31" t="s">
        <v>420</v>
      </c>
      <c r="D21" s="31">
        <v>1327</v>
      </c>
      <c r="E21" s="31">
        <v>1378</v>
      </c>
      <c r="F21" s="31">
        <v>1607</v>
      </c>
      <c r="G21" s="31">
        <v>1613</v>
      </c>
      <c r="H21" s="31">
        <v>1187</v>
      </c>
      <c r="I21" s="31">
        <v>1238</v>
      </c>
      <c r="J21" s="31">
        <v>1747</v>
      </c>
      <c r="K21" s="31">
        <v>1798</v>
      </c>
      <c r="L21" s="8"/>
      <c r="M21" s="33"/>
      <c r="N21" s="33"/>
      <c r="O21" s="33">
        <v>6</v>
      </c>
      <c r="P21" s="33">
        <v>12</v>
      </c>
      <c r="R21" s="30" t="str">
        <f t="shared" si="0"/>
        <v>Family Beach Suite</v>
      </c>
      <c r="S21" s="31" t="str">
        <f t="shared" si="0"/>
        <v>HB</v>
      </c>
      <c r="T21" s="31" t="str">
        <f t="shared" si="0"/>
        <v>01 &amp; 02 Persons</v>
      </c>
      <c r="U21" s="31">
        <f t="shared" si="2"/>
        <v>1333</v>
      </c>
      <c r="V21" s="34">
        <f t="shared" si="2"/>
        <v>1390</v>
      </c>
      <c r="W21" s="34">
        <f t="shared" si="3"/>
        <v>1613</v>
      </c>
      <c r="X21" s="34">
        <f t="shared" si="3"/>
        <v>1625</v>
      </c>
      <c r="Y21" s="34">
        <f t="shared" si="4"/>
        <v>1193</v>
      </c>
      <c r="Z21" s="34">
        <f t="shared" si="4"/>
        <v>1250</v>
      </c>
      <c r="AA21" s="34">
        <f t="shared" si="5"/>
        <v>1753</v>
      </c>
      <c r="AB21" s="34">
        <f t="shared" si="5"/>
        <v>1810</v>
      </c>
      <c r="AD21" s="35">
        <v>12</v>
      </c>
      <c r="AE21" s="35">
        <v>20</v>
      </c>
      <c r="AF21" s="35">
        <v>12</v>
      </c>
      <c r="AG21" s="35">
        <v>12</v>
      </c>
      <c r="AI21" s="30" t="str">
        <f t="shared" si="1"/>
        <v>Family Beach Suite</v>
      </c>
      <c r="AJ21" s="31" t="str">
        <f t="shared" si="1"/>
        <v>HB</v>
      </c>
      <c r="AK21" s="31" t="str">
        <f t="shared" si="1"/>
        <v>01 &amp; 02 Persons</v>
      </c>
      <c r="AL21" s="31">
        <f t="shared" si="6"/>
        <v>1345</v>
      </c>
      <c r="AM21" s="34">
        <f t="shared" si="7"/>
        <v>1402</v>
      </c>
      <c r="AN21" s="34">
        <f t="shared" si="7"/>
        <v>1633</v>
      </c>
      <c r="AO21" s="34">
        <f t="shared" si="8"/>
        <v>1645</v>
      </c>
      <c r="AP21" s="34">
        <f t="shared" si="8"/>
        <v>1205</v>
      </c>
      <c r="AQ21" s="34">
        <f t="shared" si="9"/>
        <v>1262</v>
      </c>
      <c r="AR21" s="34">
        <f t="shared" si="9"/>
        <v>1765</v>
      </c>
      <c r="AS21" s="34">
        <f t="shared" si="10"/>
        <v>1822</v>
      </c>
    </row>
    <row r="22" spans="1:45" ht="27.75" customHeight="1">
      <c r="A22" s="30" t="s">
        <v>1273</v>
      </c>
      <c r="B22" s="31" t="s">
        <v>217</v>
      </c>
      <c r="C22" s="31" t="s">
        <v>420</v>
      </c>
      <c r="D22" s="31">
        <v>1467</v>
      </c>
      <c r="E22" s="31">
        <v>1518</v>
      </c>
      <c r="F22" s="31">
        <v>2027</v>
      </c>
      <c r="G22" s="31">
        <v>2033</v>
      </c>
      <c r="H22" s="31">
        <v>1467</v>
      </c>
      <c r="I22" s="31">
        <v>1518</v>
      </c>
      <c r="J22" s="31">
        <v>1887</v>
      </c>
      <c r="K22" s="31">
        <v>1938</v>
      </c>
      <c r="L22" s="8"/>
      <c r="M22" s="33"/>
      <c r="N22" s="33"/>
      <c r="O22" s="33">
        <v>6</v>
      </c>
      <c r="P22" s="33">
        <v>12</v>
      </c>
      <c r="R22" s="30" t="str">
        <f t="shared" si="0"/>
        <v>Water Suite with Plunge Pool</v>
      </c>
      <c r="S22" s="31" t="str">
        <f t="shared" si="0"/>
        <v>HB</v>
      </c>
      <c r="T22" s="31" t="str">
        <f t="shared" si="0"/>
        <v>01 &amp; 02 Persons</v>
      </c>
      <c r="U22" s="31">
        <f t="shared" si="2"/>
        <v>1473</v>
      </c>
      <c r="V22" s="34">
        <f t="shared" si="2"/>
        <v>1530</v>
      </c>
      <c r="W22" s="34">
        <f t="shared" si="3"/>
        <v>2033</v>
      </c>
      <c r="X22" s="34">
        <f t="shared" si="3"/>
        <v>2045</v>
      </c>
      <c r="Y22" s="34">
        <f t="shared" si="4"/>
        <v>1473</v>
      </c>
      <c r="Z22" s="34">
        <f t="shared" si="4"/>
        <v>1530</v>
      </c>
      <c r="AA22" s="34">
        <f t="shared" si="5"/>
        <v>1893</v>
      </c>
      <c r="AB22" s="34">
        <f t="shared" si="5"/>
        <v>1950</v>
      </c>
      <c r="AD22" s="35">
        <v>12</v>
      </c>
      <c r="AE22" s="35">
        <v>20</v>
      </c>
      <c r="AF22" s="35">
        <v>12</v>
      </c>
      <c r="AG22" s="35">
        <v>12</v>
      </c>
      <c r="AI22" s="30" t="str">
        <f t="shared" si="1"/>
        <v>Water Suite with Plunge Pool</v>
      </c>
      <c r="AJ22" s="31" t="str">
        <f t="shared" si="1"/>
        <v>HB</v>
      </c>
      <c r="AK22" s="31" t="str">
        <f t="shared" si="1"/>
        <v>01 &amp; 02 Persons</v>
      </c>
      <c r="AL22" s="31">
        <f t="shared" si="6"/>
        <v>1485</v>
      </c>
      <c r="AM22" s="34">
        <f t="shared" si="7"/>
        <v>1542</v>
      </c>
      <c r="AN22" s="34">
        <f t="shared" si="7"/>
        <v>2053</v>
      </c>
      <c r="AO22" s="34">
        <f t="shared" si="8"/>
        <v>2065</v>
      </c>
      <c r="AP22" s="34">
        <f t="shared" si="8"/>
        <v>1485</v>
      </c>
      <c r="AQ22" s="34">
        <f t="shared" si="9"/>
        <v>1542</v>
      </c>
      <c r="AR22" s="34">
        <f t="shared" si="9"/>
        <v>1905</v>
      </c>
      <c r="AS22" s="34">
        <f t="shared" si="10"/>
        <v>1962</v>
      </c>
    </row>
    <row r="23" spans="1:45" ht="27.75" customHeight="1">
      <c r="A23" s="30" t="s">
        <v>1274</v>
      </c>
      <c r="B23" s="31" t="s">
        <v>217</v>
      </c>
      <c r="C23" s="31" t="s">
        <v>420</v>
      </c>
      <c r="D23" s="31">
        <v>1747</v>
      </c>
      <c r="E23" s="31">
        <v>1798</v>
      </c>
      <c r="F23" s="31">
        <v>2167</v>
      </c>
      <c r="G23" s="31">
        <v>2173</v>
      </c>
      <c r="H23" s="31">
        <v>1747</v>
      </c>
      <c r="I23" s="31">
        <v>1798</v>
      </c>
      <c r="J23" s="31">
        <v>2027</v>
      </c>
      <c r="K23" s="31">
        <v>2078</v>
      </c>
      <c r="L23" s="8"/>
      <c r="M23" s="33"/>
      <c r="N23" s="33"/>
      <c r="O23" s="33">
        <v>6</v>
      </c>
      <c r="P23" s="33">
        <v>12</v>
      </c>
      <c r="R23" s="30" t="str">
        <f t="shared" si="0"/>
        <v>Two Bed Room Beach Suite with Pool</v>
      </c>
      <c r="S23" s="31" t="str">
        <f t="shared" si="0"/>
        <v>HB</v>
      </c>
      <c r="T23" s="31" t="str">
        <f t="shared" si="0"/>
        <v>01 &amp; 02 Persons</v>
      </c>
      <c r="U23" s="31">
        <f t="shared" si="2"/>
        <v>1753</v>
      </c>
      <c r="V23" s="34">
        <f t="shared" si="2"/>
        <v>1810</v>
      </c>
      <c r="W23" s="34">
        <f t="shared" si="3"/>
        <v>2173</v>
      </c>
      <c r="X23" s="34">
        <f t="shared" si="3"/>
        <v>2185</v>
      </c>
      <c r="Y23" s="34">
        <f t="shared" si="4"/>
        <v>1753</v>
      </c>
      <c r="Z23" s="34">
        <f t="shared" si="4"/>
        <v>1810</v>
      </c>
      <c r="AA23" s="34">
        <f t="shared" si="5"/>
        <v>2033</v>
      </c>
      <c r="AB23" s="34">
        <f t="shared" si="5"/>
        <v>2090</v>
      </c>
      <c r="AD23" s="35">
        <v>20</v>
      </c>
      <c r="AE23" s="35">
        <v>30</v>
      </c>
      <c r="AF23" s="35">
        <v>20</v>
      </c>
      <c r="AG23" s="35">
        <v>20</v>
      </c>
      <c r="AI23" s="30" t="str">
        <f t="shared" si="1"/>
        <v>Two Bed Room Beach Suite with Pool</v>
      </c>
      <c r="AJ23" s="31" t="str">
        <f t="shared" si="1"/>
        <v>HB</v>
      </c>
      <c r="AK23" s="31" t="str">
        <f t="shared" si="1"/>
        <v>01 &amp; 02 Persons</v>
      </c>
      <c r="AL23" s="31">
        <f t="shared" si="6"/>
        <v>1773</v>
      </c>
      <c r="AM23" s="34">
        <f t="shared" si="7"/>
        <v>1830</v>
      </c>
      <c r="AN23" s="34">
        <f t="shared" si="7"/>
        <v>2203</v>
      </c>
      <c r="AO23" s="34">
        <f t="shared" si="8"/>
        <v>2215</v>
      </c>
      <c r="AP23" s="34">
        <f t="shared" si="8"/>
        <v>1773</v>
      </c>
      <c r="AQ23" s="34">
        <f t="shared" si="9"/>
        <v>1830</v>
      </c>
      <c r="AR23" s="34">
        <f t="shared" si="9"/>
        <v>2053</v>
      </c>
      <c r="AS23" s="34">
        <f t="shared" si="10"/>
        <v>2110</v>
      </c>
    </row>
    <row r="24" spans="1:45" ht="27.75" customHeight="1">
      <c r="A24" s="30" t="s">
        <v>1275</v>
      </c>
      <c r="B24" s="31" t="s">
        <v>217</v>
      </c>
      <c r="C24" s="31" t="s">
        <v>1276</v>
      </c>
      <c r="D24" s="315">
        <v>42500</v>
      </c>
      <c r="E24" s="316"/>
      <c r="F24" s="315">
        <v>50000</v>
      </c>
      <c r="G24" s="316"/>
      <c r="H24" s="315">
        <v>35000</v>
      </c>
      <c r="I24" s="316"/>
      <c r="J24" s="315">
        <v>50000</v>
      </c>
      <c r="K24" s="316"/>
      <c r="L24" s="8"/>
      <c r="M24" s="33"/>
      <c r="N24" s="33"/>
      <c r="O24" s="33">
        <f>22*6</f>
        <v>132</v>
      </c>
      <c r="P24" s="33">
        <v>132</v>
      </c>
      <c r="R24" s="30" t="str">
        <f t="shared" si="0"/>
        <v>Kihaa Private Residence - 10 Room Private Residence</v>
      </c>
      <c r="S24" s="31" t="str">
        <f t="shared" si="0"/>
        <v>HB</v>
      </c>
      <c r="T24" s="31" t="str">
        <f t="shared" si="0"/>
        <v>18 Adults &amp; 04 Children</v>
      </c>
      <c r="U24" s="31">
        <f t="shared" si="2"/>
        <v>42632</v>
      </c>
      <c r="V24" s="34">
        <f t="shared" si="2"/>
        <v>132</v>
      </c>
      <c r="W24" s="34">
        <f t="shared" si="3"/>
        <v>50132</v>
      </c>
      <c r="X24" s="34">
        <f t="shared" si="3"/>
        <v>132</v>
      </c>
      <c r="Y24" s="34">
        <f t="shared" si="4"/>
        <v>35132</v>
      </c>
      <c r="Z24" s="34">
        <f t="shared" si="4"/>
        <v>132</v>
      </c>
      <c r="AA24" s="34">
        <f t="shared" si="5"/>
        <v>50132</v>
      </c>
      <c r="AB24" s="34">
        <f t="shared" si="5"/>
        <v>132</v>
      </c>
      <c r="AD24" s="35">
        <v>35</v>
      </c>
      <c r="AE24" s="35">
        <v>50</v>
      </c>
      <c r="AF24" s="35">
        <v>35</v>
      </c>
      <c r="AG24" s="35">
        <v>35</v>
      </c>
      <c r="AI24" s="30" t="str">
        <f t="shared" si="1"/>
        <v>Kihaa Private Residence - 10 Room Private Residence</v>
      </c>
      <c r="AJ24" s="31" t="str">
        <f t="shared" si="1"/>
        <v>HB</v>
      </c>
      <c r="AK24" s="31" t="str">
        <f t="shared" si="1"/>
        <v>18 Adults &amp; 04 Children</v>
      </c>
      <c r="AL24" s="31">
        <f t="shared" si="6"/>
        <v>42667</v>
      </c>
      <c r="AM24" s="34">
        <f t="shared" si="7"/>
        <v>167</v>
      </c>
      <c r="AN24" s="34">
        <f t="shared" si="7"/>
        <v>50182</v>
      </c>
      <c r="AO24" s="34">
        <f t="shared" si="8"/>
        <v>182</v>
      </c>
      <c r="AP24" s="34">
        <f t="shared" si="8"/>
        <v>35167</v>
      </c>
      <c r="AQ24" s="34">
        <f t="shared" si="9"/>
        <v>167</v>
      </c>
      <c r="AR24" s="34">
        <f t="shared" si="9"/>
        <v>50167</v>
      </c>
      <c r="AS24" s="34">
        <f t="shared" si="10"/>
        <v>167</v>
      </c>
    </row>
    <row r="25" spans="1:45" ht="27.75" customHeight="1">
      <c r="A25" s="25" t="s">
        <v>24</v>
      </c>
      <c r="M25" s="25" t="s">
        <v>25</v>
      </c>
      <c r="R25" s="25" t="s">
        <v>26</v>
      </c>
      <c r="AD25" s="25" t="s">
        <v>27</v>
      </c>
      <c r="AI25" s="25" t="s">
        <v>28</v>
      </c>
    </row>
    <row r="26" spans="1:45" ht="27.75" customHeight="1">
      <c r="A26" s="299" t="s">
        <v>0</v>
      </c>
      <c r="B26" s="299" t="s">
        <v>1</v>
      </c>
      <c r="C26" s="299" t="s">
        <v>29</v>
      </c>
      <c r="D26" s="288" t="s">
        <v>51</v>
      </c>
      <c r="E26" s="290"/>
      <c r="F26" s="288" t="s">
        <v>52</v>
      </c>
      <c r="G26" s="290"/>
      <c r="H26" s="288" t="s">
        <v>103</v>
      </c>
      <c r="I26" s="290"/>
      <c r="J26" s="288" t="s">
        <v>556</v>
      </c>
      <c r="K26" s="290"/>
      <c r="L26" s="8"/>
      <c r="M26" s="26" t="s">
        <v>32</v>
      </c>
      <c r="N26" s="26" t="s">
        <v>33</v>
      </c>
      <c r="O26" s="26" t="s">
        <v>34</v>
      </c>
      <c r="P26" s="26" t="s">
        <v>34</v>
      </c>
      <c r="R26" s="294" t="s">
        <v>0</v>
      </c>
      <c r="S26" s="294" t="s">
        <v>1</v>
      </c>
      <c r="T26" s="294" t="s">
        <v>29</v>
      </c>
      <c r="U26" s="291" t="str">
        <f>D26</f>
        <v>Season 5</v>
      </c>
      <c r="V26" s="293"/>
      <c r="W26" s="291" t="str">
        <f>F26</f>
        <v>Season 6</v>
      </c>
      <c r="X26" s="293"/>
      <c r="Y26" s="291" t="str">
        <f>H26</f>
        <v>Season 7</v>
      </c>
      <c r="Z26" s="293"/>
      <c r="AA26" s="291" t="str">
        <f>J26</f>
        <v>Season 8</v>
      </c>
      <c r="AB26" s="293"/>
      <c r="AD26" s="27" t="str">
        <f>U26</f>
        <v>Season 5</v>
      </c>
      <c r="AE26" s="27" t="str">
        <f>W26</f>
        <v>Season 6</v>
      </c>
      <c r="AF26" s="27" t="str">
        <f>Y26</f>
        <v>Season 7</v>
      </c>
      <c r="AG26" s="27" t="str">
        <f>AA26</f>
        <v>Season 8</v>
      </c>
      <c r="AI26" s="295" t="s">
        <v>0</v>
      </c>
      <c r="AJ26" s="295" t="s">
        <v>1</v>
      </c>
      <c r="AK26" s="295" t="s">
        <v>29</v>
      </c>
      <c r="AL26" s="282" t="str">
        <f>AD26</f>
        <v>Season 5</v>
      </c>
      <c r="AM26" s="284"/>
      <c r="AN26" s="282" t="str">
        <f>AE26</f>
        <v>Season 6</v>
      </c>
      <c r="AO26" s="284"/>
      <c r="AP26" s="282" t="str">
        <f>AF26</f>
        <v>Season 7</v>
      </c>
      <c r="AQ26" s="284"/>
      <c r="AR26" s="282" t="str">
        <f>AG26</f>
        <v>Season 8</v>
      </c>
      <c r="AS26" s="284"/>
    </row>
    <row r="27" spans="1:45" ht="27.75" customHeight="1">
      <c r="A27" s="299"/>
      <c r="B27" s="299"/>
      <c r="C27" s="299"/>
      <c r="D27" s="288" t="s">
        <v>1277</v>
      </c>
      <c r="E27" s="290"/>
      <c r="F27" s="288" t="s">
        <v>50</v>
      </c>
      <c r="G27" s="290"/>
      <c r="H27" s="288" t="s">
        <v>53</v>
      </c>
      <c r="I27" s="290"/>
      <c r="J27" s="288" t="s">
        <v>54</v>
      </c>
      <c r="K27" s="290"/>
      <c r="L27" s="8"/>
      <c r="M27" s="26" t="s">
        <v>37</v>
      </c>
      <c r="N27" s="26" t="s">
        <v>38</v>
      </c>
      <c r="O27" s="26" t="s">
        <v>38</v>
      </c>
      <c r="P27" s="26" t="s">
        <v>38</v>
      </c>
      <c r="R27" s="294"/>
      <c r="S27" s="294"/>
      <c r="T27" s="294"/>
      <c r="U27" s="291" t="str">
        <f>D27</f>
        <v>01 Mar 2020 to 31 Mar 2020</v>
      </c>
      <c r="V27" s="293"/>
      <c r="W27" s="291" t="str">
        <f>F27</f>
        <v>01 Apr 2020 to 30 Apr 2020</v>
      </c>
      <c r="X27" s="293"/>
      <c r="Y27" s="291" t="str">
        <f>H27</f>
        <v>01 May 2020 to 31 Jul 2020</v>
      </c>
      <c r="Z27" s="293"/>
      <c r="AA27" s="291" t="str">
        <f>J27</f>
        <v>01 Aug 2020 to 31 Oct 2020</v>
      </c>
      <c r="AB27" s="293"/>
      <c r="AD27" s="27" t="str">
        <f>U27</f>
        <v>01 Mar 2020 to 31 Mar 2020</v>
      </c>
      <c r="AE27" s="27" t="str">
        <f>W27</f>
        <v>01 Apr 2020 to 30 Apr 2020</v>
      </c>
      <c r="AF27" s="27" t="str">
        <f>Y27</f>
        <v>01 May 2020 to 31 Jul 2020</v>
      </c>
      <c r="AG27" s="27" t="str">
        <f>AA27</f>
        <v>01 Aug 2020 to 31 Oct 2020</v>
      </c>
      <c r="AI27" s="296"/>
      <c r="AJ27" s="296"/>
      <c r="AK27" s="296"/>
      <c r="AL27" s="282" t="str">
        <f>AD27</f>
        <v>01 Mar 2020 to 31 Mar 2020</v>
      </c>
      <c r="AM27" s="284"/>
      <c r="AN27" s="282" t="str">
        <f>AE27</f>
        <v>01 Apr 2020 to 30 Apr 2020</v>
      </c>
      <c r="AO27" s="284"/>
      <c r="AP27" s="282" t="str">
        <f>AF27</f>
        <v>01 May 2020 to 31 Jul 2020</v>
      </c>
      <c r="AQ27" s="284"/>
      <c r="AR27" s="282" t="str">
        <f>AG27</f>
        <v>01 Aug 2020 to 31 Oct 2020</v>
      </c>
      <c r="AS27" s="284"/>
    </row>
    <row r="28" spans="1:45" ht="27.75" customHeight="1">
      <c r="A28" s="299"/>
      <c r="B28" s="299"/>
      <c r="C28" s="299"/>
      <c r="D28" s="29" t="s">
        <v>3</v>
      </c>
      <c r="E28" s="29" t="s">
        <v>4</v>
      </c>
      <c r="F28" s="29" t="s">
        <v>3</v>
      </c>
      <c r="G28" s="29" t="s">
        <v>4</v>
      </c>
      <c r="H28" s="29" t="s">
        <v>3</v>
      </c>
      <c r="I28" s="29" t="s">
        <v>4</v>
      </c>
      <c r="J28" s="29" t="s">
        <v>3</v>
      </c>
      <c r="K28" s="29" t="s">
        <v>4</v>
      </c>
      <c r="L28" s="8"/>
      <c r="M28" s="26"/>
      <c r="N28" s="26"/>
      <c r="O28" s="26"/>
      <c r="P28" s="26"/>
      <c r="R28" s="294"/>
      <c r="S28" s="294"/>
      <c r="T28" s="294"/>
      <c r="U28" s="51" t="s">
        <v>3</v>
      </c>
      <c r="V28" s="51" t="s">
        <v>4</v>
      </c>
      <c r="W28" s="51" t="s">
        <v>3</v>
      </c>
      <c r="X28" s="51" t="s">
        <v>4</v>
      </c>
      <c r="Y28" s="51" t="s">
        <v>3</v>
      </c>
      <c r="Z28" s="51" t="s">
        <v>4</v>
      </c>
      <c r="AA28" s="51" t="s">
        <v>3</v>
      </c>
      <c r="AB28" s="51" t="s">
        <v>4</v>
      </c>
      <c r="AD28" s="27"/>
      <c r="AE28" s="27"/>
      <c r="AF28" s="27"/>
      <c r="AG28" s="28"/>
      <c r="AI28" s="297"/>
      <c r="AJ28" s="297"/>
      <c r="AK28" s="297"/>
      <c r="AL28" s="52" t="s">
        <v>3</v>
      </c>
      <c r="AM28" s="52" t="s">
        <v>4</v>
      </c>
      <c r="AN28" s="52" t="s">
        <v>3</v>
      </c>
      <c r="AO28" s="52" t="s">
        <v>4</v>
      </c>
      <c r="AP28" s="52" t="s">
        <v>3</v>
      </c>
      <c r="AQ28" s="52" t="s">
        <v>4</v>
      </c>
      <c r="AR28" s="52" t="s">
        <v>3</v>
      </c>
      <c r="AS28" s="52" t="s">
        <v>4</v>
      </c>
    </row>
    <row r="29" spans="1:45" ht="27.75" customHeight="1">
      <c r="A29" s="30" t="s">
        <v>443</v>
      </c>
      <c r="B29" s="31" t="s">
        <v>217</v>
      </c>
      <c r="C29" s="31" t="s">
        <v>420</v>
      </c>
      <c r="D29" s="31">
        <v>367</v>
      </c>
      <c r="E29" s="31">
        <v>482</v>
      </c>
      <c r="F29" s="31">
        <v>318</v>
      </c>
      <c r="G29" s="31">
        <v>412</v>
      </c>
      <c r="H29" s="31">
        <v>269</v>
      </c>
      <c r="I29" s="31">
        <v>342</v>
      </c>
      <c r="J29" s="31">
        <v>367</v>
      </c>
      <c r="K29" s="31">
        <v>482</v>
      </c>
      <c r="L29" s="8"/>
      <c r="M29" s="33"/>
      <c r="N29" s="33"/>
      <c r="O29" s="33">
        <v>6</v>
      </c>
      <c r="P29" s="33">
        <v>12</v>
      </c>
      <c r="R29" s="30" t="str">
        <f t="shared" ref="R29:T41" si="11">A29</f>
        <v xml:space="preserve">Deluxe Villa </v>
      </c>
      <c r="S29" s="31" t="str">
        <f t="shared" si="11"/>
        <v>HB</v>
      </c>
      <c r="T29" s="31" t="str">
        <f t="shared" si="11"/>
        <v>01 &amp; 02 Persons</v>
      </c>
      <c r="U29" s="31">
        <f>D29+O29</f>
        <v>373</v>
      </c>
      <c r="V29" s="34">
        <f>E29+P29</f>
        <v>494</v>
      </c>
      <c r="W29" s="34">
        <f>F29+O29</f>
        <v>324</v>
      </c>
      <c r="X29" s="34">
        <f>G29+P29</f>
        <v>424</v>
      </c>
      <c r="Y29" s="34">
        <f>H29+O29</f>
        <v>275</v>
      </c>
      <c r="Z29" s="34">
        <f>I29+P29</f>
        <v>354</v>
      </c>
      <c r="AA29" s="34">
        <f>J29+O29</f>
        <v>373</v>
      </c>
      <c r="AB29" s="34">
        <f>K29+P29</f>
        <v>494</v>
      </c>
      <c r="AD29" s="35">
        <v>12</v>
      </c>
      <c r="AE29" s="35">
        <v>12</v>
      </c>
      <c r="AF29" s="35">
        <v>12</v>
      </c>
      <c r="AG29" s="35">
        <v>12</v>
      </c>
      <c r="AI29" s="30" t="str">
        <f t="shared" ref="AI29:AK41" si="12">R29</f>
        <v xml:space="preserve">Deluxe Villa </v>
      </c>
      <c r="AJ29" s="31" t="str">
        <f t="shared" si="12"/>
        <v>HB</v>
      </c>
      <c r="AK29" s="31" t="str">
        <f t="shared" si="12"/>
        <v>01 &amp; 02 Persons</v>
      </c>
      <c r="AL29" s="31">
        <f>U29+AD29</f>
        <v>385</v>
      </c>
      <c r="AM29" s="34">
        <f>V29+AD29</f>
        <v>506</v>
      </c>
      <c r="AN29" s="34">
        <f>W29+AE29</f>
        <v>336</v>
      </c>
      <c r="AO29" s="34">
        <f>X29+AE29</f>
        <v>436</v>
      </c>
      <c r="AP29" s="34">
        <f>Y29+AF29</f>
        <v>287</v>
      </c>
      <c r="AQ29" s="34">
        <f>Z29+AF29</f>
        <v>366</v>
      </c>
      <c r="AR29" s="34">
        <f>AA29+AG29</f>
        <v>385</v>
      </c>
      <c r="AS29" s="34">
        <f>AB29+AG29</f>
        <v>506</v>
      </c>
    </row>
    <row r="30" spans="1:45" ht="27.75" customHeight="1">
      <c r="A30" s="30" t="s">
        <v>1264</v>
      </c>
      <c r="B30" s="31" t="s">
        <v>217</v>
      </c>
      <c r="C30" s="31" t="s">
        <v>420</v>
      </c>
      <c r="D30" s="31">
        <v>416</v>
      </c>
      <c r="E30" s="31">
        <v>552</v>
      </c>
      <c r="F30" s="31">
        <v>367</v>
      </c>
      <c r="G30" s="31">
        <v>482</v>
      </c>
      <c r="H30" s="31">
        <v>318</v>
      </c>
      <c r="I30" s="31">
        <v>412</v>
      </c>
      <c r="J30" s="31">
        <v>416</v>
      </c>
      <c r="K30" s="31">
        <v>552</v>
      </c>
      <c r="L30" s="8"/>
      <c r="M30" s="33"/>
      <c r="N30" s="33"/>
      <c r="O30" s="33">
        <v>6</v>
      </c>
      <c r="P30" s="33">
        <v>12</v>
      </c>
      <c r="R30" s="30" t="str">
        <f t="shared" si="11"/>
        <v>Beach Villa (Reserve)</v>
      </c>
      <c r="S30" s="31" t="str">
        <f t="shared" si="11"/>
        <v>HB</v>
      </c>
      <c r="T30" s="31" t="str">
        <f t="shared" si="11"/>
        <v>01 &amp; 02 Persons</v>
      </c>
      <c r="U30" s="31">
        <f>D30+O30</f>
        <v>422</v>
      </c>
      <c r="V30" s="34">
        <f>E30+P30</f>
        <v>564</v>
      </c>
      <c r="W30" s="34">
        <f>F30+O30</f>
        <v>373</v>
      </c>
      <c r="X30" s="34">
        <f>G30+P30</f>
        <v>494</v>
      </c>
      <c r="Y30" s="34">
        <f>H30+O30</f>
        <v>324</v>
      </c>
      <c r="Z30" s="34">
        <f>I30+P30</f>
        <v>424</v>
      </c>
      <c r="AA30" s="34">
        <f>J30+O30</f>
        <v>422</v>
      </c>
      <c r="AB30" s="34">
        <f>K30+P30</f>
        <v>564</v>
      </c>
      <c r="AD30" s="35">
        <v>12</v>
      </c>
      <c r="AE30" s="35">
        <v>12</v>
      </c>
      <c r="AF30" s="35">
        <v>12</v>
      </c>
      <c r="AG30" s="35">
        <v>12</v>
      </c>
      <c r="AI30" s="30" t="str">
        <f t="shared" si="12"/>
        <v>Beach Villa (Reserve)</v>
      </c>
      <c r="AJ30" s="31" t="str">
        <f t="shared" si="12"/>
        <v>HB</v>
      </c>
      <c r="AK30" s="31" t="str">
        <f t="shared" si="12"/>
        <v>01 &amp; 02 Persons</v>
      </c>
      <c r="AL30" s="31">
        <f>U30+AD30</f>
        <v>434</v>
      </c>
      <c r="AM30" s="34">
        <f>V30+AD30</f>
        <v>576</v>
      </c>
      <c r="AN30" s="34">
        <f>W30+AE30</f>
        <v>385</v>
      </c>
      <c r="AO30" s="34">
        <f>X30+AE30</f>
        <v>506</v>
      </c>
      <c r="AP30" s="34">
        <f>Y30+AF30</f>
        <v>336</v>
      </c>
      <c r="AQ30" s="34">
        <f>Z30+AF30</f>
        <v>436</v>
      </c>
      <c r="AR30" s="34">
        <f>AA30+AG30</f>
        <v>434</v>
      </c>
      <c r="AS30" s="34">
        <f>AB30+AG30</f>
        <v>576</v>
      </c>
    </row>
    <row r="31" spans="1:45" ht="27.75" customHeight="1">
      <c r="A31" s="30" t="s">
        <v>1265</v>
      </c>
      <c r="B31" s="31" t="s">
        <v>217</v>
      </c>
      <c r="C31" s="31" t="s">
        <v>420</v>
      </c>
      <c r="D31" s="31">
        <v>465</v>
      </c>
      <c r="E31" s="31">
        <v>622</v>
      </c>
      <c r="F31" s="31">
        <v>416</v>
      </c>
      <c r="G31" s="31">
        <v>552</v>
      </c>
      <c r="H31" s="31">
        <v>367</v>
      </c>
      <c r="I31" s="31">
        <v>482</v>
      </c>
      <c r="J31" s="31">
        <v>465</v>
      </c>
      <c r="K31" s="31">
        <v>622</v>
      </c>
      <c r="L31" s="8"/>
      <c r="M31" s="33"/>
      <c r="N31" s="33"/>
      <c r="O31" s="33">
        <v>6</v>
      </c>
      <c r="P31" s="33">
        <v>12</v>
      </c>
      <c r="R31" s="30" t="str">
        <f t="shared" si="11"/>
        <v xml:space="preserve">Garden Villa with Pool </v>
      </c>
      <c r="S31" s="31" t="str">
        <f t="shared" si="11"/>
        <v>HB</v>
      </c>
      <c r="T31" s="31" t="str">
        <f t="shared" si="11"/>
        <v>01 &amp; 02 Persons</v>
      </c>
      <c r="U31" s="31">
        <f t="shared" ref="U31:V41" si="13">D31+O31</f>
        <v>471</v>
      </c>
      <c r="V31" s="34">
        <f t="shared" si="13"/>
        <v>634</v>
      </c>
      <c r="W31" s="34">
        <f t="shared" ref="W31:X41" si="14">F31+O31</f>
        <v>422</v>
      </c>
      <c r="X31" s="34">
        <f t="shared" si="14"/>
        <v>564</v>
      </c>
      <c r="Y31" s="34">
        <f t="shared" ref="Y31:Z41" si="15">H31+O31</f>
        <v>373</v>
      </c>
      <c r="Z31" s="34">
        <f t="shared" si="15"/>
        <v>494</v>
      </c>
      <c r="AA31" s="34">
        <f t="shared" ref="AA31:AB41" si="16">J31+O31</f>
        <v>471</v>
      </c>
      <c r="AB31" s="34">
        <f t="shared" si="16"/>
        <v>634</v>
      </c>
      <c r="AD31" s="35">
        <v>12</v>
      </c>
      <c r="AE31" s="35">
        <v>12</v>
      </c>
      <c r="AF31" s="35">
        <v>12</v>
      </c>
      <c r="AG31" s="35">
        <v>12</v>
      </c>
      <c r="AI31" s="30" t="str">
        <f t="shared" si="12"/>
        <v xml:space="preserve">Garden Villa with Pool </v>
      </c>
      <c r="AJ31" s="31" t="str">
        <f t="shared" si="12"/>
        <v>HB</v>
      </c>
      <c r="AK31" s="31" t="str">
        <f t="shared" si="12"/>
        <v>01 &amp; 02 Persons</v>
      </c>
      <c r="AL31" s="31">
        <f t="shared" ref="AL31:AL41" si="17">U31+AD31</f>
        <v>483</v>
      </c>
      <c r="AM31" s="34">
        <f t="shared" ref="AM31:AN41" si="18">V31+AD31</f>
        <v>646</v>
      </c>
      <c r="AN31" s="34">
        <f t="shared" si="18"/>
        <v>434</v>
      </c>
      <c r="AO31" s="34">
        <f t="shared" ref="AO31:AP41" si="19">X31+AE31</f>
        <v>576</v>
      </c>
      <c r="AP31" s="34">
        <f t="shared" si="19"/>
        <v>385</v>
      </c>
      <c r="AQ31" s="34">
        <f t="shared" ref="AQ31:AR41" si="20">Z31+AF31</f>
        <v>506</v>
      </c>
      <c r="AR31" s="34">
        <f t="shared" si="20"/>
        <v>483</v>
      </c>
      <c r="AS31" s="34">
        <f t="shared" ref="AS31:AS41" si="21">AB31+AG31</f>
        <v>646</v>
      </c>
    </row>
    <row r="32" spans="1:45" ht="27.75" customHeight="1">
      <c r="A32" s="30" t="s">
        <v>1266</v>
      </c>
      <c r="B32" s="31" t="s">
        <v>217</v>
      </c>
      <c r="C32" s="31" t="s">
        <v>420</v>
      </c>
      <c r="D32" s="31">
        <v>514</v>
      </c>
      <c r="E32" s="31">
        <v>692</v>
      </c>
      <c r="F32" s="31">
        <v>465</v>
      </c>
      <c r="G32" s="31">
        <v>622</v>
      </c>
      <c r="H32" s="31">
        <v>465</v>
      </c>
      <c r="I32" s="31">
        <v>622</v>
      </c>
      <c r="J32" s="31">
        <v>514</v>
      </c>
      <c r="K32" s="31">
        <v>692</v>
      </c>
      <c r="L32" s="8"/>
      <c r="M32" s="33"/>
      <c r="N32" s="33"/>
      <c r="O32" s="33">
        <v>6</v>
      </c>
      <c r="P32" s="33">
        <v>12</v>
      </c>
      <c r="R32" s="30" t="str">
        <f t="shared" si="11"/>
        <v>Lagoon Prestige Pavilion Beach Villa</v>
      </c>
      <c r="S32" s="31" t="str">
        <f t="shared" si="11"/>
        <v>HB</v>
      </c>
      <c r="T32" s="31" t="str">
        <f t="shared" si="11"/>
        <v>01 &amp; 02 Persons</v>
      </c>
      <c r="U32" s="31">
        <f t="shared" si="13"/>
        <v>520</v>
      </c>
      <c r="V32" s="34">
        <f t="shared" si="13"/>
        <v>704</v>
      </c>
      <c r="W32" s="34">
        <f t="shared" si="14"/>
        <v>471</v>
      </c>
      <c r="X32" s="34">
        <f t="shared" si="14"/>
        <v>634</v>
      </c>
      <c r="Y32" s="34">
        <f t="shared" si="15"/>
        <v>471</v>
      </c>
      <c r="Z32" s="34">
        <f t="shared" si="15"/>
        <v>634</v>
      </c>
      <c r="AA32" s="34">
        <f t="shared" si="16"/>
        <v>520</v>
      </c>
      <c r="AB32" s="34">
        <f t="shared" si="16"/>
        <v>704</v>
      </c>
      <c r="AD32" s="35">
        <v>12</v>
      </c>
      <c r="AE32" s="35">
        <v>12</v>
      </c>
      <c r="AF32" s="35">
        <v>12</v>
      </c>
      <c r="AG32" s="35">
        <v>12</v>
      </c>
      <c r="AI32" s="30" t="str">
        <f t="shared" si="12"/>
        <v>Lagoon Prestige Pavilion Beach Villa</v>
      </c>
      <c r="AJ32" s="31" t="str">
        <f t="shared" si="12"/>
        <v>HB</v>
      </c>
      <c r="AK32" s="31" t="str">
        <f t="shared" si="12"/>
        <v>01 &amp; 02 Persons</v>
      </c>
      <c r="AL32" s="31">
        <f t="shared" si="17"/>
        <v>532</v>
      </c>
      <c r="AM32" s="34">
        <f t="shared" si="18"/>
        <v>716</v>
      </c>
      <c r="AN32" s="34">
        <f t="shared" si="18"/>
        <v>483</v>
      </c>
      <c r="AO32" s="34">
        <f t="shared" si="19"/>
        <v>646</v>
      </c>
      <c r="AP32" s="34">
        <f t="shared" si="19"/>
        <v>483</v>
      </c>
      <c r="AQ32" s="34">
        <f t="shared" si="20"/>
        <v>646</v>
      </c>
      <c r="AR32" s="34">
        <f t="shared" si="20"/>
        <v>532</v>
      </c>
      <c r="AS32" s="34">
        <f t="shared" si="21"/>
        <v>716</v>
      </c>
    </row>
    <row r="33" spans="1:45" ht="27.75" customHeight="1">
      <c r="A33" s="30" t="s">
        <v>1267</v>
      </c>
      <c r="B33" s="31" t="s">
        <v>217</v>
      </c>
      <c r="C33" s="31" t="s">
        <v>420</v>
      </c>
      <c r="D33" s="31">
        <v>588</v>
      </c>
      <c r="E33" s="31">
        <v>797</v>
      </c>
      <c r="F33" s="31">
        <v>514</v>
      </c>
      <c r="G33" s="31">
        <v>692</v>
      </c>
      <c r="H33" s="31">
        <v>514</v>
      </c>
      <c r="I33" s="31">
        <v>692</v>
      </c>
      <c r="J33" s="31">
        <v>588</v>
      </c>
      <c r="K33" s="31">
        <v>797</v>
      </c>
      <c r="L33" s="8"/>
      <c r="M33" s="33"/>
      <c r="N33" s="33"/>
      <c r="O33" s="33">
        <v>6</v>
      </c>
      <c r="P33" s="33">
        <v>12</v>
      </c>
      <c r="R33" s="30" t="str">
        <f t="shared" si="11"/>
        <v xml:space="preserve">Lagoon Villa with Plunge Pool </v>
      </c>
      <c r="S33" s="31" t="str">
        <f t="shared" si="11"/>
        <v>HB</v>
      </c>
      <c r="T33" s="31" t="str">
        <f t="shared" si="11"/>
        <v>01 &amp; 02 Persons</v>
      </c>
      <c r="U33" s="31">
        <f t="shared" si="13"/>
        <v>594</v>
      </c>
      <c r="V33" s="34">
        <f t="shared" si="13"/>
        <v>809</v>
      </c>
      <c r="W33" s="34">
        <f t="shared" si="14"/>
        <v>520</v>
      </c>
      <c r="X33" s="34">
        <f t="shared" si="14"/>
        <v>704</v>
      </c>
      <c r="Y33" s="34">
        <f t="shared" si="15"/>
        <v>520</v>
      </c>
      <c r="Z33" s="34">
        <f t="shared" si="15"/>
        <v>704</v>
      </c>
      <c r="AA33" s="34">
        <f t="shared" si="16"/>
        <v>594</v>
      </c>
      <c r="AB33" s="34">
        <f t="shared" si="16"/>
        <v>809</v>
      </c>
      <c r="AD33" s="35">
        <v>12</v>
      </c>
      <c r="AE33" s="35">
        <v>12</v>
      </c>
      <c r="AF33" s="35">
        <v>12</v>
      </c>
      <c r="AG33" s="35">
        <v>12</v>
      </c>
      <c r="AI33" s="30" t="str">
        <f t="shared" si="12"/>
        <v xml:space="preserve">Lagoon Villa with Plunge Pool </v>
      </c>
      <c r="AJ33" s="31" t="str">
        <f t="shared" si="12"/>
        <v>HB</v>
      </c>
      <c r="AK33" s="31" t="str">
        <f t="shared" si="12"/>
        <v>01 &amp; 02 Persons</v>
      </c>
      <c r="AL33" s="31">
        <f t="shared" si="17"/>
        <v>606</v>
      </c>
      <c r="AM33" s="34">
        <f t="shared" si="18"/>
        <v>821</v>
      </c>
      <c r="AN33" s="34">
        <f t="shared" si="18"/>
        <v>532</v>
      </c>
      <c r="AO33" s="34">
        <f t="shared" si="19"/>
        <v>716</v>
      </c>
      <c r="AP33" s="34">
        <f t="shared" si="19"/>
        <v>532</v>
      </c>
      <c r="AQ33" s="34">
        <f t="shared" si="20"/>
        <v>716</v>
      </c>
      <c r="AR33" s="34">
        <f t="shared" si="20"/>
        <v>606</v>
      </c>
      <c r="AS33" s="34">
        <f t="shared" si="21"/>
        <v>821</v>
      </c>
    </row>
    <row r="34" spans="1:45" ht="27.75" customHeight="1">
      <c r="A34" s="30" t="s">
        <v>1268</v>
      </c>
      <c r="B34" s="31" t="s">
        <v>217</v>
      </c>
      <c r="C34" s="31" t="s">
        <v>420</v>
      </c>
      <c r="D34" s="31">
        <v>588</v>
      </c>
      <c r="E34" s="31">
        <v>797</v>
      </c>
      <c r="F34" s="31">
        <v>514</v>
      </c>
      <c r="G34" s="31">
        <v>692</v>
      </c>
      <c r="H34" s="31">
        <v>514</v>
      </c>
      <c r="I34" s="31">
        <v>692</v>
      </c>
      <c r="J34" s="31">
        <v>588</v>
      </c>
      <c r="K34" s="31">
        <v>797</v>
      </c>
      <c r="L34" s="8"/>
      <c r="M34" s="33"/>
      <c r="N34" s="33"/>
      <c r="O34" s="33">
        <v>6</v>
      </c>
      <c r="P34" s="33">
        <v>12</v>
      </c>
      <c r="R34" s="30" t="str">
        <f t="shared" si="11"/>
        <v>Beach Villa with Private Pool</v>
      </c>
      <c r="S34" s="31" t="str">
        <f t="shared" si="11"/>
        <v>HB</v>
      </c>
      <c r="T34" s="31" t="str">
        <f t="shared" si="11"/>
        <v>01 &amp; 02 Persons</v>
      </c>
      <c r="U34" s="31">
        <f t="shared" si="13"/>
        <v>594</v>
      </c>
      <c r="V34" s="34">
        <f t="shared" si="13"/>
        <v>809</v>
      </c>
      <c r="W34" s="34">
        <f t="shared" si="14"/>
        <v>520</v>
      </c>
      <c r="X34" s="34">
        <f t="shared" si="14"/>
        <v>704</v>
      </c>
      <c r="Y34" s="34">
        <f t="shared" si="15"/>
        <v>520</v>
      </c>
      <c r="Z34" s="34">
        <f t="shared" si="15"/>
        <v>704</v>
      </c>
      <c r="AA34" s="34">
        <f t="shared" si="16"/>
        <v>594</v>
      </c>
      <c r="AB34" s="34">
        <f t="shared" si="16"/>
        <v>809</v>
      </c>
      <c r="AD34" s="35">
        <v>12</v>
      </c>
      <c r="AE34" s="35">
        <v>12</v>
      </c>
      <c r="AF34" s="35">
        <v>12</v>
      </c>
      <c r="AG34" s="35">
        <v>12</v>
      </c>
      <c r="AI34" s="30" t="str">
        <f t="shared" si="12"/>
        <v>Beach Villa with Private Pool</v>
      </c>
      <c r="AJ34" s="31" t="str">
        <f t="shared" si="12"/>
        <v>HB</v>
      </c>
      <c r="AK34" s="31" t="str">
        <f t="shared" si="12"/>
        <v>01 &amp; 02 Persons</v>
      </c>
      <c r="AL34" s="31">
        <f t="shared" si="17"/>
        <v>606</v>
      </c>
      <c r="AM34" s="34">
        <f t="shared" si="18"/>
        <v>821</v>
      </c>
      <c r="AN34" s="34">
        <f t="shared" si="18"/>
        <v>532</v>
      </c>
      <c r="AO34" s="34">
        <f t="shared" si="19"/>
        <v>716</v>
      </c>
      <c r="AP34" s="34">
        <f t="shared" si="19"/>
        <v>532</v>
      </c>
      <c r="AQ34" s="34">
        <f t="shared" si="20"/>
        <v>716</v>
      </c>
      <c r="AR34" s="34">
        <f t="shared" si="20"/>
        <v>606</v>
      </c>
      <c r="AS34" s="34">
        <f t="shared" si="21"/>
        <v>821</v>
      </c>
    </row>
    <row r="35" spans="1:45" ht="27.75" customHeight="1">
      <c r="A35" s="30" t="s">
        <v>1269</v>
      </c>
      <c r="B35" s="31" t="s">
        <v>217</v>
      </c>
      <c r="C35" s="31" t="s">
        <v>420</v>
      </c>
      <c r="D35" s="31">
        <v>907</v>
      </c>
      <c r="E35" s="31">
        <v>958</v>
      </c>
      <c r="F35" s="31">
        <v>907</v>
      </c>
      <c r="G35" s="31">
        <v>958</v>
      </c>
      <c r="H35" s="31">
        <v>767</v>
      </c>
      <c r="I35" s="31">
        <v>818</v>
      </c>
      <c r="J35" s="31">
        <v>907</v>
      </c>
      <c r="K35" s="31">
        <v>958</v>
      </c>
      <c r="L35" s="8"/>
      <c r="M35" s="33"/>
      <c r="N35" s="33"/>
      <c r="O35" s="33">
        <v>6</v>
      </c>
      <c r="P35" s="33">
        <v>12</v>
      </c>
      <c r="R35" s="30" t="str">
        <f t="shared" si="11"/>
        <v xml:space="preserve">Water Villa with Plunge Pool </v>
      </c>
      <c r="S35" s="31" t="str">
        <f t="shared" si="11"/>
        <v>HB</v>
      </c>
      <c r="T35" s="31" t="str">
        <f t="shared" si="11"/>
        <v>01 &amp; 02 Persons</v>
      </c>
      <c r="U35" s="31">
        <f t="shared" si="13"/>
        <v>913</v>
      </c>
      <c r="V35" s="34">
        <f t="shared" si="13"/>
        <v>970</v>
      </c>
      <c r="W35" s="34">
        <f t="shared" si="14"/>
        <v>913</v>
      </c>
      <c r="X35" s="34">
        <f t="shared" si="14"/>
        <v>970</v>
      </c>
      <c r="Y35" s="34">
        <f t="shared" si="15"/>
        <v>773</v>
      </c>
      <c r="Z35" s="34">
        <f t="shared" si="15"/>
        <v>830</v>
      </c>
      <c r="AA35" s="34">
        <f t="shared" si="16"/>
        <v>913</v>
      </c>
      <c r="AB35" s="34">
        <f t="shared" si="16"/>
        <v>970</v>
      </c>
      <c r="AD35" s="35">
        <v>12</v>
      </c>
      <c r="AE35" s="35">
        <v>12</v>
      </c>
      <c r="AF35" s="35">
        <v>12</v>
      </c>
      <c r="AG35" s="35">
        <v>12</v>
      </c>
      <c r="AI35" s="30" t="str">
        <f t="shared" si="12"/>
        <v xml:space="preserve">Water Villa with Plunge Pool </v>
      </c>
      <c r="AJ35" s="31" t="str">
        <f t="shared" si="12"/>
        <v>HB</v>
      </c>
      <c r="AK35" s="31" t="str">
        <f t="shared" si="12"/>
        <v>01 &amp; 02 Persons</v>
      </c>
      <c r="AL35" s="31">
        <f t="shared" si="17"/>
        <v>925</v>
      </c>
      <c r="AM35" s="34">
        <f t="shared" si="18"/>
        <v>982</v>
      </c>
      <c r="AN35" s="34">
        <f t="shared" si="18"/>
        <v>925</v>
      </c>
      <c r="AO35" s="34">
        <f t="shared" si="19"/>
        <v>982</v>
      </c>
      <c r="AP35" s="34">
        <f t="shared" si="19"/>
        <v>785</v>
      </c>
      <c r="AQ35" s="34">
        <f t="shared" si="20"/>
        <v>842</v>
      </c>
      <c r="AR35" s="34">
        <f t="shared" si="20"/>
        <v>925</v>
      </c>
      <c r="AS35" s="34">
        <f t="shared" si="21"/>
        <v>982</v>
      </c>
    </row>
    <row r="36" spans="1:45" ht="27.75" customHeight="1">
      <c r="A36" s="30" t="s">
        <v>1270</v>
      </c>
      <c r="B36" s="31" t="s">
        <v>217</v>
      </c>
      <c r="C36" s="31" t="s">
        <v>420</v>
      </c>
      <c r="D36" s="31">
        <v>907</v>
      </c>
      <c r="E36" s="31">
        <v>958</v>
      </c>
      <c r="F36" s="31">
        <v>907</v>
      </c>
      <c r="G36" s="31">
        <v>958</v>
      </c>
      <c r="H36" s="31">
        <v>767</v>
      </c>
      <c r="I36" s="31">
        <v>818</v>
      </c>
      <c r="J36" s="31">
        <v>907</v>
      </c>
      <c r="K36" s="31">
        <v>958</v>
      </c>
      <c r="L36" s="8"/>
      <c r="M36" s="33"/>
      <c r="N36" s="33"/>
      <c r="O36" s="33">
        <v>6</v>
      </c>
      <c r="P36" s="33">
        <v>12</v>
      </c>
      <c r="R36" s="30" t="str">
        <f t="shared" si="11"/>
        <v xml:space="preserve">Beach Suite with Infinity Pool </v>
      </c>
      <c r="S36" s="31" t="str">
        <f t="shared" si="11"/>
        <v>HB</v>
      </c>
      <c r="T36" s="31" t="str">
        <f t="shared" si="11"/>
        <v>01 &amp; 02 Persons</v>
      </c>
      <c r="U36" s="31">
        <f t="shared" si="13"/>
        <v>913</v>
      </c>
      <c r="V36" s="34">
        <f t="shared" si="13"/>
        <v>970</v>
      </c>
      <c r="W36" s="34">
        <f t="shared" si="14"/>
        <v>913</v>
      </c>
      <c r="X36" s="34">
        <f t="shared" si="14"/>
        <v>970</v>
      </c>
      <c r="Y36" s="34">
        <f t="shared" si="15"/>
        <v>773</v>
      </c>
      <c r="Z36" s="34">
        <f t="shared" si="15"/>
        <v>830</v>
      </c>
      <c r="AA36" s="34">
        <f t="shared" si="16"/>
        <v>913</v>
      </c>
      <c r="AB36" s="34">
        <f t="shared" si="16"/>
        <v>970</v>
      </c>
      <c r="AD36" s="35">
        <v>12</v>
      </c>
      <c r="AE36" s="35">
        <v>12</v>
      </c>
      <c r="AF36" s="35">
        <v>12</v>
      </c>
      <c r="AG36" s="35">
        <v>12</v>
      </c>
      <c r="AI36" s="30" t="str">
        <f t="shared" si="12"/>
        <v xml:space="preserve">Beach Suite with Infinity Pool </v>
      </c>
      <c r="AJ36" s="31" t="str">
        <f t="shared" si="12"/>
        <v>HB</v>
      </c>
      <c r="AK36" s="31" t="str">
        <f t="shared" si="12"/>
        <v>01 &amp; 02 Persons</v>
      </c>
      <c r="AL36" s="31">
        <f t="shared" si="17"/>
        <v>925</v>
      </c>
      <c r="AM36" s="34">
        <f t="shared" si="18"/>
        <v>982</v>
      </c>
      <c r="AN36" s="34">
        <f t="shared" si="18"/>
        <v>925</v>
      </c>
      <c r="AO36" s="34">
        <f t="shared" si="19"/>
        <v>982</v>
      </c>
      <c r="AP36" s="34">
        <f t="shared" si="19"/>
        <v>785</v>
      </c>
      <c r="AQ36" s="34">
        <f t="shared" si="20"/>
        <v>842</v>
      </c>
      <c r="AR36" s="34">
        <f t="shared" si="20"/>
        <v>925</v>
      </c>
      <c r="AS36" s="34">
        <f t="shared" si="21"/>
        <v>982</v>
      </c>
    </row>
    <row r="37" spans="1:45" ht="27.75" customHeight="1">
      <c r="A37" s="30" t="s">
        <v>1271</v>
      </c>
      <c r="B37" s="31" t="s">
        <v>217</v>
      </c>
      <c r="C37" s="31" t="s">
        <v>420</v>
      </c>
      <c r="D37" s="31">
        <v>1187</v>
      </c>
      <c r="E37" s="31">
        <v>1238</v>
      </c>
      <c r="F37" s="31">
        <v>991</v>
      </c>
      <c r="G37" s="31">
        <v>1042</v>
      </c>
      <c r="H37" s="31">
        <v>907</v>
      </c>
      <c r="I37" s="31">
        <v>958</v>
      </c>
      <c r="J37" s="31">
        <v>1187</v>
      </c>
      <c r="K37" s="31">
        <v>1238</v>
      </c>
      <c r="L37" s="8"/>
      <c r="M37" s="33"/>
      <c r="N37" s="33"/>
      <c r="O37" s="33">
        <v>6</v>
      </c>
      <c r="P37" s="33">
        <v>12</v>
      </c>
      <c r="R37" s="30" t="str">
        <f t="shared" si="11"/>
        <v>Maldivian Suite with Pool</v>
      </c>
      <c r="S37" s="31" t="str">
        <f t="shared" si="11"/>
        <v>HB</v>
      </c>
      <c r="T37" s="31" t="str">
        <f t="shared" si="11"/>
        <v>01 &amp; 02 Persons</v>
      </c>
      <c r="U37" s="31">
        <f t="shared" si="13"/>
        <v>1193</v>
      </c>
      <c r="V37" s="34">
        <f t="shared" si="13"/>
        <v>1250</v>
      </c>
      <c r="W37" s="34">
        <f t="shared" si="14"/>
        <v>997</v>
      </c>
      <c r="X37" s="34">
        <f t="shared" si="14"/>
        <v>1054</v>
      </c>
      <c r="Y37" s="34">
        <f t="shared" si="15"/>
        <v>913</v>
      </c>
      <c r="Z37" s="34">
        <f t="shared" si="15"/>
        <v>970</v>
      </c>
      <c r="AA37" s="34">
        <f t="shared" si="16"/>
        <v>1193</v>
      </c>
      <c r="AB37" s="34">
        <f t="shared" si="16"/>
        <v>1250</v>
      </c>
      <c r="AD37" s="35">
        <v>12</v>
      </c>
      <c r="AE37" s="35">
        <v>12</v>
      </c>
      <c r="AF37" s="35">
        <v>12</v>
      </c>
      <c r="AG37" s="35">
        <v>12</v>
      </c>
      <c r="AI37" s="30" t="str">
        <f t="shared" si="12"/>
        <v>Maldivian Suite with Pool</v>
      </c>
      <c r="AJ37" s="31" t="str">
        <f t="shared" si="12"/>
        <v>HB</v>
      </c>
      <c r="AK37" s="31" t="str">
        <f t="shared" si="12"/>
        <v>01 &amp; 02 Persons</v>
      </c>
      <c r="AL37" s="31">
        <f t="shared" si="17"/>
        <v>1205</v>
      </c>
      <c r="AM37" s="34">
        <f t="shared" si="18"/>
        <v>1262</v>
      </c>
      <c r="AN37" s="34">
        <f t="shared" si="18"/>
        <v>1009</v>
      </c>
      <c r="AO37" s="34">
        <f t="shared" si="19"/>
        <v>1066</v>
      </c>
      <c r="AP37" s="34">
        <f t="shared" si="19"/>
        <v>925</v>
      </c>
      <c r="AQ37" s="34">
        <f t="shared" si="20"/>
        <v>982</v>
      </c>
      <c r="AR37" s="34">
        <f t="shared" si="20"/>
        <v>1205</v>
      </c>
      <c r="AS37" s="34">
        <f t="shared" si="21"/>
        <v>1262</v>
      </c>
    </row>
    <row r="38" spans="1:45" ht="27.75" customHeight="1">
      <c r="A38" s="30" t="s">
        <v>1272</v>
      </c>
      <c r="B38" s="31" t="s">
        <v>217</v>
      </c>
      <c r="C38" s="31" t="s">
        <v>420</v>
      </c>
      <c r="D38" s="31">
        <v>1187</v>
      </c>
      <c r="E38" s="31">
        <v>1238</v>
      </c>
      <c r="F38" s="31">
        <v>1047</v>
      </c>
      <c r="G38" s="31">
        <v>1098</v>
      </c>
      <c r="H38" s="31">
        <v>907</v>
      </c>
      <c r="I38" s="31">
        <v>958</v>
      </c>
      <c r="J38" s="31">
        <v>1187</v>
      </c>
      <c r="K38" s="31">
        <v>1238</v>
      </c>
      <c r="L38" s="8"/>
      <c r="M38" s="33"/>
      <c r="N38" s="33"/>
      <c r="O38" s="33">
        <v>6</v>
      </c>
      <c r="P38" s="33">
        <v>12</v>
      </c>
      <c r="R38" s="30" t="str">
        <f t="shared" si="11"/>
        <v>Family Beach Suite</v>
      </c>
      <c r="S38" s="31" t="str">
        <f t="shared" si="11"/>
        <v>HB</v>
      </c>
      <c r="T38" s="31" t="str">
        <f t="shared" si="11"/>
        <v>01 &amp; 02 Persons</v>
      </c>
      <c r="U38" s="31">
        <f t="shared" si="13"/>
        <v>1193</v>
      </c>
      <c r="V38" s="34">
        <f t="shared" si="13"/>
        <v>1250</v>
      </c>
      <c r="W38" s="34">
        <f t="shared" si="14"/>
        <v>1053</v>
      </c>
      <c r="X38" s="34">
        <f t="shared" si="14"/>
        <v>1110</v>
      </c>
      <c r="Y38" s="34">
        <f t="shared" si="15"/>
        <v>913</v>
      </c>
      <c r="Z38" s="34">
        <f t="shared" si="15"/>
        <v>970</v>
      </c>
      <c r="AA38" s="34">
        <f t="shared" si="16"/>
        <v>1193</v>
      </c>
      <c r="AB38" s="34">
        <f t="shared" si="16"/>
        <v>1250</v>
      </c>
      <c r="AD38" s="35">
        <v>12</v>
      </c>
      <c r="AE38" s="35">
        <v>12</v>
      </c>
      <c r="AF38" s="35">
        <v>12</v>
      </c>
      <c r="AG38" s="35">
        <v>12</v>
      </c>
      <c r="AI38" s="30" t="str">
        <f t="shared" si="12"/>
        <v>Family Beach Suite</v>
      </c>
      <c r="AJ38" s="31" t="str">
        <f t="shared" si="12"/>
        <v>HB</v>
      </c>
      <c r="AK38" s="31" t="str">
        <f t="shared" si="12"/>
        <v>01 &amp; 02 Persons</v>
      </c>
      <c r="AL38" s="31">
        <f t="shared" si="17"/>
        <v>1205</v>
      </c>
      <c r="AM38" s="34">
        <f t="shared" si="18"/>
        <v>1262</v>
      </c>
      <c r="AN38" s="34">
        <f t="shared" si="18"/>
        <v>1065</v>
      </c>
      <c r="AO38" s="34">
        <f t="shared" si="19"/>
        <v>1122</v>
      </c>
      <c r="AP38" s="34">
        <f t="shared" si="19"/>
        <v>925</v>
      </c>
      <c r="AQ38" s="34">
        <f t="shared" si="20"/>
        <v>982</v>
      </c>
      <c r="AR38" s="34">
        <f t="shared" si="20"/>
        <v>1205</v>
      </c>
      <c r="AS38" s="34">
        <f t="shared" si="21"/>
        <v>1262</v>
      </c>
    </row>
    <row r="39" spans="1:45" ht="27.75" customHeight="1">
      <c r="A39" s="30" t="s">
        <v>1273</v>
      </c>
      <c r="B39" s="31" t="s">
        <v>217</v>
      </c>
      <c r="C39" s="31" t="s">
        <v>420</v>
      </c>
      <c r="D39" s="31">
        <v>1467</v>
      </c>
      <c r="E39" s="31">
        <v>1518</v>
      </c>
      <c r="F39" s="31">
        <v>1327</v>
      </c>
      <c r="G39" s="31">
        <v>1378</v>
      </c>
      <c r="H39" s="31">
        <v>1187</v>
      </c>
      <c r="I39" s="31">
        <v>1238</v>
      </c>
      <c r="J39" s="31">
        <v>1467</v>
      </c>
      <c r="K39" s="31">
        <v>1518</v>
      </c>
      <c r="L39" s="8"/>
      <c r="M39" s="33"/>
      <c r="N39" s="33"/>
      <c r="O39" s="33">
        <v>6</v>
      </c>
      <c r="P39" s="33">
        <v>12</v>
      </c>
      <c r="R39" s="30" t="str">
        <f t="shared" si="11"/>
        <v>Water Suite with Plunge Pool</v>
      </c>
      <c r="S39" s="31" t="str">
        <f t="shared" si="11"/>
        <v>HB</v>
      </c>
      <c r="T39" s="31" t="str">
        <f t="shared" si="11"/>
        <v>01 &amp; 02 Persons</v>
      </c>
      <c r="U39" s="31">
        <f t="shared" si="13"/>
        <v>1473</v>
      </c>
      <c r="V39" s="34">
        <f t="shared" si="13"/>
        <v>1530</v>
      </c>
      <c r="W39" s="34">
        <f t="shared" si="14"/>
        <v>1333</v>
      </c>
      <c r="X39" s="34">
        <f t="shared" si="14"/>
        <v>1390</v>
      </c>
      <c r="Y39" s="34">
        <f t="shared" si="15"/>
        <v>1193</v>
      </c>
      <c r="Z39" s="34">
        <f t="shared" si="15"/>
        <v>1250</v>
      </c>
      <c r="AA39" s="34">
        <f t="shared" si="16"/>
        <v>1473</v>
      </c>
      <c r="AB39" s="34">
        <f t="shared" si="16"/>
        <v>1530</v>
      </c>
      <c r="AD39" s="35">
        <v>12</v>
      </c>
      <c r="AE39" s="35">
        <v>12</v>
      </c>
      <c r="AF39" s="35">
        <v>12</v>
      </c>
      <c r="AG39" s="35">
        <v>12</v>
      </c>
      <c r="AI39" s="30" t="str">
        <f t="shared" si="12"/>
        <v>Water Suite with Plunge Pool</v>
      </c>
      <c r="AJ39" s="31" t="str">
        <f t="shared" si="12"/>
        <v>HB</v>
      </c>
      <c r="AK39" s="31" t="str">
        <f t="shared" si="12"/>
        <v>01 &amp; 02 Persons</v>
      </c>
      <c r="AL39" s="31">
        <f t="shared" si="17"/>
        <v>1485</v>
      </c>
      <c r="AM39" s="34">
        <f t="shared" si="18"/>
        <v>1542</v>
      </c>
      <c r="AN39" s="34">
        <f t="shared" si="18"/>
        <v>1345</v>
      </c>
      <c r="AO39" s="34">
        <f t="shared" si="19"/>
        <v>1402</v>
      </c>
      <c r="AP39" s="34">
        <f t="shared" si="19"/>
        <v>1205</v>
      </c>
      <c r="AQ39" s="34">
        <f t="shared" si="20"/>
        <v>1262</v>
      </c>
      <c r="AR39" s="34">
        <f t="shared" si="20"/>
        <v>1485</v>
      </c>
      <c r="AS39" s="34">
        <f t="shared" si="21"/>
        <v>1542</v>
      </c>
    </row>
    <row r="40" spans="1:45" ht="27.75" customHeight="1">
      <c r="A40" s="30" t="s">
        <v>1274</v>
      </c>
      <c r="B40" s="31" t="s">
        <v>217</v>
      </c>
      <c r="C40" s="31" t="s">
        <v>420</v>
      </c>
      <c r="D40" s="31">
        <v>1747</v>
      </c>
      <c r="E40" s="31">
        <v>1798</v>
      </c>
      <c r="F40" s="31">
        <v>1467</v>
      </c>
      <c r="G40" s="31">
        <v>1518</v>
      </c>
      <c r="H40" s="31">
        <v>1327</v>
      </c>
      <c r="I40" s="31">
        <v>1378</v>
      </c>
      <c r="J40" s="31">
        <v>1747</v>
      </c>
      <c r="K40" s="31">
        <v>1798</v>
      </c>
      <c r="L40" s="8"/>
      <c r="M40" s="33"/>
      <c r="N40" s="33"/>
      <c r="O40" s="33">
        <v>6</v>
      </c>
      <c r="P40" s="33">
        <v>12</v>
      </c>
      <c r="R40" s="30" t="str">
        <f t="shared" si="11"/>
        <v>Two Bed Room Beach Suite with Pool</v>
      </c>
      <c r="S40" s="31" t="str">
        <f t="shared" si="11"/>
        <v>HB</v>
      </c>
      <c r="T40" s="31" t="str">
        <f t="shared" si="11"/>
        <v>01 &amp; 02 Persons</v>
      </c>
      <c r="U40" s="31">
        <f t="shared" si="13"/>
        <v>1753</v>
      </c>
      <c r="V40" s="34">
        <f t="shared" si="13"/>
        <v>1810</v>
      </c>
      <c r="W40" s="34">
        <f t="shared" si="14"/>
        <v>1473</v>
      </c>
      <c r="X40" s="34">
        <f t="shared" si="14"/>
        <v>1530</v>
      </c>
      <c r="Y40" s="34">
        <f t="shared" si="15"/>
        <v>1333</v>
      </c>
      <c r="Z40" s="34">
        <f t="shared" si="15"/>
        <v>1390</v>
      </c>
      <c r="AA40" s="34">
        <f t="shared" si="16"/>
        <v>1753</v>
      </c>
      <c r="AB40" s="34">
        <f t="shared" si="16"/>
        <v>1810</v>
      </c>
      <c r="AD40" s="35">
        <v>20</v>
      </c>
      <c r="AE40" s="35">
        <v>20</v>
      </c>
      <c r="AF40" s="35">
        <v>20</v>
      </c>
      <c r="AG40" s="35">
        <v>20</v>
      </c>
      <c r="AI40" s="30" t="str">
        <f t="shared" si="12"/>
        <v>Two Bed Room Beach Suite with Pool</v>
      </c>
      <c r="AJ40" s="31" t="str">
        <f t="shared" si="12"/>
        <v>HB</v>
      </c>
      <c r="AK40" s="31" t="str">
        <f t="shared" si="12"/>
        <v>01 &amp; 02 Persons</v>
      </c>
      <c r="AL40" s="31">
        <f t="shared" si="17"/>
        <v>1773</v>
      </c>
      <c r="AM40" s="34">
        <f t="shared" si="18"/>
        <v>1830</v>
      </c>
      <c r="AN40" s="34">
        <f t="shared" si="18"/>
        <v>1493</v>
      </c>
      <c r="AO40" s="34">
        <f t="shared" si="19"/>
        <v>1550</v>
      </c>
      <c r="AP40" s="34">
        <f t="shared" si="19"/>
        <v>1353</v>
      </c>
      <c r="AQ40" s="34">
        <f t="shared" si="20"/>
        <v>1410</v>
      </c>
      <c r="AR40" s="34">
        <f t="shared" si="20"/>
        <v>1773</v>
      </c>
      <c r="AS40" s="34">
        <f t="shared" si="21"/>
        <v>1830</v>
      </c>
    </row>
    <row r="41" spans="1:45" ht="27.75" customHeight="1">
      <c r="A41" s="30" t="s">
        <v>1275</v>
      </c>
      <c r="B41" s="31" t="s">
        <v>217</v>
      </c>
      <c r="C41" s="31" t="s">
        <v>1276</v>
      </c>
      <c r="D41" s="315">
        <v>42000</v>
      </c>
      <c r="E41" s="316"/>
      <c r="F41" s="315">
        <v>35000</v>
      </c>
      <c r="G41" s="316"/>
      <c r="H41" s="315">
        <v>35000</v>
      </c>
      <c r="I41" s="316"/>
      <c r="J41" s="315">
        <v>42500</v>
      </c>
      <c r="K41" s="316"/>
      <c r="L41" s="8"/>
      <c r="M41" s="33"/>
      <c r="N41" s="33"/>
      <c r="O41" s="33">
        <f>22*6</f>
        <v>132</v>
      </c>
      <c r="P41" s="33">
        <v>132</v>
      </c>
      <c r="R41" s="30" t="str">
        <f t="shared" si="11"/>
        <v>Kihaa Private Residence - 10 Room Private Residence</v>
      </c>
      <c r="S41" s="31" t="str">
        <f t="shared" si="11"/>
        <v>HB</v>
      </c>
      <c r="T41" s="31" t="str">
        <f t="shared" si="11"/>
        <v>18 Adults &amp; 04 Children</v>
      </c>
      <c r="U41" s="31">
        <f t="shared" si="13"/>
        <v>42132</v>
      </c>
      <c r="V41" s="34">
        <f t="shared" si="13"/>
        <v>132</v>
      </c>
      <c r="W41" s="34">
        <f t="shared" si="14"/>
        <v>35132</v>
      </c>
      <c r="X41" s="34">
        <f t="shared" si="14"/>
        <v>132</v>
      </c>
      <c r="Y41" s="34">
        <f t="shared" si="15"/>
        <v>35132</v>
      </c>
      <c r="Z41" s="34">
        <f t="shared" si="15"/>
        <v>132</v>
      </c>
      <c r="AA41" s="34">
        <f t="shared" si="16"/>
        <v>42632</v>
      </c>
      <c r="AB41" s="34">
        <f t="shared" si="16"/>
        <v>132</v>
      </c>
      <c r="AD41" s="35">
        <v>35</v>
      </c>
      <c r="AE41" s="35">
        <v>35</v>
      </c>
      <c r="AF41" s="35">
        <v>35</v>
      </c>
      <c r="AG41" s="35">
        <v>35</v>
      </c>
      <c r="AI41" s="30" t="str">
        <f t="shared" si="12"/>
        <v>Kihaa Private Residence - 10 Room Private Residence</v>
      </c>
      <c r="AJ41" s="31" t="str">
        <f t="shared" si="12"/>
        <v>HB</v>
      </c>
      <c r="AK41" s="31" t="str">
        <f t="shared" si="12"/>
        <v>18 Adults &amp; 04 Children</v>
      </c>
      <c r="AL41" s="31">
        <f t="shared" si="17"/>
        <v>42167</v>
      </c>
      <c r="AM41" s="34">
        <f t="shared" si="18"/>
        <v>167</v>
      </c>
      <c r="AN41" s="34">
        <f t="shared" si="18"/>
        <v>35167</v>
      </c>
      <c r="AO41" s="34">
        <f t="shared" si="19"/>
        <v>167</v>
      </c>
      <c r="AP41" s="34">
        <f t="shared" si="19"/>
        <v>35167</v>
      </c>
      <c r="AQ41" s="34">
        <f t="shared" si="20"/>
        <v>167</v>
      </c>
      <c r="AR41" s="34">
        <f t="shared" si="20"/>
        <v>42667</v>
      </c>
      <c r="AS41" s="34">
        <f t="shared" si="21"/>
        <v>167</v>
      </c>
    </row>
  </sheetData>
  <sheetProtection algorithmName="SHA-512" hashValue="k86Yhxwg/afZcF0SEq3jBfLxlH/ezW4vvnYTLK1sXLRYARbxuOtftx/wObJfs52lVeNB/EuWR1324Dty+yA4UA==" saltValue="gP6rfxP8Jm8kq3isevnYag==" spinCount="100000" sheet="1" selectLockedCells="1" selectUnlockedCells="1"/>
  <mergeCells count="74">
    <mergeCell ref="W9:X9"/>
    <mergeCell ref="A9:A11"/>
    <mergeCell ref="B9:B11"/>
    <mergeCell ref="C9:C11"/>
    <mergeCell ref="D9:E9"/>
    <mergeCell ref="F9:G9"/>
    <mergeCell ref="H9:I9"/>
    <mergeCell ref="J9:K9"/>
    <mergeCell ref="R9:R11"/>
    <mergeCell ref="S9:S11"/>
    <mergeCell ref="T9:T11"/>
    <mergeCell ref="U9:V9"/>
    <mergeCell ref="AN9:AO9"/>
    <mergeCell ref="AP9:AQ9"/>
    <mergeCell ref="AR9:AS9"/>
    <mergeCell ref="D10:E10"/>
    <mergeCell ref="F10:G10"/>
    <mergeCell ref="H10:I10"/>
    <mergeCell ref="J10:K10"/>
    <mergeCell ref="U10:V10"/>
    <mergeCell ref="W10:X10"/>
    <mergeCell ref="Y10:Z10"/>
    <mergeCell ref="Y9:Z9"/>
    <mergeCell ref="AA9:AB9"/>
    <mergeCell ref="AI9:AI11"/>
    <mergeCell ref="AJ9:AJ11"/>
    <mergeCell ref="AK9:AK11"/>
    <mergeCell ref="AL9:AM9"/>
    <mergeCell ref="AN10:AO10"/>
    <mergeCell ref="AP10:AQ10"/>
    <mergeCell ref="AR10:AS10"/>
    <mergeCell ref="D24:E24"/>
    <mergeCell ref="F24:G24"/>
    <mergeCell ref="H24:I24"/>
    <mergeCell ref="J24:K24"/>
    <mergeCell ref="AA10:AB10"/>
    <mergeCell ref="AL10:AM10"/>
    <mergeCell ref="W26:X26"/>
    <mergeCell ref="A26:A28"/>
    <mergeCell ref="B26:B28"/>
    <mergeCell ref="C26:C28"/>
    <mergeCell ref="D26:E26"/>
    <mergeCell ref="F26:G26"/>
    <mergeCell ref="H26:I26"/>
    <mergeCell ref="J26:K26"/>
    <mergeCell ref="R26:R28"/>
    <mergeCell ref="S26:S28"/>
    <mergeCell ref="T26:T28"/>
    <mergeCell ref="U26:V26"/>
    <mergeCell ref="AN26:AO26"/>
    <mergeCell ref="AP26:AQ26"/>
    <mergeCell ref="AR26:AS26"/>
    <mergeCell ref="D27:E27"/>
    <mergeCell ref="F27:G27"/>
    <mergeCell ref="H27:I27"/>
    <mergeCell ref="J27:K27"/>
    <mergeCell ref="U27:V27"/>
    <mergeCell ref="W27:X27"/>
    <mergeCell ref="Y27:Z27"/>
    <mergeCell ref="Y26:Z26"/>
    <mergeCell ref="AA26:AB26"/>
    <mergeCell ref="AI26:AI28"/>
    <mergeCell ref="AJ26:AJ28"/>
    <mergeCell ref="AK26:AK28"/>
    <mergeCell ref="AL26:AM26"/>
    <mergeCell ref="AN27:AO27"/>
    <mergeCell ref="AP27:AQ27"/>
    <mergeCell ref="AR27:AS27"/>
    <mergeCell ref="D41:E41"/>
    <mergeCell ref="F41:G41"/>
    <mergeCell ref="H41:I41"/>
    <mergeCell ref="J41:K41"/>
    <mergeCell ref="AA27:AB27"/>
    <mergeCell ref="AL27:AM27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AE69-5AA5-46AF-867D-00F6D8E10AEF}">
  <sheetPr codeName="Лист13"/>
  <dimension ref="A1:G41"/>
  <sheetViews>
    <sheetView view="pageBreakPreview" zoomScaleNormal="100" zoomScaleSheetLayoutView="100" workbookViewId="0">
      <selection activeCell="G1" sqref="G1"/>
    </sheetView>
  </sheetViews>
  <sheetFormatPr defaultColWidth="9.140625" defaultRowHeight="20.25" customHeight="1"/>
  <cols>
    <col min="1" max="1" width="31.28515625" style="1" customWidth="1"/>
    <col min="2" max="2" width="12" style="1" customWidth="1"/>
    <col min="3" max="3" width="15.28515625" style="2" customWidth="1"/>
    <col min="4" max="4" width="18.140625" style="2" customWidth="1"/>
    <col min="5" max="7" width="18.140625" style="3" customWidth="1"/>
    <col min="8" max="16384" width="9.140625" style="1"/>
  </cols>
  <sheetData>
    <row r="1" spans="1:7" ht="20.25" customHeight="1">
      <c r="A1" s="300" t="s">
        <v>2099</v>
      </c>
      <c r="B1" s="300"/>
      <c r="C1" s="300"/>
      <c r="D1" s="300"/>
      <c r="G1" s="54"/>
    </row>
    <row r="2" spans="1:7" s="2" customFormat="1" ht="24.6" customHeight="1">
      <c r="A2" s="22"/>
      <c r="B2" s="5"/>
      <c r="E2" s="3"/>
      <c r="F2" s="3"/>
      <c r="G2" s="3"/>
    </row>
    <row r="3" spans="1:7" s="2" customFormat="1" ht="24.6" customHeight="1">
      <c r="A3" s="15" t="s">
        <v>107</v>
      </c>
      <c r="B3" s="15"/>
      <c r="E3" s="3"/>
      <c r="F3" s="3"/>
      <c r="G3" s="3"/>
    </row>
    <row r="4" spans="1:7" s="2" customFormat="1" ht="24.6" customHeight="1">
      <c r="A4" s="5" t="s">
        <v>11</v>
      </c>
      <c r="B4" s="5"/>
      <c r="E4" s="3"/>
      <c r="F4" s="3"/>
      <c r="G4" s="3"/>
    </row>
    <row r="5" spans="1:7" s="2" customFormat="1" ht="24.6" customHeight="1">
      <c r="A5" s="5" t="s">
        <v>12</v>
      </c>
      <c r="B5" s="5"/>
      <c r="E5" s="3"/>
      <c r="F5" s="3"/>
      <c r="G5" s="3"/>
    </row>
    <row r="6" spans="1:7" s="2" customFormat="1" ht="24.6" customHeight="1">
      <c r="A6" s="5" t="s">
        <v>108</v>
      </c>
      <c r="B6" s="5"/>
      <c r="E6" s="3"/>
      <c r="F6" s="3"/>
      <c r="G6" s="3"/>
    </row>
    <row r="7" spans="1:7" s="2" customFormat="1" ht="24.6" customHeight="1">
      <c r="A7" s="5"/>
      <c r="B7" s="5"/>
      <c r="E7" s="3"/>
      <c r="F7" s="3"/>
      <c r="G7" s="3"/>
    </row>
    <row r="8" spans="1:7" s="2" customFormat="1" ht="24.6" customHeight="1">
      <c r="A8" s="15" t="s">
        <v>109</v>
      </c>
      <c r="B8" s="15"/>
      <c r="E8" s="3"/>
      <c r="F8" s="3"/>
      <c r="G8" s="3"/>
    </row>
    <row r="9" spans="1:7" s="2" customFormat="1" ht="24.6" customHeight="1">
      <c r="A9" s="15" t="s">
        <v>110</v>
      </c>
      <c r="B9" s="15"/>
      <c r="E9" s="3"/>
      <c r="F9" s="3"/>
      <c r="G9" s="3"/>
    </row>
    <row r="10" spans="1:7" s="2" customFormat="1" ht="24.6" customHeight="1">
      <c r="A10" s="5" t="s">
        <v>111</v>
      </c>
      <c r="B10" s="15"/>
      <c r="E10" s="3"/>
      <c r="F10" s="3"/>
      <c r="G10" s="3"/>
    </row>
    <row r="11" spans="1:7" s="2" customFormat="1" ht="24.6" customHeight="1">
      <c r="A11" s="15" t="s">
        <v>112</v>
      </c>
      <c r="B11" s="15"/>
      <c r="E11" s="3"/>
      <c r="F11" s="3"/>
      <c r="G11" s="3"/>
    </row>
    <row r="12" spans="1:7" s="2" customFormat="1" ht="24.6" customHeight="1">
      <c r="A12" s="5" t="s">
        <v>113</v>
      </c>
      <c r="B12" s="15"/>
      <c r="E12" s="3"/>
      <c r="F12" s="3"/>
      <c r="G12" s="3"/>
    </row>
    <row r="13" spans="1:7" s="2" customFormat="1" ht="24.6" customHeight="1">
      <c r="A13" s="5" t="s">
        <v>114</v>
      </c>
      <c r="B13" s="15"/>
      <c r="E13" s="3"/>
      <c r="F13" s="3"/>
      <c r="G13" s="3"/>
    </row>
    <row r="14" spans="1:7" s="2" customFormat="1" ht="24.6" customHeight="1">
      <c r="A14" s="5" t="s">
        <v>115</v>
      </c>
      <c r="B14" s="15"/>
      <c r="E14" s="3"/>
      <c r="F14" s="3"/>
      <c r="G14" s="3"/>
    </row>
    <row r="15" spans="1:7" s="2" customFormat="1" ht="24.6" customHeight="1">
      <c r="A15" s="5"/>
      <c r="B15" s="5"/>
      <c r="E15" s="3"/>
      <c r="F15" s="3"/>
      <c r="G15" s="3"/>
    </row>
    <row r="16" spans="1:7" s="2" customFormat="1" ht="24.6" customHeight="1">
      <c r="A16" s="15" t="s">
        <v>116</v>
      </c>
      <c r="B16" s="1"/>
      <c r="E16" s="3"/>
      <c r="F16" s="3"/>
      <c r="G16" s="3"/>
    </row>
    <row r="17" spans="1:7" s="2" customFormat="1" ht="24.6" customHeight="1">
      <c r="A17" s="7" t="s">
        <v>117</v>
      </c>
      <c r="B17" s="1"/>
      <c r="E17" s="3"/>
      <c r="F17" s="3"/>
      <c r="G17" s="3"/>
    </row>
    <row r="18" spans="1:7" s="2" customFormat="1" ht="24.6" customHeight="1">
      <c r="A18" s="5" t="s">
        <v>118</v>
      </c>
      <c r="B18" s="1"/>
      <c r="E18" s="3"/>
      <c r="F18" s="3"/>
      <c r="G18" s="3"/>
    </row>
    <row r="19" spans="1:7" s="2" customFormat="1" ht="24.6" customHeight="1">
      <c r="A19" s="5" t="s">
        <v>119</v>
      </c>
      <c r="B19" s="1"/>
      <c r="E19" s="3"/>
      <c r="F19" s="3"/>
      <c r="G19" s="3"/>
    </row>
    <row r="20" spans="1:7" s="2" customFormat="1" ht="24.6" customHeight="1">
      <c r="A20" s="5" t="s">
        <v>120</v>
      </c>
      <c r="B20" s="1"/>
      <c r="E20" s="3"/>
      <c r="F20" s="3"/>
      <c r="G20" s="3"/>
    </row>
    <row r="21" spans="1:7" s="2" customFormat="1" ht="24.6" customHeight="1">
      <c r="A21" s="5" t="s">
        <v>121</v>
      </c>
      <c r="B21" s="1"/>
      <c r="E21" s="3"/>
      <c r="F21" s="3"/>
      <c r="G21" s="3"/>
    </row>
    <row r="22" spans="1:7" s="2" customFormat="1" ht="24.6" customHeight="1">
      <c r="A22" s="7" t="s">
        <v>122</v>
      </c>
      <c r="B22" s="1"/>
      <c r="E22" s="3"/>
      <c r="F22" s="3"/>
      <c r="G22" s="3"/>
    </row>
    <row r="23" spans="1:7" s="2" customFormat="1" ht="24.6" customHeight="1">
      <c r="A23" s="7" t="s">
        <v>110</v>
      </c>
      <c r="B23" s="1"/>
      <c r="E23" s="3"/>
      <c r="F23" s="3"/>
      <c r="G23" s="3"/>
    </row>
    <row r="24" spans="1:7" s="2" customFormat="1" ht="24.6" customHeight="1">
      <c r="A24" s="5" t="s">
        <v>123</v>
      </c>
      <c r="B24" s="1"/>
      <c r="E24" s="3"/>
      <c r="F24" s="3"/>
      <c r="G24" s="3"/>
    </row>
    <row r="25" spans="1:7" ht="24.6" customHeight="1">
      <c r="A25" s="5" t="s">
        <v>124</v>
      </c>
    </row>
    <row r="26" spans="1:7" ht="24.6" customHeight="1">
      <c r="A26" s="7" t="s">
        <v>125</v>
      </c>
    </row>
    <row r="27" spans="1:7" ht="24.6" customHeight="1">
      <c r="A27" s="5" t="s">
        <v>126</v>
      </c>
    </row>
    <row r="28" spans="1:7" ht="24.6" customHeight="1">
      <c r="A28" s="5" t="s">
        <v>127</v>
      </c>
    </row>
    <row r="29" spans="1:7" ht="24.6" customHeight="1">
      <c r="A29" s="5" t="s">
        <v>128</v>
      </c>
    </row>
    <row r="30" spans="1:7" ht="24.6" customHeight="1"/>
    <row r="31" spans="1:7" ht="24.6" customHeight="1">
      <c r="A31" s="48"/>
    </row>
    <row r="32" spans="1:7" ht="24.6" customHeight="1">
      <c r="A32" s="48"/>
    </row>
    <row r="33" spans="1:1" ht="24.6" customHeight="1">
      <c r="A33" s="48"/>
    </row>
    <row r="34" spans="1:1" ht="24.6" customHeight="1"/>
    <row r="35" spans="1:1" ht="24.6" customHeight="1"/>
    <row r="36" spans="1:1" ht="24.6" customHeight="1"/>
    <row r="37" spans="1:1" ht="24.6" customHeight="1"/>
    <row r="38" spans="1:1" ht="24.6" customHeight="1"/>
    <row r="39" spans="1:1" ht="24.6" customHeight="1"/>
    <row r="40" spans="1:1" ht="24.6" customHeight="1"/>
    <row r="41" spans="1:1" ht="24.6" customHeight="1"/>
  </sheetData>
  <mergeCells count="1">
    <mergeCell ref="A1:D1"/>
  </mergeCells>
  <pageMargins left="0.25" right="0.25" top="0.75" bottom="0.75" header="0.3" footer="0.3"/>
  <pageSetup paperSize="9" scale="77" orientation="portrait" verticalDpi="1200" r:id="rId1"/>
  <headerFooter>
    <oddFooter>&amp;L&amp;"Candara,Regular"&amp;8INTOUR MALDIVES&amp;C&amp;"Candara,Regular"&amp;8&amp;P of &amp;N&amp;R&amp;"Candara,Regular"&amp;8Amilla Fushi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3A7DC-5886-4BEB-820C-B14B15502E83}">
  <sheetPr codeName="Лист121"/>
  <dimension ref="A1:IT29"/>
  <sheetViews>
    <sheetView view="pageBreakPreview" zoomScale="120" zoomScaleNormal="100" zoomScaleSheetLayoutView="120" workbookViewId="0">
      <selection activeCell="G1" sqref="G1"/>
    </sheetView>
  </sheetViews>
  <sheetFormatPr defaultColWidth="9.140625" defaultRowHeight="20.25" customHeight="1"/>
  <cols>
    <col min="1" max="1" width="33.140625" style="1" customWidth="1"/>
    <col min="2" max="2" width="10.5703125" style="1" customWidth="1"/>
    <col min="3" max="3" width="15.5703125" style="2" customWidth="1"/>
    <col min="4" max="4" width="20.42578125" style="2" customWidth="1"/>
    <col min="5" max="7" width="20.42578125" style="3" customWidth="1"/>
    <col min="8" max="16384" width="9.140625" style="1"/>
  </cols>
  <sheetData>
    <row r="1" spans="1:254" ht="20.25" customHeight="1">
      <c r="A1" s="300" t="s">
        <v>2111</v>
      </c>
      <c r="B1" s="300"/>
      <c r="C1" s="300"/>
      <c r="D1" s="300"/>
      <c r="G1" s="61"/>
    </row>
    <row r="2" spans="1:254" ht="23.45" customHeight="1">
      <c r="A2" s="15" t="s">
        <v>10</v>
      </c>
      <c r="B2" s="15"/>
    </row>
    <row r="3" spans="1:254" ht="23.45" customHeight="1">
      <c r="A3" s="5" t="s">
        <v>11</v>
      </c>
      <c r="B3" s="5"/>
    </row>
    <row r="4" spans="1:254" ht="23.45" customHeight="1">
      <c r="A4" s="5" t="s">
        <v>12</v>
      </c>
      <c r="B4" s="5"/>
    </row>
    <row r="5" spans="1:254" ht="23.45" customHeight="1">
      <c r="A5" s="5" t="s">
        <v>108</v>
      </c>
      <c r="B5" s="5"/>
    </row>
    <row r="6" spans="1:254" ht="23.45" customHeight="1">
      <c r="A6" s="5"/>
      <c r="B6" s="5"/>
    </row>
    <row r="7" spans="1:254" ht="23.45" customHeight="1">
      <c r="A7" s="15" t="s">
        <v>1278</v>
      </c>
      <c r="B7" s="5"/>
    </row>
    <row r="8" spans="1:254" ht="23.45" customHeight="1">
      <c r="A8" s="7" t="s">
        <v>1228</v>
      </c>
      <c r="B8" s="5"/>
    </row>
    <row r="9" spans="1:254" ht="23.45" customHeight="1">
      <c r="A9" s="5" t="s">
        <v>1279</v>
      </c>
      <c r="B9" s="5"/>
    </row>
    <row r="10" spans="1:254" s="2" customFormat="1" ht="23.45" customHeight="1">
      <c r="A10" s="7" t="s">
        <v>1280</v>
      </c>
      <c r="B10" s="5"/>
      <c r="E10" s="3"/>
      <c r="F10" s="3"/>
      <c r="G10" s="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s="2" customFormat="1" ht="23.45" customHeight="1">
      <c r="A11" s="5" t="s">
        <v>1281</v>
      </c>
      <c r="B11" s="5"/>
      <c r="E11" s="3"/>
      <c r="F11" s="3"/>
      <c r="G11" s="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s="2" customFormat="1" ht="23.45" customHeight="1">
      <c r="A12" s="7" t="s">
        <v>1282</v>
      </c>
      <c r="B12" s="5"/>
      <c r="E12" s="3"/>
      <c r="F12" s="3"/>
      <c r="G12" s="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2" customFormat="1" ht="23.45" customHeight="1">
      <c r="A13" s="5" t="s">
        <v>1283</v>
      </c>
      <c r="B13" s="5"/>
      <c r="E13" s="3"/>
      <c r="F13" s="3"/>
      <c r="G13" s="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s="2" customFormat="1" ht="23.45" customHeight="1">
      <c r="A14" s="5" t="s">
        <v>1284</v>
      </c>
      <c r="B14" s="5"/>
      <c r="E14" s="3"/>
      <c r="F14" s="3"/>
      <c r="G14" s="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s="2" customFormat="1" ht="23.45" customHeight="1">
      <c r="A15" s="5" t="s">
        <v>1285</v>
      </c>
      <c r="B15" s="5"/>
      <c r="E15" s="3"/>
      <c r="F15" s="3"/>
      <c r="G15" s="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s="2" customFormat="1" ht="23.45" customHeight="1">
      <c r="A16" s="5" t="s">
        <v>1286</v>
      </c>
      <c r="B16" s="5"/>
      <c r="E16" s="3"/>
      <c r="F16" s="3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s="2" customFormat="1" ht="23.45" customHeight="1">
      <c r="A17" s="5"/>
      <c r="B17" s="5"/>
      <c r="E17" s="3"/>
      <c r="F17" s="3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s="2" customFormat="1" ht="23.45" customHeight="1">
      <c r="A18" s="15" t="s">
        <v>82</v>
      </c>
      <c r="B18" s="15"/>
      <c r="E18" s="3"/>
      <c r="F18" s="3"/>
      <c r="G18" s="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s="2" customFormat="1" ht="23.45" customHeight="1">
      <c r="A19" s="7" t="s">
        <v>1280</v>
      </c>
      <c r="B19" s="15"/>
      <c r="E19" s="3"/>
      <c r="F19" s="3"/>
      <c r="G19" s="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s="2" customFormat="1" ht="23.45" customHeight="1">
      <c r="A20" s="5" t="s">
        <v>1287</v>
      </c>
      <c r="B20" s="5"/>
      <c r="E20" s="3"/>
      <c r="F20" s="3"/>
      <c r="G20" s="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s="2" customFormat="1" ht="23.45" customHeight="1">
      <c r="A21" s="5" t="s">
        <v>121</v>
      </c>
      <c r="B21" s="5"/>
      <c r="E21" s="3"/>
      <c r="F21" s="3"/>
      <c r="G21" s="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s="2" customFormat="1" ht="23.45" customHeight="1">
      <c r="A22" s="7" t="s">
        <v>1282</v>
      </c>
      <c r="B22" s="5"/>
      <c r="E22" s="3"/>
      <c r="F22" s="3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s="2" customFormat="1" ht="23.45" customHeight="1">
      <c r="A23" s="5" t="s">
        <v>196</v>
      </c>
      <c r="B23" s="5"/>
      <c r="E23" s="3"/>
      <c r="F23" s="3"/>
      <c r="G23" s="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s="2" customFormat="1" ht="23.45" customHeight="1">
      <c r="A24" s="5" t="s">
        <v>121</v>
      </c>
      <c r="B24" s="5"/>
      <c r="E24" s="3"/>
      <c r="F24" s="3"/>
      <c r="G24" s="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s="2" customFormat="1" ht="23.45" customHeight="1">
      <c r="A25" s="7" t="s">
        <v>1228</v>
      </c>
      <c r="B25" s="15"/>
      <c r="E25" s="3"/>
      <c r="F25" s="3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s="2" customFormat="1" ht="23.45" customHeight="1">
      <c r="A26" s="5" t="s">
        <v>1288</v>
      </c>
      <c r="B26" s="23"/>
      <c r="E26" s="3"/>
      <c r="F26" s="3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s="2" customFormat="1" ht="23.45" customHeight="1">
      <c r="A27" s="5" t="s">
        <v>121</v>
      </c>
      <c r="B27" s="1"/>
      <c r="E27" s="3"/>
      <c r="F27" s="3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9" spans="1:254" s="2" customFormat="1" ht="20.25" customHeight="1">
      <c r="A29" s="68"/>
      <c r="B29" s="1"/>
      <c r="E29" s="3"/>
      <c r="F29" s="3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</sheetData>
  <mergeCells count="1">
    <mergeCell ref="A1:D1"/>
  </mergeCells>
  <pageMargins left="0.25" right="0.25" top="0.75" bottom="0.75" header="0.3" footer="0.3"/>
  <pageSetup paperSize="9" scale="71" orientation="portrait" verticalDpi="1200" r:id="rId1"/>
  <headerFooter>
    <oddFooter>&amp;L&amp;"Candara,Regular"&amp;8INTOUR MALDIVES&amp;C&amp;"Candara,Regular"&amp;8&amp;P of &amp;N&amp;R&amp;"Candara,Regular"&amp;8Kodadoo Maldives Private Island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51F84-C00C-4757-A998-01EBD0073647}">
  <sheetPr codeName="Лист122">
    <tabColor rgb="FFFF0000"/>
  </sheetPr>
  <dimension ref="A8:AF19"/>
  <sheetViews>
    <sheetView topLeftCell="AG7" zoomScaleNormal="100" zoomScaleSheetLayoutView="100" workbookViewId="0">
      <selection sqref="A1:AF1048576"/>
    </sheetView>
  </sheetViews>
  <sheetFormatPr defaultColWidth="23.7109375" defaultRowHeight="27" customHeight="1"/>
  <cols>
    <col min="1" max="32" width="0" style="25" hidden="1" customWidth="1"/>
    <col min="33" max="16384" width="23.7109375" style="25"/>
  </cols>
  <sheetData>
    <row r="8" spans="1:32" ht="27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7" customHeight="1">
      <c r="A9" s="299" t="s">
        <v>0</v>
      </c>
      <c r="B9" s="299" t="s">
        <v>1</v>
      </c>
      <c r="C9" s="299" t="s">
        <v>29</v>
      </c>
      <c r="D9" s="57" t="s">
        <v>394</v>
      </c>
      <c r="E9" s="57" t="s">
        <v>395</v>
      </c>
      <c r="F9" s="57" t="s">
        <v>398</v>
      </c>
      <c r="G9" s="57" t="s">
        <v>1289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Season A</v>
      </c>
      <c r="Q9" s="51" t="str">
        <f t="shared" si="0"/>
        <v>Season B</v>
      </c>
      <c r="R9" s="51" t="str">
        <f t="shared" si="0"/>
        <v>Season C</v>
      </c>
      <c r="S9" s="51" t="str">
        <f t="shared" si="0"/>
        <v>Seasons D</v>
      </c>
      <c r="U9" s="27" t="str">
        <f>P9</f>
        <v>Season A</v>
      </c>
      <c r="V9" s="27" t="str">
        <f t="shared" ref="V9:X10" si="1">Q9</f>
        <v>Season B</v>
      </c>
      <c r="W9" s="27" t="str">
        <f t="shared" si="1"/>
        <v>Season C</v>
      </c>
      <c r="X9" s="27" t="str">
        <f t="shared" si="1"/>
        <v>Seasons D</v>
      </c>
      <c r="Z9" s="311" t="s">
        <v>0</v>
      </c>
      <c r="AA9" s="311" t="s">
        <v>1</v>
      </c>
      <c r="AB9" s="311" t="s">
        <v>29</v>
      </c>
      <c r="AC9" s="52" t="str">
        <f>U9</f>
        <v>Season A</v>
      </c>
      <c r="AD9" s="52" t="str">
        <f t="shared" ref="AD9:AF10" si="2">V9</f>
        <v>Season B</v>
      </c>
      <c r="AE9" s="52" t="str">
        <f t="shared" si="2"/>
        <v>Season C</v>
      </c>
      <c r="AF9" s="52" t="str">
        <f t="shared" si="2"/>
        <v>Seasons D</v>
      </c>
    </row>
    <row r="10" spans="1:32" ht="27" customHeight="1">
      <c r="A10" s="299"/>
      <c r="B10" s="299"/>
      <c r="C10" s="299"/>
      <c r="D10" s="57" t="s">
        <v>235</v>
      </c>
      <c r="E10" s="57" t="s">
        <v>236</v>
      </c>
      <c r="F10" s="57" t="s">
        <v>1290</v>
      </c>
      <c r="G10" s="57" t="s">
        <v>1291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05 Jan 2020</v>
      </c>
      <c r="R10" s="51" t="str">
        <f t="shared" si="0"/>
        <v>06 Jan 2020 to 12 Apr 2020</v>
      </c>
      <c r="S10" s="51" t="str">
        <f t="shared" si="0"/>
        <v>13 Apr 2020 to 31 May 2020</v>
      </c>
      <c r="U10" s="27" t="str">
        <f>P10</f>
        <v>01 Nov 2019 to 23 Dec 2019</v>
      </c>
      <c r="V10" s="27" t="str">
        <f t="shared" si="1"/>
        <v>24 Dec 2019 to 05 Jan 2020</v>
      </c>
      <c r="W10" s="27" t="str">
        <f t="shared" si="1"/>
        <v>06 Jan 2020 to 12 Apr 2020</v>
      </c>
      <c r="X10" s="27" t="str">
        <f t="shared" si="1"/>
        <v>13 Apr 2020 to 31 May 2020</v>
      </c>
      <c r="Z10" s="311"/>
      <c r="AA10" s="311"/>
      <c r="AB10" s="311"/>
      <c r="AC10" s="52" t="str">
        <f>U10</f>
        <v>01 Nov 2019 to 23 Dec 2019</v>
      </c>
      <c r="AD10" s="52" t="str">
        <f t="shared" si="2"/>
        <v>24 Dec 2019 to 05 Jan 2020</v>
      </c>
      <c r="AE10" s="52" t="str">
        <f t="shared" si="2"/>
        <v>06 Jan 2020 to 12 Apr 2020</v>
      </c>
      <c r="AF10" s="52" t="str">
        <f t="shared" si="2"/>
        <v>13 Apr 2020 to 31 May 2020</v>
      </c>
    </row>
    <row r="11" spans="1:32" ht="27" customHeight="1">
      <c r="A11" s="30" t="s">
        <v>1292</v>
      </c>
      <c r="B11" s="31" t="s">
        <v>1293</v>
      </c>
      <c r="C11" s="31" t="s">
        <v>140</v>
      </c>
      <c r="D11" s="31">
        <v>2934</v>
      </c>
      <c r="E11" s="31">
        <v>5334</v>
      </c>
      <c r="F11" s="31">
        <v>4054</v>
      </c>
      <c r="G11" s="31">
        <v>2934</v>
      </c>
      <c r="H11" s="8"/>
      <c r="I11" s="33"/>
      <c r="J11" s="33"/>
      <c r="K11" s="33">
        <v>0</v>
      </c>
      <c r="M11" s="30" t="str">
        <f t="shared" ref="M11:O13" si="3">A11</f>
        <v xml:space="preserve">Ocean Pool Residence </v>
      </c>
      <c r="N11" s="31" t="str">
        <f t="shared" si="3"/>
        <v>AAA</v>
      </c>
      <c r="O11" s="31" t="str">
        <f t="shared" si="3"/>
        <v>02 Persons</v>
      </c>
      <c r="P11" s="34">
        <f t="shared" ref="P11:P13" si="4">D11+K11</f>
        <v>2934</v>
      </c>
      <c r="Q11" s="34">
        <f t="shared" ref="Q11:Q13" si="5">E11+K11</f>
        <v>5334</v>
      </c>
      <c r="R11" s="34">
        <f t="shared" ref="R11:R13" si="6">F11+K11</f>
        <v>4054</v>
      </c>
      <c r="S11" s="34">
        <f t="shared" ref="S11:S13" si="7">G11+K11</f>
        <v>2934</v>
      </c>
      <c r="U11" s="53">
        <v>35</v>
      </c>
      <c r="V11" s="53">
        <v>70</v>
      </c>
      <c r="W11" s="53">
        <v>35</v>
      </c>
      <c r="X11" s="53">
        <v>35</v>
      </c>
      <c r="Z11" s="30" t="str">
        <f t="shared" ref="Z11:AB13" si="8">M11</f>
        <v xml:space="preserve">Ocean Pool Residence </v>
      </c>
      <c r="AA11" s="31" t="str">
        <f t="shared" si="8"/>
        <v>AAA</v>
      </c>
      <c r="AB11" s="31" t="str">
        <f t="shared" si="8"/>
        <v>02 Persons</v>
      </c>
      <c r="AC11" s="34">
        <f t="shared" ref="AC11:AF13" si="9">P11+U11</f>
        <v>2969</v>
      </c>
      <c r="AD11" s="34">
        <f t="shared" si="9"/>
        <v>5404</v>
      </c>
      <c r="AE11" s="34">
        <f t="shared" si="9"/>
        <v>4089</v>
      </c>
      <c r="AF11" s="34">
        <f t="shared" si="9"/>
        <v>2969</v>
      </c>
    </row>
    <row r="12" spans="1:32" ht="27" customHeight="1">
      <c r="A12" s="30" t="s">
        <v>1294</v>
      </c>
      <c r="B12" s="31" t="s">
        <v>1293</v>
      </c>
      <c r="C12" s="31" t="s">
        <v>68</v>
      </c>
      <c r="D12" s="31">
        <v>4041</v>
      </c>
      <c r="E12" s="31">
        <v>6560</v>
      </c>
      <c r="F12" s="31">
        <v>5216</v>
      </c>
      <c r="G12" s="31">
        <v>4041</v>
      </c>
      <c r="H12" s="8"/>
      <c r="I12" s="33"/>
      <c r="J12" s="33"/>
      <c r="K12" s="33">
        <v>0</v>
      </c>
      <c r="M12" s="30" t="str">
        <f t="shared" si="3"/>
        <v xml:space="preserve">Ocean Pool Residence Two Bed Room </v>
      </c>
      <c r="N12" s="31" t="str">
        <f t="shared" si="3"/>
        <v>AAA</v>
      </c>
      <c r="O12" s="31" t="str">
        <f t="shared" si="3"/>
        <v>04 Persons</v>
      </c>
      <c r="P12" s="34">
        <f t="shared" si="4"/>
        <v>4041</v>
      </c>
      <c r="Q12" s="34">
        <f t="shared" si="5"/>
        <v>6560</v>
      </c>
      <c r="R12" s="34">
        <f t="shared" si="6"/>
        <v>5216</v>
      </c>
      <c r="S12" s="34">
        <f t="shared" si="7"/>
        <v>4041</v>
      </c>
      <c r="U12" s="53">
        <v>50</v>
      </c>
      <c r="V12" s="53">
        <v>100</v>
      </c>
      <c r="W12" s="53">
        <v>50</v>
      </c>
      <c r="X12" s="53">
        <v>50</v>
      </c>
      <c r="Z12" s="30" t="str">
        <f t="shared" si="8"/>
        <v xml:space="preserve">Ocean Pool Residence Two Bed Room </v>
      </c>
      <c r="AA12" s="31" t="str">
        <f t="shared" si="8"/>
        <v>AAA</v>
      </c>
      <c r="AB12" s="31" t="str">
        <f t="shared" si="8"/>
        <v>04 Persons</v>
      </c>
      <c r="AC12" s="34">
        <f t="shared" si="9"/>
        <v>4091</v>
      </c>
      <c r="AD12" s="34">
        <f t="shared" si="9"/>
        <v>6660</v>
      </c>
      <c r="AE12" s="34">
        <f t="shared" si="9"/>
        <v>5266</v>
      </c>
      <c r="AF12" s="34">
        <f t="shared" si="9"/>
        <v>4091</v>
      </c>
    </row>
    <row r="13" spans="1:32" ht="27" customHeight="1">
      <c r="A13" s="30" t="s">
        <v>1295</v>
      </c>
      <c r="B13" s="31" t="s">
        <v>1293</v>
      </c>
      <c r="C13" s="31" t="s">
        <v>1296</v>
      </c>
      <c r="D13" s="31">
        <v>71172.06</v>
      </c>
      <c r="E13" s="31">
        <v>118282.66</v>
      </c>
      <c r="F13" s="31">
        <v>93156.26</v>
      </c>
      <c r="G13" s="31">
        <v>71172.06</v>
      </c>
      <c r="H13" s="8"/>
      <c r="I13" s="33"/>
      <c r="J13" s="33"/>
      <c r="K13" s="33">
        <v>0</v>
      </c>
      <c r="M13" s="30" t="str">
        <f t="shared" si="3"/>
        <v xml:space="preserve">Island Buyout </v>
      </c>
      <c r="N13" s="31" t="str">
        <f t="shared" si="3"/>
        <v>AAA</v>
      </c>
      <c r="O13" s="31" t="str">
        <f t="shared" si="3"/>
        <v>44 Persons</v>
      </c>
      <c r="P13" s="34">
        <f t="shared" si="4"/>
        <v>71172.06</v>
      </c>
      <c r="Q13" s="34">
        <f t="shared" si="5"/>
        <v>118282.66</v>
      </c>
      <c r="R13" s="34">
        <f t="shared" si="6"/>
        <v>93156.26</v>
      </c>
      <c r="S13" s="34">
        <f t="shared" si="7"/>
        <v>71172.06</v>
      </c>
      <c r="U13" s="53">
        <f>D13*0.015</f>
        <v>1067.5808999999999</v>
      </c>
      <c r="V13" s="53">
        <f t="shared" ref="V13:X13" si="10">E13*0.015</f>
        <v>1774.2399</v>
      </c>
      <c r="W13" s="53">
        <f t="shared" si="10"/>
        <v>1397.3438999999998</v>
      </c>
      <c r="X13" s="53">
        <f t="shared" si="10"/>
        <v>1067.5808999999999</v>
      </c>
      <c r="Z13" s="30" t="str">
        <f t="shared" si="8"/>
        <v xml:space="preserve">Island Buyout </v>
      </c>
      <c r="AA13" s="31" t="str">
        <f t="shared" si="8"/>
        <v>AAA</v>
      </c>
      <c r="AB13" s="31" t="str">
        <f t="shared" si="8"/>
        <v>44 Persons</v>
      </c>
      <c r="AC13" s="34">
        <f t="shared" si="9"/>
        <v>72239.640899999999</v>
      </c>
      <c r="AD13" s="34">
        <f t="shared" si="9"/>
        <v>120056.8999</v>
      </c>
      <c r="AE13" s="34">
        <f t="shared" si="9"/>
        <v>94553.603899999987</v>
      </c>
      <c r="AF13" s="34">
        <f t="shared" si="9"/>
        <v>72239.640899999999</v>
      </c>
    </row>
    <row r="14" spans="1:32" ht="27" customHeight="1">
      <c r="A14" s="25" t="s">
        <v>24</v>
      </c>
      <c r="I14" s="25" t="s">
        <v>25</v>
      </c>
      <c r="M14" s="25" t="s">
        <v>26</v>
      </c>
      <c r="U14" s="25" t="s">
        <v>27</v>
      </c>
      <c r="Z14" s="25" t="s">
        <v>129</v>
      </c>
    </row>
    <row r="15" spans="1:32" ht="27" customHeight="1">
      <c r="A15" s="299" t="s">
        <v>0</v>
      </c>
      <c r="B15" s="299" t="s">
        <v>1</v>
      </c>
      <c r="C15" s="299" t="s">
        <v>29</v>
      </c>
      <c r="D15" s="57" t="s">
        <v>402</v>
      </c>
      <c r="E15" s="57" t="s">
        <v>402</v>
      </c>
      <c r="F15" s="57" t="s">
        <v>1297</v>
      </c>
      <c r="G15" s="57">
        <v>0</v>
      </c>
      <c r="H15" s="8"/>
      <c r="I15" s="26" t="s">
        <v>32</v>
      </c>
      <c r="J15" s="26" t="s">
        <v>33</v>
      </c>
      <c r="K15" s="26" t="s">
        <v>34</v>
      </c>
      <c r="M15" s="294" t="s">
        <v>0</v>
      </c>
      <c r="N15" s="294" t="s">
        <v>1</v>
      </c>
      <c r="O15" s="294" t="s">
        <v>29</v>
      </c>
      <c r="P15" s="51" t="str">
        <f t="shared" ref="P15:S16" si="11">D15</f>
        <v>Season E</v>
      </c>
      <c r="Q15" s="51" t="str">
        <f t="shared" si="11"/>
        <v>Season E</v>
      </c>
      <c r="R15" s="51" t="str">
        <f t="shared" si="11"/>
        <v>Season F</v>
      </c>
      <c r="S15" s="51">
        <f t="shared" si="11"/>
        <v>0</v>
      </c>
      <c r="U15" s="27" t="str">
        <f>P15</f>
        <v>Season E</v>
      </c>
      <c r="V15" s="27" t="str">
        <f t="shared" ref="V15:X16" si="12">Q15</f>
        <v>Season E</v>
      </c>
      <c r="W15" s="27" t="str">
        <f t="shared" si="12"/>
        <v>Season F</v>
      </c>
      <c r="X15" s="27">
        <f t="shared" si="12"/>
        <v>0</v>
      </c>
      <c r="Z15" s="311" t="s">
        <v>0</v>
      </c>
      <c r="AA15" s="311" t="s">
        <v>1</v>
      </c>
      <c r="AB15" s="311" t="s">
        <v>29</v>
      </c>
      <c r="AC15" s="52" t="str">
        <f>U15</f>
        <v>Season E</v>
      </c>
      <c r="AD15" s="52" t="str">
        <f t="shared" ref="AD15:AF16" si="13">V15</f>
        <v>Season E</v>
      </c>
      <c r="AE15" s="52" t="str">
        <f t="shared" si="13"/>
        <v>Season F</v>
      </c>
      <c r="AF15" s="52">
        <f t="shared" si="13"/>
        <v>0</v>
      </c>
    </row>
    <row r="16" spans="1:32" ht="27" customHeight="1">
      <c r="A16" s="299"/>
      <c r="B16" s="299"/>
      <c r="C16" s="299"/>
      <c r="D16" s="57" t="s">
        <v>1298</v>
      </c>
      <c r="E16" s="57" t="s">
        <v>1299</v>
      </c>
      <c r="F16" s="57" t="s">
        <v>403</v>
      </c>
      <c r="G16" s="57">
        <v>0</v>
      </c>
      <c r="H16" s="8"/>
      <c r="I16" s="26" t="s">
        <v>37</v>
      </c>
      <c r="J16" s="26" t="s">
        <v>38</v>
      </c>
      <c r="K16" s="26" t="s">
        <v>137</v>
      </c>
      <c r="M16" s="294"/>
      <c r="N16" s="294"/>
      <c r="O16" s="294"/>
      <c r="P16" s="51" t="str">
        <f t="shared" si="11"/>
        <v>01 Jun 2020 to 31 Jul 2020</v>
      </c>
      <c r="Q16" s="51" t="str">
        <f t="shared" si="11"/>
        <v>01 Aug 2020 to 30 Sep 2020</v>
      </c>
      <c r="R16" s="51" t="str">
        <f t="shared" si="11"/>
        <v>01 Oct 2020 to 31 Oct 2020</v>
      </c>
      <c r="S16" s="51">
        <f t="shared" si="11"/>
        <v>0</v>
      </c>
      <c r="U16" s="27" t="str">
        <f>P16</f>
        <v>01 Jun 2020 to 31 Jul 2020</v>
      </c>
      <c r="V16" s="27" t="str">
        <f t="shared" si="12"/>
        <v>01 Aug 2020 to 30 Sep 2020</v>
      </c>
      <c r="W16" s="27" t="str">
        <f t="shared" si="12"/>
        <v>01 Oct 2020 to 31 Oct 2020</v>
      </c>
      <c r="X16" s="27">
        <f t="shared" si="12"/>
        <v>0</v>
      </c>
      <c r="Z16" s="311"/>
      <c r="AA16" s="311"/>
      <c r="AB16" s="311"/>
      <c r="AC16" s="52" t="str">
        <f>U16</f>
        <v>01 Jun 2020 to 31 Jul 2020</v>
      </c>
      <c r="AD16" s="52" t="str">
        <f t="shared" si="13"/>
        <v>01 Aug 2020 to 30 Sep 2020</v>
      </c>
      <c r="AE16" s="52" t="str">
        <f t="shared" si="13"/>
        <v>01 Oct 2020 to 31 Oct 2020</v>
      </c>
      <c r="AF16" s="52">
        <f t="shared" si="13"/>
        <v>0</v>
      </c>
    </row>
    <row r="17" spans="1:32" ht="27" customHeight="1">
      <c r="A17" s="30" t="s">
        <v>1292</v>
      </c>
      <c r="B17" s="31" t="s">
        <v>1293</v>
      </c>
      <c r="C17" s="31" t="s">
        <v>140</v>
      </c>
      <c r="D17" s="31">
        <v>2346</v>
      </c>
      <c r="E17" s="31">
        <v>2934</v>
      </c>
      <c r="F17" s="31">
        <v>3200</v>
      </c>
      <c r="G17" s="31">
        <v>0</v>
      </c>
      <c r="H17" s="8"/>
      <c r="I17" s="33"/>
      <c r="J17" s="33"/>
      <c r="K17" s="33">
        <v>0</v>
      </c>
      <c r="M17" s="30" t="str">
        <f t="shared" ref="M17:O19" si="14">A17</f>
        <v xml:space="preserve">Ocean Pool Residence </v>
      </c>
      <c r="N17" s="31" t="str">
        <f t="shared" si="14"/>
        <v>AAA</v>
      </c>
      <c r="O17" s="31" t="str">
        <f t="shared" si="14"/>
        <v>02 Persons</v>
      </c>
      <c r="P17" s="34">
        <f t="shared" ref="P17:P19" si="15">D17+K17</f>
        <v>2346</v>
      </c>
      <c r="Q17" s="34">
        <f t="shared" ref="Q17:Q19" si="16">E17+K17</f>
        <v>2934</v>
      </c>
      <c r="R17" s="34">
        <f t="shared" ref="R17:R19" si="17">F17+K17</f>
        <v>3200</v>
      </c>
      <c r="S17" s="34">
        <f t="shared" ref="S17:S19" si="18">G17+K17</f>
        <v>0</v>
      </c>
      <c r="U17" s="53">
        <v>35</v>
      </c>
      <c r="V17" s="53">
        <v>35</v>
      </c>
      <c r="W17" s="53">
        <v>35</v>
      </c>
      <c r="X17" s="53">
        <v>35</v>
      </c>
      <c r="Z17" s="30" t="str">
        <f t="shared" ref="Z17:AB19" si="19">M17</f>
        <v xml:space="preserve">Ocean Pool Residence </v>
      </c>
      <c r="AA17" s="31" t="str">
        <f t="shared" si="19"/>
        <v>AAA</v>
      </c>
      <c r="AB17" s="31" t="str">
        <f t="shared" si="19"/>
        <v>02 Persons</v>
      </c>
      <c r="AC17" s="34">
        <f t="shared" ref="AC17:AF19" si="20">P17+U17</f>
        <v>2381</v>
      </c>
      <c r="AD17" s="34">
        <f t="shared" si="20"/>
        <v>2969</v>
      </c>
      <c r="AE17" s="34">
        <f t="shared" si="20"/>
        <v>3235</v>
      </c>
      <c r="AF17" s="34">
        <f t="shared" si="20"/>
        <v>35</v>
      </c>
    </row>
    <row r="18" spans="1:32" ht="27" customHeight="1">
      <c r="A18" s="30" t="s">
        <v>1294</v>
      </c>
      <c r="B18" s="31" t="s">
        <v>1293</v>
      </c>
      <c r="C18" s="31" t="s">
        <v>68</v>
      </c>
      <c r="D18" s="31">
        <v>3424</v>
      </c>
      <c r="E18" s="31">
        <v>4041</v>
      </c>
      <c r="F18" s="31">
        <v>4320</v>
      </c>
      <c r="G18" s="31">
        <v>0</v>
      </c>
      <c r="H18" s="8"/>
      <c r="I18" s="33"/>
      <c r="J18" s="33"/>
      <c r="K18" s="33">
        <v>0</v>
      </c>
      <c r="M18" s="30" t="str">
        <f t="shared" si="14"/>
        <v xml:space="preserve">Ocean Pool Residence Two Bed Room </v>
      </c>
      <c r="N18" s="31" t="str">
        <f t="shared" si="14"/>
        <v>AAA</v>
      </c>
      <c r="O18" s="31" t="str">
        <f t="shared" si="14"/>
        <v>04 Persons</v>
      </c>
      <c r="P18" s="34">
        <f t="shared" si="15"/>
        <v>3424</v>
      </c>
      <c r="Q18" s="34">
        <f t="shared" si="16"/>
        <v>4041</v>
      </c>
      <c r="R18" s="34">
        <f t="shared" si="17"/>
        <v>4320</v>
      </c>
      <c r="S18" s="34">
        <f t="shared" si="18"/>
        <v>0</v>
      </c>
      <c r="U18" s="53">
        <v>50</v>
      </c>
      <c r="V18" s="53">
        <v>50</v>
      </c>
      <c r="W18" s="53">
        <v>50</v>
      </c>
      <c r="X18" s="53">
        <v>50</v>
      </c>
      <c r="Z18" s="30" t="str">
        <f t="shared" si="19"/>
        <v xml:space="preserve">Ocean Pool Residence Two Bed Room </v>
      </c>
      <c r="AA18" s="31" t="str">
        <f t="shared" si="19"/>
        <v>AAA</v>
      </c>
      <c r="AB18" s="31" t="str">
        <f t="shared" si="19"/>
        <v>04 Persons</v>
      </c>
      <c r="AC18" s="34">
        <f t="shared" si="20"/>
        <v>3474</v>
      </c>
      <c r="AD18" s="34">
        <f t="shared" si="20"/>
        <v>4091</v>
      </c>
      <c r="AE18" s="34">
        <f t="shared" si="20"/>
        <v>4370</v>
      </c>
      <c r="AF18" s="34">
        <f t="shared" si="20"/>
        <v>50</v>
      </c>
    </row>
    <row r="19" spans="1:32" ht="27" customHeight="1">
      <c r="A19" s="30" t="s">
        <v>1295</v>
      </c>
      <c r="B19" s="31" t="s">
        <v>1293</v>
      </c>
      <c r="C19" s="31" t="s">
        <v>1296</v>
      </c>
      <c r="D19" s="31">
        <v>59654.400000000001</v>
      </c>
      <c r="E19" s="31">
        <v>711172.06</v>
      </c>
      <c r="F19" s="31">
        <v>76405.34</v>
      </c>
      <c r="G19" s="31">
        <v>0</v>
      </c>
      <c r="H19" s="8"/>
      <c r="I19" s="33"/>
      <c r="J19" s="33"/>
      <c r="K19" s="33">
        <v>0</v>
      </c>
      <c r="M19" s="30" t="str">
        <f t="shared" si="14"/>
        <v xml:space="preserve">Island Buyout </v>
      </c>
      <c r="N19" s="31" t="str">
        <f t="shared" si="14"/>
        <v>AAA</v>
      </c>
      <c r="O19" s="31" t="str">
        <f t="shared" si="14"/>
        <v>44 Persons</v>
      </c>
      <c r="P19" s="34">
        <f t="shared" si="15"/>
        <v>59654.400000000001</v>
      </c>
      <c r="Q19" s="34">
        <f t="shared" si="16"/>
        <v>711172.06</v>
      </c>
      <c r="R19" s="34">
        <f t="shared" si="17"/>
        <v>76405.34</v>
      </c>
      <c r="S19" s="34">
        <f t="shared" si="18"/>
        <v>0</v>
      </c>
      <c r="U19" s="53">
        <f t="shared" ref="U19:X19" si="21">D19*0.015</f>
        <v>894.81600000000003</v>
      </c>
      <c r="V19" s="53">
        <f t="shared" si="21"/>
        <v>10667.580900000001</v>
      </c>
      <c r="W19" s="53">
        <f t="shared" si="21"/>
        <v>1146.0800999999999</v>
      </c>
      <c r="X19" s="53">
        <f t="shared" si="21"/>
        <v>0</v>
      </c>
      <c r="Z19" s="30" t="str">
        <f t="shared" si="19"/>
        <v xml:space="preserve">Island Buyout </v>
      </c>
      <c r="AA19" s="31" t="str">
        <f t="shared" si="19"/>
        <v>AAA</v>
      </c>
      <c r="AB19" s="31" t="str">
        <f t="shared" si="19"/>
        <v>44 Persons</v>
      </c>
      <c r="AC19" s="34">
        <f t="shared" si="20"/>
        <v>60549.216</v>
      </c>
      <c r="AD19" s="34">
        <f t="shared" si="20"/>
        <v>721839.6409</v>
      </c>
      <c r="AE19" s="34">
        <f t="shared" si="20"/>
        <v>77551.420100000003</v>
      </c>
      <c r="AF19" s="34">
        <f t="shared" si="20"/>
        <v>0</v>
      </c>
    </row>
  </sheetData>
  <sheetProtection password="D8E4" sheet="1" selectLockedCells="1" selectUnlockedCells="1"/>
  <mergeCells count="18">
    <mergeCell ref="O15:O16"/>
    <mergeCell ref="Z15:Z16"/>
    <mergeCell ref="A9:A10"/>
    <mergeCell ref="B9:B10"/>
    <mergeCell ref="C9:C10"/>
    <mergeCell ref="M9:M10"/>
    <mergeCell ref="N9:N10"/>
    <mergeCell ref="O9:O10"/>
    <mergeCell ref="A15:A16"/>
    <mergeCell ref="B15:B16"/>
    <mergeCell ref="C15:C16"/>
    <mergeCell ref="M15:M16"/>
    <mergeCell ref="N15:N16"/>
    <mergeCell ref="AA15:AA16"/>
    <mergeCell ref="AB15:AB16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DFED8-1198-4A4F-A0FC-D9ABBF36066A}">
  <sheetPr codeName="Лист123"/>
  <dimension ref="A1:K17"/>
  <sheetViews>
    <sheetView view="pageBreakPreview" zoomScaleNormal="100" zoomScaleSheetLayoutView="100" workbookViewId="0">
      <selection activeCell="K1" sqref="K1"/>
    </sheetView>
  </sheetViews>
  <sheetFormatPr defaultColWidth="9.140625" defaultRowHeight="20.25" customHeight="1"/>
  <cols>
    <col min="1" max="1" width="31" style="1" customWidth="1"/>
    <col min="2" max="2" width="10.140625" style="1" customWidth="1"/>
    <col min="3" max="3" width="12.7109375" style="2" customWidth="1"/>
    <col min="4" max="4" width="10.85546875" style="2" customWidth="1"/>
    <col min="5" max="6" width="10.85546875" style="3" customWidth="1"/>
    <col min="7" max="11" width="10.85546875" style="1" customWidth="1"/>
    <col min="12" max="16384" width="9.140625" style="1"/>
  </cols>
  <sheetData>
    <row r="1" spans="1:11" ht="24" customHeight="1">
      <c r="A1" s="300" t="s">
        <v>2052</v>
      </c>
      <c r="B1" s="300"/>
      <c r="C1" s="300"/>
      <c r="D1" s="300"/>
      <c r="K1" s="78"/>
    </row>
    <row r="2" spans="1:11" s="2" customFormat="1" ht="23.45" customHeight="1">
      <c r="A2" s="15" t="s">
        <v>10</v>
      </c>
      <c r="B2" s="15"/>
      <c r="E2" s="3"/>
      <c r="F2" s="3"/>
      <c r="G2" s="1"/>
      <c r="H2" s="1"/>
      <c r="I2" s="1"/>
      <c r="J2" s="1"/>
      <c r="K2" s="1"/>
    </row>
    <row r="3" spans="1:11" s="2" customFormat="1" ht="23.45" customHeight="1">
      <c r="A3" s="5" t="s">
        <v>11</v>
      </c>
      <c r="B3" s="5"/>
      <c r="E3" s="3"/>
      <c r="F3" s="3"/>
      <c r="G3" s="1"/>
      <c r="H3" s="1"/>
      <c r="I3" s="1"/>
      <c r="J3" s="1"/>
      <c r="K3" s="1"/>
    </row>
    <row r="4" spans="1:11" s="2" customFormat="1" ht="23.45" customHeight="1">
      <c r="A4" s="5" t="s">
        <v>12</v>
      </c>
      <c r="B4" s="5"/>
      <c r="E4" s="3"/>
      <c r="F4" s="3"/>
      <c r="G4" s="1"/>
      <c r="H4" s="1"/>
      <c r="I4" s="1"/>
      <c r="J4" s="1"/>
      <c r="K4" s="1"/>
    </row>
    <row r="5" spans="1:11" s="2" customFormat="1" ht="23.45" customHeight="1">
      <c r="A5" s="5"/>
      <c r="B5" s="5"/>
      <c r="E5" s="3"/>
      <c r="F5" s="3"/>
      <c r="G5" s="1"/>
      <c r="H5" s="1"/>
      <c r="I5" s="1"/>
      <c r="J5" s="1"/>
      <c r="K5" s="1"/>
    </row>
    <row r="6" spans="1:11" s="2" customFormat="1" ht="23.45" customHeight="1">
      <c r="A6" s="15" t="s">
        <v>1224</v>
      </c>
      <c r="B6" s="15"/>
      <c r="E6" s="3"/>
      <c r="F6" s="3"/>
      <c r="G6" s="1"/>
      <c r="H6" s="1"/>
      <c r="I6" s="1"/>
      <c r="J6" s="1"/>
      <c r="K6" s="1"/>
    </row>
    <row r="7" spans="1:11" s="2" customFormat="1" ht="23.45" customHeight="1">
      <c r="A7" s="7" t="s">
        <v>1225</v>
      </c>
      <c r="B7" s="15"/>
      <c r="E7" s="3"/>
      <c r="F7" s="3"/>
      <c r="G7" s="1"/>
      <c r="H7" s="1"/>
      <c r="I7" s="1"/>
      <c r="J7" s="1"/>
      <c r="K7" s="1"/>
    </row>
    <row r="8" spans="1:11" s="2" customFormat="1" ht="23.45" customHeight="1">
      <c r="A8" s="5" t="s">
        <v>567</v>
      </c>
      <c r="B8" s="5"/>
      <c r="E8" s="3"/>
      <c r="F8" s="3"/>
      <c r="G8" s="1"/>
      <c r="H8" s="1"/>
      <c r="I8" s="1"/>
      <c r="J8" s="1"/>
      <c r="K8" s="1"/>
    </row>
    <row r="9" spans="1:11" s="2" customFormat="1" ht="23.45" customHeight="1">
      <c r="A9" s="5" t="s">
        <v>1226</v>
      </c>
      <c r="B9" s="5"/>
      <c r="E9" s="3"/>
      <c r="F9" s="3"/>
      <c r="G9" s="1"/>
      <c r="H9" s="1"/>
      <c r="I9" s="1"/>
      <c r="J9" s="1"/>
      <c r="K9" s="1"/>
    </row>
    <row r="10" spans="1:11" s="2" customFormat="1" ht="23.45" customHeight="1">
      <c r="A10" s="5" t="s">
        <v>621</v>
      </c>
      <c r="B10" s="5"/>
      <c r="E10" s="3"/>
      <c r="F10" s="3"/>
      <c r="G10" s="1"/>
      <c r="H10" s="1"/>
      <c r="I10" s="1"/>
      <c r="J10" s="1"/>
      <c r="K10" s="1"/>
    </row>
    <row r="11" spans="1:11" s="2" customFormat="1" ht="23.45" customHeight="1">
      <c r="A11" s="5" t="s">
        <v>1227</v>
      </c>
      <c r="B11" s="5"/>
      <c r="E11" s="3"/>
      <c r="F11" s="3"/>
      <c r="G11" s="1"/>
      <c r="H11" s="1"/>
      <c r="I11" s="1"/>
      <c r="J11" s="1"/>
      <c r="K11" s="1"/>
    </row>
    <row r="12" spans="1:11" s="2" customFormat="1" ht="23.45" customHeight="1">
      <c r="A12" s="5" t="s">
        <v>121</v>
      </c>
      <c r="B12" s="5"/>
      <c r="E12" s="3"/>
      <c r="F12" s="3"/>
      <c r="G12" s="1"/>
      <c r="H12" s="1"/>
      <c r="I12" s="1"/>
      <c r="J12" s="1"/>
      <c r="K12" s="1"/>
    </row>
    <row r="13" spans="1:11" s="2" customFormat="1" ht="23.45" customHeight="1">
      <c r="A13" s="7" t="s">
        <v>1228</v>
      </c>
      <c r="B13" s="5"/>
      <c r="E13" s="3"/>
      <c r="F13" s="3"/>
      <c r="G13" s="1"/>
      <c r="H13" s="1"/>
      <c r="I13" s="1"/>
      <c r="J13" s="1"/>
      <c r="K13" s="1"/>
    </row>
    <row r="14" spans="1:11" s="2" customFormat="1" ht="23.45" customHeight="1">
      <c r="A14" s="5" t="s">
        <v>89</v>
      </c>
      <c r="B14" s="5"/>
      <c r="E14" s="3"/>
      <c r="F14" s="3"/>
      <c r="G14" s="1"/>
      <c r="H14" s="1"/>
      <c r="I14" s="1"/>
      <c r="J14" s="1"/>
      <c r="K14" s="1"/>
    </row>
    <row r="15" spans="1:11" s="2" customFormat="1" ht="23.45" customHeight="1">
      <c r="A15" s="5" t="s">
        <v>121</v>
      </c>
      <c r="B15" s="5"/>
      <c r="E15" s="3"/>
      <c r="F15" s="3"/>
      <c r="G15" s="1"/>
      <c r="H15" s="1"/>
      <c r="I15" s="1"/>
      <c r="J15" s="1"/>
      <c r="K15" s="1"/>
    </row>
    <row r="16" spans="1:11" s="2" customFormat="1" ht="22.15" customHeight="1">
      <c r="A16" s="48"/>
      <c r="B16" s="1"/>
      <c r="E16" s="3"/>
      <c r="F16" s="3"/>
      <c r="G16" s="1"/>
      <c r="H16" s="1"/>
      <c r="I16" s="1"/>
      <c r="J16" s="1"/>
      <c r="K16" s="1"/>
    </row>
    <row r="17" spans="1:11" s="2" customFormat="1" ht="20.25" customHeight="1">
      <c r="A17" s="59" t="s">
        <v>1300</v>
      </c>
      <c r="B17" s="1"/>
      <c r="E17" s="3"/>
      <c r="F17" s="3"/>
      <c r="G17" s="1"/>
      <c r="H17" s="1"/>
      <c r="I17" s="1"/>
      <c r="J17" s="1"/>
      <c r="K17" s="1"/>
    </row>
  </sheetData>
  <mergeCells count="1">
    <mergeCell ref="A1:D1"/>
  </mergeCells>
  <pageMargins left="0.25" right="0.25" top="0.75" bottom="0.75" header="0.3" footer="0.3"/>
  <pageSetup paperSize="9" scale="71" orientation="portrait" verticalDpi="1200" r:id="rId1"/>
  <headerFooter>
    <oddFooter>&amp;L&amp;"Candara,Regular"&amp;8INTOUR MALDIVES &amp;C&amp;"Candara,Regular"&amp;8&amp;P of &amp;N&amp;R&amp;"Candara,Regular"&amp;8Kuramathi Maldives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9BB37-DF36-4BC5-A080-901BE6BE0F7A}">
  <sheetPr codeName="Лист124">
    <tabColor rgb="FFFF0000"/>
  </sheetPr>
  <dimension ref="A8:BF52"/>
  <sheetViews>
    <sheetView topLeftCell="BG1" zoomScale="115" zoomScaleNormal="115" zoomScaleSheetLayoutView="100" workbookViewId="0">
      <selection sqref="A1:BF1048576"/>
    </sheetView>
  </sheetViews>
  <sheetFormatPr defaultColWidth="18.140625" defaultRowHeight="20.45" customHeight="1"/>
  <cols>
    <col min="1" max="58" width="0" style="25" hidden="1" customWidth="1"/>
    <col min="59" max="16384" width="18.140625" style="25"/>
  </cols>
  <sheetData>
    <row r="8" spans="1:58" ht="20.45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0.45" customHeight="1">
      <c r="A9" s="63"/>
      <c r="B9" s="63"/>
      <c r="C9" s="63"/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353</v>
      </c>
      <c r="Z9" s="26" t="s">
        <v>353</v>
      </c>
      <c r="AA9" s="26" t="s">
        <v>353</v>
      </c>
      <c r="AB9" s="26" t="s">
        <v>353</v>
      </c>
      <c r="AC9" s="26" t="s">
        <v>353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 t="s">
        <v>39</v>
      </c>
      <c r="AR9" s="27"/>
      <c r="AS9" s="27" t="s">
        <v>40</v>
      </c>
      <c r="AT9" s="28"/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0.45" customHeight="1">
      <c r="A10" s="298"/>
      <c r="B10" s="298" t="s">
        <v>1229</v>
      </c>
      <c r="C10" s="357" t="s">
        <v>2</v>
      </c>
      <c r="D10" s="285" t="s">
        <v>235</v>
      </c>
      <c r="E10" s="286"/>
      <c r="F10" s="286"/>
      <c r="G10" s="287"/>
      <c r="H10" s="358" t="s">
        <v>236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05 Jan 2020</v>
      </c>
      <c r="U10" s="289"/>
      <c r="V10" s="289"/>
      <c r="W10" s="290"/>
      <c r="X10" s="8"/>
      <c r="Y10" s="26" t="s">
        <v>353</v>
      </c>
      <c r="Z10" s="26" t="s">
        <v>353</v>
      </c>
      <c r="AA10" s="26" t="s">
        <v>353</v>
      </c>
      <c r="AB10" s="26" t="s">
        <v>353</v>
      </c>
      <c r="AC10" s="26" t="s">
        <v>353</v>
      </c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05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05 Jan 2020</v>
      </c>
      <c r="BD10" s="283"/>
      <c r="BE10" s="283"/>
      <c r="BF10" s="284"/>
    </row>
    <row r="11" spans="1:58" ht="20.45" customHeight="1">
      <c r="A11" s="298"/>
      <c r="B11" s="298"/>
      <c r="C11" s="357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0.45" customHeight="1">
      <c r="A12" s="30" t="s">
        <v>65</v>
      </c>
      <c r="B12" s="31" t="s">
        <v>92</v>
      </c>
      <c r="C12" s="31" t="s">
        <v>672</v>
      </c>
      <c r="D12" s="31">
        <v>484</v>
      </c>
      <c r="E12" s="31">
        <v>257</v>
      </c>
      <c r="F12" s="31">
        <v>180</v>
      </c>
      <c r="G12" s="31">
        <v>129</v>
      </c>
      <c r="H12" s="31">
        <v>639</v>
      </c>
      <c r="I12" s="31">
        <v>335</v>
      </c>
      <c r="J12" s="31">
        <v>234</v>
      </c>
      <c r="K12" s="31">
        <v>168</v>
      </c>
      <c r="M12" s="30" t="str">
        <f t="shared" ref="M12:O22" si="0">A12</f>
        <v xml:space="preserve">Beach Villa </v>
      </c>
      <c r="N12" s="31" t="str">
        <f t="shared" si="0"/>
        <v>FB</v>
      </c>
      <c r="O12" s="31" t="str">
        <f t="shared" si="0"/>
        <v>As quoted</v>
      </c>
      <c r="P12" s="31">
        <f t="shared" ref="P12:P22" si="1">SUM(D12)</f>
        <v>484</v>
      </c>
      <c r="Q12" s="31">
        <f t="shared" ref="Q12:Q22" si="2">SUM(E12*2)</f>
        <v>514</v>
      </c>
      <c r="R12" s="31">
        <f>F12</f>
        <v>180</v>
      </c>
      <c r="S12" s="31">
        <f t="shared" ref="S12:S22" si="3">SUM(G12)</f>
        <v>129</v>
      </c>
      <c r="T12" s="31">
        <f t="shared" ref="T12:T22" si="4">SUM(H12)</f>
        <v>639</v>
      </c>
      <c r="U12" s="31">
        <f t="shared" ref="U12:U22" si="5">SUM(I12*2)</f>
        <v>670</v>
      </c>
      <c r="V12" s="31">
        <f>J12</f>
        <v>234</v>
      </c>
      <c r="W12" s="31">
        <f t="shared" ref="W12:W22" si="6">SUM(K12)</f>
        <v>168</v>
      </c>
      <c r="X12" s="8"/>
      <c r="Y12" s="33">
        <v>1</v>
      </c>
      <c r="Z12" s="33">
        <v>1</v>
      </c>
      <c r="AA12" s="33">
        <v>6</v>
      </c>
      <c r="AB12" s="33">
        <v>12</v>
      </c>
      <c r="AC12" s="33">
        <v>18</v>
      </c>
      <c r="AE12" s="30" t="str">
        <f t="shared" ref="AE12:AG22" si="7">M12</f>
        <v xml:space="preserve">Beach Villa </v>
      </c>
      <c r="AF12" s="31" t="str">
        <f t="shared" si="7"/>
        <v>FB</v>
      </c>
      <c r="AG12" s="31" t="str">
        <f t="shared" si="7"/>
        <v>As quoted</v>
      </c>
      <c r="AH12" s="64">
        <f>SUM((P12*Y12)*Z12)+AA12</f>
        <v>490</v>
      </c>
      <c r="AI12" s="64">
        <f>SUM((Q12*Y12)*Z12)+AB12</f>
        <v>526</v>
      </c>
      <c r="AJ12" s="64">
        <f>SUM((R12*Y12)*Z12)+AA12</f>
        <v>186</v>
      </c>
      <c r="AK12" s="65">
        <f>SUM((S12*Y12)*Z12)+AA12</f>
        <v>135</v>
      </c>
      <c r="AL12" s="64">
        <f t="shared" ref="AL12:AL22" si="8">SUM((T12*Y12)*Z12)+AA12</f>
        <v>645</v>
      </c>
      <c r="AM12" s="64">
        <f t="shared" ref="AM12:AM22" si="9">SUM((U12*Y12)*Z12)+AB12</f>
        <v>682</v>
      </c>
      <c r="AN12" s="64">
        <f>SUM((V12*Y12)*Z12)+AA12</f>
        <v>240</v>
      </c>
      <c r="AO12" s="65">
        <f t="shared" ref="AO12:AO22" si="10">SUM((W12*Y12)*Z12)+AA12</f>
        <v>174</v>
      </c>
      <c r="AQ12" s="53">
        <v>10</v>
      </c>
      <c r="AR12" s="53">
        <v>2</v>
      </c>
      <c r="AS12" s="53">
        <v>20</v>
      </c>
      <c r="AT12" s="33">
        <v>2</v>
      </c>
      <c r="AV12" s="30" t="str">
        <f t="shared" ref="AV12:AX22" si="11">AE12</f>
        <v xml:space="preserve">Beach Villa </v>
      </c>
      <c r="AW12" s="31" t="str">
        <f t="shared" si="11"/>
        <v>FB</v>
      </c>
      <c r="AX12" s="31" t="str">
        <f t="shared" si="11"/>
        <v>As quoted</v>
      </c>
      <c r="AY12" s="66">
        <f t="shared" ref="AY12:AY21" si="12">AH12+AQ12</f>
        <v>500</v>
      </c>
      <c r="AZ12" s="66">
        <f t="shared" ref="AZ12:BA22" si="13">AI12+AQ12</f>
        <v>536</v>
      </c>
      <c r="BA12" s="66">
        <f>AJ12+AR12</f>
        <v>188</v>
      </c>
      <c r="BB12" s="66">
        <f t="shared" ref="BB12:BC22" si="14">AK12+AR12</f>
        <v>137</v>
      </c>
      <c r="BC12" s="66">
        <f t="shared" si="14"/>
        <v>665</v>
      </c>
      <c r="BD12" s="66">
        <f t="shared" ref="BD12:BE22" si="15">AM12+AS12</f>
        <v>702</v>
      </c>
      <c r="BE12" s="66">
        <f>AN12+AT12</f>
        <v>242</v>
      </c>
      <c r="BF12" s="66">
        <f t="shared" ref="BF12:BF22" si="16">AO12+AT12</f>
        <v>176</v>
      </c>
    </row>
    <row r="13" spans="1:58" ht="20.45" customHeight="1">
      <c r="A13" s="166" t="s">
        <v>1301</v>
      </c>
      <c r="B13" s="31" t="s">
        <v>92</v>
      </c>
      <c r="C13" s="31" t="s">
        <v>672</v>
      </c>
      <c r="D13" s="31">
        <v>644</v>
      </c>
      <c r="E13" s="31">
        <v>338</v>
      </c>
      <c r="F13" s="31">
        <v>237</v>
      </c>
      <c r="G13" s="31">
        <v>169</v>
      </c>
      <c r="H13" s="31">
        <v>824</v>
      </c>
      <c r="I13" s="31">
        <v>428</v>
      </c>
      <c r="J13" s="31">
        <v>299</v>
      </c>
      <c r="K13" s="31">
        <v>214</v>
      </c>
      <c r="M13" s="30" t="str">
        <f t="shared" si="0"/>
        <v>Beach Bungalow</v>
      </c>
      <c r="N13" s="31" t="str">
        <f t="shared" si="0"/>
        <v>FB</v>
      </c>
      <c r="O13" s="31" t="str">
        <f t="shared" si="0"/>
        <v>As quoted</v>
      </c>
      <c r="P13" s="31">
        <f t="shared" si="1"/>
        <v>644</v>
      </c>
      <c r="Q13" s="31">
        <f t="shared" si="2"/>
        <v>676</v>
      </c>
      <c r="R13" s="31">
        <f t="shared" ref="R13:R22" si="17">F13</f>
        <v>237</v>
      </c>
      <c r="S13" s="31">
        <f t="shared" si="3"/>
        <v>169</v>
      </c>
      <c r="T13" s="31">
        <f t="shared" si="4"/>
        <v>824</v>
      </c>
      <c r="U13" s="31">
        <f t="shared" si="5"/>
        <v>856</v>
      </c>
      <c r="V13" s="31">
        <f t="shared" ref="V13:V22" si="18">J13</f>
        <v>299</v>
      </c>
      <c r="W13" s="31">
        <f t="shared" si="6"/>
        <v>214</v>
      </c>
      <c r="X13" s="8"/>
      <c r="Y13" s="33">
        <v>1</v>
      </c>
      <c r="Z13" s="33">
        <v>1</v>
      </c>
      <c r="AA13" s="33">
        <v>6</v>
      </c>
      <c r="AB13" s="33">
        <v>12</v>
      </c>
      <c r="AC13" s="33">
        <v>18</v>
      </c>
      <c r="AE13" s="30" t="str">
        <f t="shared" si="7"/>
        <v>Beach Bungalow</v>
      </c>
      <c r="AF13" s="31" t="str">
        <f t="shared" si="7"/>
        <v>FB</v>
      </c>
      <c r="AG13" s="31" t="str">
        <f t="shared" si="7"/>
        <v>As quoted</v>
      </c>
      <c r="AH13" s="64">
        <f t="shared" ref="AH13:AH21" si="19">SUM((P13*Y13)*Z13)+AA13</f>
        <v>650</v>
      </c>
      <c r="AI13" s="64">
        <f t="shared" ref="AI13:AI21" si="20">SUM((Q13*Y13)*Z13)+AB13</f>
        <v>688</v>
      </c>
      <c r="AJ13" s="64">
        <f t="shared" ref="AJ13:AJ21" si="21">SUM((R13*Y13)*Z13)+AA13</f>
        <v>243</v>
      </c>
      <c r="AK13" s="65">
        <f t="shared" ref="AK13:AK21" si="22">SUM((S13*Y13)*Z13)+AA13</f>
        <v>175</v>
      </c>
      <c r="AL13" s="64">
        <f t="shared" si="8"/>
        <v>830</v>
      </c>
      <c r="AM13" s="64">
        <f t="shared" si="9"/>
        <v>868</v>
      </c>
      <c r="AN13" s="64">
        <f t="shared" ref="AN13:AN22" si="23">SUM((V13*Y13)*Z13)+AA13</f>
        <v>305</v>
      </c>
      <c r="AO13" s="65">
        <f t="shared" si="10"/>
        <v>220</v>
      </c>
      <c r="AQ13" s="53">
        <v>10</v>
      </c>
      <c r="AR13" s="53">
        <v>2</v>
      </c>
      <c r="AS13" s="53">
        <v>20</v>
      </c>
      <c r="AT13" s="33">
        <v>2</v>
      </c>
      <c r="AV13" s="30" t="str">
        <f t="shared" si="11"/>
        <v>Beach Bungalow</v>
      </c>
      <c r="AW13" s="31" t="str">
        <f t="shared" si="11"/>
        <v>FB</v>
      </c>
      <c r="AX13" s="31" t="str">
        <f t="shared" si="11"/>
        <v>As quoted</v>
      </c>
      <c r="AY13" s="66">
        <f t="shared" si="12"/>
        <v>660</v>
      </c>
      <c r="AZ13" s="66">
        <f t="shared" si="13"/>
        <v>698</v>
      </c>
      <c r="BA13" s="66">
        <f t="shared" si="13"/>
        <v>245</v>
      </c>
      <c r="BB13" s="66">
        <f t="shared" si="14"/>
        <v>177</v>
      </c>
      <c r="BC13" s="66">
        <f t="shared" si="14"/>
        <v>850</v>
      </c>
      <c r="BD13" s="66">
        <f t="shared" si="15"/>
        <v>888</v>
      </c>
      <c r="BE13" s="66">
        <f t="shared" si="15"/>
        <v>307</v>
      </c>
      <c r="BF13" s="66">
        <f t="shared" si="16"/>
        <v>222</v>
      </c>
    </row>
    <row r="14" spans="1:58" ht="20.45" customHeight="1">
      <c r="A14" s="166" t="s">
        <v>360</v>
      </c>
      <c r="B14" s="31" t="s">
        <v>92</v>
      </c>
      <c r="C14" s="31" t="s">
        <v>672</v>
      </c>
      <c r="D14" s="31">
        <v>686</v>
      </c>
      <c r="E14" s="31">
        <v>359</v>
      </c>
      <c r="F14" s="31">
        <v>251</v>
      </c>
      <c r="G14" s="31">
        <v>180</v>
      </c>
      <c r="H14" s="31">
        <v>854</v>
      </c>
      <c r="I14" s="31">
        <v>442</v>
      </c>
      <c r="J14" s="31">
        <v>309</v>
      </c>
      <c r="K14" s="31">
        <v>222</v>
      </c>
      <c r="M14" s="30" t="str">
        <f t="shared" si="0"/>
        <v>Superior Beach Villa</v>
      </c>
      <c r="N14" s="31" t="str">
        <f t="shared" si="0"/>
        <v>FB</v>
      </c>
      <c r="O14" s="31" t="str">
        <f t="shared" si="0"/>
        <v>As quoted</v>
      </c>
      <c r="P14" s="31">
        <f t="shared" si="1"/>
        <v>686</v>
      </c>
      <c r="Q14" s="31">
        <f t="shared" si="2"/>
        <v>718</v>
      </c>
      <c r="R14" s="31">
        <f t="shared" si="17"/>
        <v>251</v>
      </c>
      <c r="S14" s="31">
        <f t="shared" si="3"/>
        <v>180</v>
      </c>
      <c r="T14" s="31">
        <f t="shared" si="4"/>
        <v>854</v>
      </c>
      <c r="U14" s="31">
        <f t="shared" si="5"/>
        <v>884</v>
      </c>
      <c r="V14" s="31">
        <f t="shared" si="18"/>
        <v>309</v>
      </c>
      <c r="W14" s="31">
        <f t="shared" si="6"/>
        <v>222</v>
      </c>
      <c r="X14" s="8"/>
      <c r="Y14" s="33">
        <v>1</v>
      </c>
      <c r="Z14" s="33">
        <v>1</v>
      </c>
      <c r="AA14" s="33">
        <v>6</v>
      </c>
      <c r="AB14" s="33">
        <v>12</v>
      </c>
      <c r="AC14" s="33">
        <v>18</v>
      </c>
      <c r="AE14" s="30" t="str">
        <f t="shared" si="7"/>
        <v>Superior Beach Villa</v>
      </c>
      <c r="AF14" s="31" t="str">
        <f t="shared" si="7"/>
        <v>FB</v>
      </c>
      <c r="AG14" s="31" t="str">
        <f t="shared" si="7"/>
        <v>As quoted</v>
      </c>
      <c r="AH14" s="64">
        <f t="shared" si="19"/>
        <v>692</v>
      </c>
      <c r="AI14" s="64">
        <f t="shared" si="20"/>
        <v>730</v>
      </c>
      <c r="AJ14" s="64">
        <f t="shared" si="21"/>
        <v>257</v>
      </c>
      <c r="AK14" s="65">
        <f t="shared" si="22"/>
        <v>186</v>
      </c>
      <c r="AL14" s="64">
        <f t="shared" si="8"/>
        <v>860</v>
      </c>
      <c r="AM14" s="64">
        <f t="shared" si="9"/>
        <v>896</v>
      </c>
      <c r="AN14" s="64">
        <f t="shared" si="23"/>
        <v>315</v>
      </c>
      <c r="AO14" s="65">
        <f t="shared" si="10"/>
        <v>228</v>
      </c>
      <c r="AQ14" s="53">
        <v>10</v>
      </c>
      <c r="AR14" s="53">
        <v>2</v>
      </c>
      <c r="AS14" s="53">
        <v>20</v>
      </c>
      <c r="AT14" s="33">
        <v>2</v>
      </c>
      <c r="AV14" s="30" t="str">
        <f t="shared" si="11"/>
        <v>Superior Beach Villa</v>
      </c>
      <c r="AW14" s="31" t="str">
        <f t="shared" si="11"/>
        <v>FB</v>
      </c>
      <c r="AX14" s="31" t="str">
        <f t="shared" si="11"/>
        <v>As quoted</v>
      </c>
      <c r="AY14" s="66">
        <f t="shared" si="12"/>
        <v>702</v>
      </c>
      <c r="AZ14" s="66">
        <f t="shared" si="13"/>
        <v>740</v>
      </c>
      <c r="BA14" s="66">
        <f t="shared" si="13"/>
        <v>259</v>
      </c>
      <c r="BB14" s="66">
        <f t="shared" si="14"/>
        <v>188</v>
      </c>
      <c r="BC14" s="66">
        <f t="shared" si="14"/>
        <v>880</v>
      </c>
      <c r="BD14" s="66">
        <f t="shared" si="15"/>
        <v>916</v>
      </c>
      <c r="BE14" s="66">
        <f t="shared" si="15"/>
        <v>317</v>
      </c>
      <c r="BF14" s="66">
        <f t="shared" si="16"/>
        <v>230</v>
      </c>
    </row>
    <row r="15" spans="1:58" ht="20.45" customHeight="1">
      <c r="A15" s="166" t="s">
        <v>511</v>
      </c>
      <c r="B15" s="31" t="s">
        <v>92</v>
      </c>
      <c r="C15" s="31" t="s">
        <v>672</v>
      </c>
      <c r="D15" s="31">
        <v>731</v>
      </c>
      <c r="E15" s="31">
        <v>381</v>
      </c>
      <c r="F15" s="31">
        <v>266</v>
      </c>
      <c r="G15" s="31">
        <v>191</v>
      </c>
      <c r="H15" s="31">
        <v>908</v>
      </c>
      <c r="I15" s="31">
        <v>469</v>
      </c>
      <c r="J15" s="31">
        <v>329</v>
      </c>
      <c r="K15" s="31">
        <v>235</v>
      </c>
      <c r="M15" s="30" t="str">
        <f t="shared" si="0"/>
        <v>Deluxe Beach Villa</v>
      </c>
      <c r="N15" s="31" t="str">
        <f t="shared" si="0"/>
        <v>FB</v>
      </c>
      <c r="O15" s="31" t="str">
        <f t="shared" si="0"/>
        <v>As quoted</v>
      </c>
      <c r="P15" s="31">
        <f t="shared" si="1"/>
        <v>731</v>
      </c>
      <c r="Q15" s="31">
        <f t="shared" si="2"/>
        <v>762</v>
      </c>
      <c r="R15" s="31">
        <f t="shared" si="17"/>
        <v>266</v>
      </c>
      <c r="S15" s="31">
        <f t="shared" si="3"/>
        <v>191</v>
      </c>
      <c r="T15" s="31">
        <f t="shared" si="4"/>
        <v>908</v>
      </c>
      <c r="U15" s="31">
        <f t="shared" si="5"/>
        <v>938</v>
      </c>
      <c r="V15" s="31">
        <f t="shared" si="18"/>
        <v>329</v>
      </c>
      <c r="W15" s="31">
        <f t="shared" si="6"/>
        <v>235</v>
      </c>
      <c r="X15" s="8"/>
      <c r="Y15" s="33">
        <v>1</v>
      </c>
      <c r="Z15" s="33">
        <v>1</v>
      </c>
      <c r="AA15" s="33">
        <v>6</v>
      </c>
      <c r="AB15" s="33">
        <v>12</v>
      </c>
      <c r="AC15" s="33">
        <v>18</v>
      </c>
      <c r="AE15" s="30" t="str">
        <f t="shared" si="7"/>
        <v>Deluxe Beach Villa</v>
      </c>
      <c r="AF15" s="31" t="str">
        <f t="shared" si="7"/>
        <v>FB</v>
      </c>
      <c r="AG15" s="31" t="str">
        <f t="shared" si="7"/>
        <v>As quoted</v>
      </c>
      <c r="AH15" s="64">
        <f t="shared" si="19"/>
        <v>737</v>
      </c>
      <c r="AI15" s="64">
        <f t="shared" si="20"/>
        <v>774</v>
      </c>
      <c r="AJ15" s="64">
        <f t="shared" si="21"/>
        <v>272</v>
      </c>
      <c r="AK15" s="65">
        <f t="shared" si="22"/>
        <v>197</v>
      </c>
      <c r="AL15" s="64">
        <f t="shared" si="8"/>
        <v>914</v>
      </c>
      <c r="AM15" s="64">
        <f t="shared" si="9"/>
        <v>950</v>
      </c>
      <c r="AN15" s="64">
        <f t="shared" si="23"/>
        <v>335</v>
      </c>
      <c r="AO15" s="65">
        <f t="shared" si="10"/>
        <v>241</v>
      </c>
      <c r="AQ15" s="53">
        <v>10</v>
      </c>
      <c r="AR15" s="53">
        <v>2</v>
      </c>
      <c r="AS15" s="53">
        <v>20</v>
      </c>
      <c r="AT15" s="33">
        <v>2</v>
      </c>
      <c r="AV15" s="30" t="str">
        <f t="shared" si="11"/>
        <v>Deluxe Beach Villa</v>
      </c>
      <c r="AW15" s="31" t="str">
        <f t="shared" si="11"/>
        <v>FB</v>
      </c>
      <c r="AX15" s="31" t="str">
        <f t="shared" si="11"/>
        <v>As quoted</v>
      </c>
      <c r="AY15" s="66">
        <f t="shared" si="12"/>
        <v>747</v>
      </c>
      <c r="AZ15" s="66">
        <f t="shared" si="13"/>
        <v>784</v>
      </c>
      <c r="BA15" s="66">
        <f t="shared" si="13"/>
        <v>274</v>
      </c>
      <c r="BB15" s="66">
        <f t="shared" si="14"/>
        <v>199</v>
      </c>
      <c r="BC15" s="66">
        <f t="shared" si="14"/>
        <v>934</v>
      </c>
      <c r="BD15" s="66">
        <f t="shared" si="15"/>
        <v>970</v>
      </c>
      <c r="BE15" s="66">
        <f t="shared" si="15"/>
        <v>337</v>
      </c>
      <c r="BF15" s="66">
        <f t="shared" si="16"/>
        <v>243</v>
      </c>
    </row>
    <row r="16" spans="1:58" ht="20.45" customHeight="1">
      <c r="A16" s="30" t="s">
        <v>1302</v>
      </c>
      <c r="B16" s="31" t="s">
        <v>92</v>
      </c>
      <c r="C16" s="31" t="s">
        <v>672</v>
      </c>
      <c r="D16" s="31">
        <v>0</v>
      </c>
      <c r="E16" s="31">
        <v>398</v>
      </c>
      <c r="F16" s="31">
        <v>278</v>
      </c>
      <c r="G16" s="31">
        <v>200</v>
      </c>
      <c r="H16" s="31">
        <v>0</v>
      </c>
      <c r="I16" s="31">
        <v>492</v>
      </c>
      <c r="J16" s="31">
        <v>344</v>
      </c>
      <c r="K16" s="31">
        <v>246</v>
      </c>
      <c r="M16" s="30" t="str">
        <f t="shared" si="0"/>
        <v>Two Bed room Beach Houses</v>
      </c>
      <c r="N16" s="31" t="str">
        <f t="shared" si="0"/>
        <v>FB</v>
      </c>
      <c r="O16" s="31" t="str">
        <f t="shared" si="0"/>
        <v>As quoted</v>
      </c>
      <c r="P16" s="31">
        <f t="shared" si="1"/>
        <v>0</v>
      </c>
      <c r="Q16" s="31">
        <f t="shared" si="2"/>
        <v>796</v>
      </c>
      <c r="R16" s="31">
        <f t="shared" si="17"/>
        <v>278</v>
      </c>
      <c r="S16" s="31">
        <f t="shared" si="3"/>
        <v>200</v>
      </c>
      <c r="T16" s="31">
        <f t="shared" si="4"/>
        <v>0</v>
      </c>
      <c r="U16" s="31">
        <f t="shared" si="5"/>
        <v>984</v>
      </c>
      <c r="V16" s="31">
        <f t="shared" si="18"/>
        <v>344</v>
      </c>
      <c r="W16" s="31">
        <f t="shared" si="6"/>
        <v>246</v>
      </c>
      <c r="X16" s="8"/>
      <c r="Y16" s="33">
        <v>1</v>
      </c>
      <c r="Z16" s="33">
        <v>1</v>
      </c>
      <c r="AA16" s="33">
        <v>6</v>
      </c>
      <c r="AB16" s="33">
        <v>12</v>
      </c>
      <c r="AC16" s="33">
        <v>18</v>
      </c>
      <c r="AE16" s="30" t="str">
        <f t="shared" si="7"/>
        <v>Two Bed room Beach Houses</v>
      </c>
      <c r="AF16" s="31" t="str">
        <f t="shared" si="7"/>
        <v>FB</v>
      </c>
      <c r="AG16" s="31" t="str">
        <f t="shared" si="7"/>
        <v>As quoted</v>
      </c>
      <c r="AH16" s="64">
        <f t="shared" si="19"/>
        <v>6</v>
      </c>
      <c r="AI16" s="64">
        <f t="shared" si="20"/>
        <v>808</v>
      </c>
      <c r="AJ16" s="64">
        <f t="shared" si="21"/>
        <v>284</v>
      </c>
      <c r="AK16" s="65">
        <f t="shared" si="22"/>
        <v>206</v>
      </c>
      <c r="AL16" s="64">
        <f t="shared" si="8"/>
        <v>6</v>
      </c>
      <c r="AM16" s="64">
        <f t="shared" si="9"/>
        <v>996</v>
      </c>
      <c r="AN16" s="64">
        <f t="shared" si="23"/>
        <v>350</v>
      </c>
      <c r="AO16" s="65">
        <f t="shared" si="10"/>
        <v>252</v>
      </c>
      <c r="AQ16" s="53">
        <v>15</v>
      </c>
      <c r="AR16" s="53">
        <v>2</v>
      </c>
      <c r="AS16" s="53">
        <v>20</v>
      </c>
      <c r="AT16" s="33">
        <v>2</v>
      </c>
      <c r="AV16" s="30" t="str">
        <f t="shared" si="11"/>
        <v>Two Bed room Beach Houses</v>
      </c>
      <c r="AW16" s="31" t="str">
        <f t="shared" si="11"/>
        <v>FB</v>
      </c>
      <c r="AX16" s="31" t="str">
        <f t="shared" si="11"/>
        <v>As quoted</v>
      </c>
      <c r="AY16" s="66" t="s">
        <v>55</v>
      </c>
      <c r="AZ16" s="66">
        <f t="shared" si="13"/>
        <v>823</v>
      </c>
      <c r="BA16" s="66">
        <f t="shared" si="13"/>
        <v>286</v>
      </c>
      <c r="BB16" s="66">
        <f t="shared" si="14"/>
        <v>208</v>
      </c>
      <c r="BC16" s="66" t="s">
        <v>55</v>
      </c>
      <c r="BD16" s="66">
        <f t="shared" si="15"/>
        <v>1016</v>
      </c>
      <c r="BE16" s="66">
        <f t="shared" si="15"/>
        <v>352</v>
      </c>
      <c r="BF16" s="66">
        <f t="shared" si="16"/>
        <v>254</v>
      </c>
    </row>
    <row r="17" spans="1:58" ht="20.45" customHeight="1">
      <c r="A17" s="166" t="s">
        <v>331</v>
      </c>
      <c r="B17" s="31" t="s">
        <v>92</v>
      </c>
      <c r="C17" s="31" t="s">
        <v>672</v>
      </c>
      <c r="D17" s="31">
        <v>886</v>
      </c>
      <c r="E17" s="31">
        <v>458</v>
      </c>
      <c r="F17" s="31">
        <v>320</v>
      </c>
      <c r="G17" s="31">
        <v>229</v>
      </c>
      <c r="H17" s="31">
        <v>1073</v>
      </c>
      <c r="I17" s="31">
        <v>552</v>
      </c>
      <c r="J17" s="31">
        <v>387</v>
      </c>
      <c r="K17" s="31">
        <v>276</v>
      </c>
      <c r="M17" s="30" t="str">
        <f t="shared" si="0"/>
        <v>Water Villa</v>
      </c>
      <c r="N17" s="31" t="str">
        <f t="shared" si="0"/>
        <v>FB</v>
      </c>
      <c r="O17" s="31" t="str">
        <f t="shared" si="0"/>
        <v>As quoted</v>
      </c>
      <c r="P17" s="31">
        <f t="shared" si="1"/>
        <v>886</v>
      </c>
      <c r="Q17" s="31">
        <f t="shared" si="2"/>
        <v>916</v>
      </c>
      <c r="R17" s="31">
        <f t="shared" si="17"/>
        <v>320</v>
      </c>
      <c r="S17" s="31">
        <f t="shared" si="3"/>
        <v>229</v>
      </c>
      <c r="T17" s="31">
        <f t="shared" si="4"/>
        <v>1073</v>
      </c>
      <c r="U17" s="31">
        <f t="shared" si="5"/>
        <v>1104</v>
      </c>
      <c r="V17" s="31">
        <f t="shared" si="18"/>
        <v>387</v>
      </c>
      <c r="W17" s="31">
        <f t="shared" si="6"/>
        <v>276</v>
      </c>
      <c r="X17" s="8"/>
      <c r="Y17" s="33">
        <v>1</v>
      </c>
      <c r="Z17" s="33">
        <v>1</v>
      </c>
      <c r="AA17" s="33">
        <v>6</v>
      </c>
      <c r="AB17" s="33">
        <v>12</v>
      </c>
      <c r="AC17" s="33">
        <v>18</v>
      </c>
      <c r="AE17" s="30" t="str">
        <f t="shared" si="7"/>
        <v>Water Villa</v>
      </c>
      <c r="AF17" s="31" t="str">
        <f t="shared" si="7"/>
        <v>FB</v>
      </c>
      <c r="AG17" s="31" t="str">
        <f t="shared" si="7"/>
        <v>As quoted</v>
      </c>
      <c r="AH17" s="64">
        <f t="shared" si="19"/>
        <v>892</v>
      </c>
      <c r="AI17" s="64">
        <f t="shared" si="20"/>
        <v>928</v>
      </c>
      <c r="AJ17" s="64">
        <f t="shared" si="21"/>
        <v>326</v>
      </c>
      <c r="AK17" s="65">
        <f t="shared" si="22"/>
        <v>235</v>
      </c>
      <c r="AL17" s="64">
        <f t="shared" si="8"/>
        <v>1079</v>
      </c>
      <c r="AM17" s="64">
        <f t="shared" si="9"/>
        <v>1116</v>
      </c>
      <c r="AN17" s="64">
        <f t="shared" si="23"/>
        <v>393</v>
      </c>
      <c r="AO17" s="65">
        <f t="shared" si="10"/>
        <v>282</v>
      </c>
      <c r="AQ17" s="53">
        <v>10</v>
      </c>
      <c r="AR17" s="53">
        <v>2</v>
      </c>
      <c r="AS17" s="53">
        <v>25</v>
      </c>
      <c r="AT17" s="33">
        <v>2</v>
      </c>
      <c r="AV17" s="30" t="str">
        <f t="shared" si="11"/>
        <v>Water Villa</v>
      </c>
      <c r="AW17" s="31" t="str">
        <f t="shared" si="11"/>
        <v>FB</v>
      </c>
      <c r="AX17" s="31" t="str">
        <f t="shared" si="11"/>
        <v>As quoted</v>
      </c>
      <c r="AY17" s="66">
        <f t="shared" si="12"/>
        <v>902</v>
      </c>
      <c r="AZ17" s="66">
        <f t="shared" si="13"/>
        <v>938</v>
      </c>
      <c r="BA17" s="66">
        <f t="shared" si="13"/>
        <v>328</v>
      </c>
      <c r="BB17" s="66">
        <f t="shared" si="14"/>
        <v>237</v>
      </c>
      <c r="BC17" s="66">
        <f t="shared" si="14"/>
        <v>1104</v>
      </c>
      <c r="BD17" s="66">
        <f t="shared" si="15"/>
        <v>1141</v>
      </c>
      <c r="BE17" s="66">
        <f t="shared" si="15"/>
        <v>395</v>
      </c>
      <c r="BF17" s="66">
        <f t="shared" si="16"/>
        <v>284</v>
      </c>
    </row>
    <row r="18" spans="1:58" ht="20.45" customHeight="1">
      <c r="A18" s="30" t="s">
        <v>513</v>
      </c>
      <c r="B18" s="31" t="s">
        <v>92</v>
      </c>
      <c r="C18" s="31" t="s">
        <v>672</v>
      </c>
      <c r="D18" s="31">
        <v>920</v>
      </c>
      <c r="E18" s="31">
        <v>476</v>
      </c>
      <c r="F18" s="31">
        <v>333</v>
      </c>
      <c r="G18" s="31">
        <v>238</v>
      </c>
      <c r="H18" s="31">
        <v>1115</v>
      </c>
      <c r="I18" s="31">
        <v>573</v>
      </c>
      <c r="J18" s="31">
        <v>402</v>
      </c>
      <c r="K18" s="31">
        <v>287</v>
      </c>
      <c r="M18" s="30" t="str">
        <f t="shared" si="0"/>
        <v xml:space="preserve">Deluxe Water Villa </v>
      </c>
      <c r="N18" s="31" t="str">
        <f t="shared" si="0"/>
        <v>FB</v>
      </c>
      <c r="O18" s="31" t="str">
        <f t="shared" si="0"/>
        <v>As quoted</v>
      </c>
      <c r="P18" s="31">
        <f t="shared" si="1"/>
        <v>920</v>
      </c>
      <c r="Q18" s="31">
        <f t="shared" si="2"/>
        <v>952</v>
      </c>
      <c r="R18" s="31">
        <f t="shared" si="17"/>
        <v>333</v>
      </c>
      <c r="S18" s="31">
        <f t="shared" si="3"/>
        <v>238</v>
      </c>
      <c r="T18" s="31">
        <f t="shared" si="4"/>
        <v>1115</v>
      </c>
      <c r="U18" s="31">
        <f t="shared" si="5"/>
        <v>1146</v>
      </c>
      <c r="V18" s="31">
        <f t="shared" si="18"/>
        <v>402</v>
      </c>
      <c r="W18" s="31">
        <f t="shared" si="6"/>
        <v>287</v>
      </c>
      <c r="X18" s="8"/>
      <c r="Y18" s="33">
        <v>1</v>
      </c>
      <c r="Z18" s="33">
        <v>1</v>
      </c>
      <c r="AA18" s="33">
        <v>6</v>
      </c>
      <c r="AB18" s="33">
        <v>12</v>
      </c>
      <c r="AC18" s="33">
        <v>18</v>
      </c>
      <c r="AE18" s="30" t="str">
        <f t="shared" si="7"/>
        <v xml:space="preserve">Deluxe Water Villa </v>
      </c>
      <c r="AF18" s="31" t="str">
        <f t="shared" si="7"/>
        <v>FB</v>
      </c>
      <c r="AG18" s="31" t="str">
        <f t="shared" si="7"/>
        <v>As quoted</v>
      </c>
      <c r="AH18" s="64">
        <f t="shared" si="19"/>
        <v>926</v>
      </c>
      <c r="AI18" s="64">
        <f t="shared" si="20"/>
        <v>964</v>
      </c>
      <c r="AJ18" s="64">
        <f t="shared" si="21"/>
        <v>339</v>
      </c>
      <c r="AK18" s="65">
        <f t="shared" si="22"/>
        <v>244</v>
      </c>
      <c r="AL18" s="64">
        <f t="shared" si="8"/>
        <v>1121</v>
      </c>
      <c r="AM18" s="64">
        <f t="shared" si="9"/>
        <v>1158</v>
      </c>
      <c r="AN18" s="64">
        <f t="shared" si="23"/>
        <v>408</v>
      </c>
      <c r="AO18" s="65">
        <f t="shared" si="10"/>
        <v>293</v>
      </c>
      <c r="AQ18" s="53">
        <v>10</v>
      </c>
      <c r="AR18" s="53">
        <v>2</v>
      </c>
      <c r="AS18" s="53">
        <v>20</v>
      </c>
      <c r="AT18" s="33">
        <v>2</v>
      </c>
      <c r="AV18" s="30" t="str">
        <f t="shared" si="11"/>
        <v xml:space="preserve">Deluxe Water Villa </v>
      </c>
      <c r="AW18" s="31" t="str">
        <f t="shared" si="11"/>
        <v>FB</v>
      </c>
      <c r="AX18" s="31" t="str">
        <f t="shared" si="11"/>
        <v>As quoted</v>
      </c>
      <c r="AY18" s="66">
        <f t="shared" si="12"/>
        <v>936</v>
      </c>
      <c r="AZ18" s="66">
        <f t="shared" si="13"/>
        <v>974</v>
      </c>
      <c r="BA18" s="66">
        <f t="shared" si="13"/>
        <v>341</v>
      </c>
      <c r="BB18" s="66">
        <f t="shared" si="14"/>
        <v>246</v>
      </c>
      <c r="BC18" s="66">
        <f t="shared" si="14"/>
        <v>1141</v>
      </c>
      <c r="BD18" s="66">
        <f t="shared" si="15"/>
        <v>1178</v>
      </c>
      <c r="BE18" s="66">
        <f t="shared" si="15"/>
        <v>410</v>
      </c>
      <c r="BF18" s="66">
        <f t="shared" si="16"/>
        <v>295</v>
      </c>
    </row>
    <row r="19" spans="1:58" ht="20.45" customHeight="1">
      <c r="A19" s="30" t="s">
        <v>333</v>
      </c>
      <c r="B19" s="31" t="s">
        <v>92</v>
      </c>
      <c r="C19" s="31" t="s">
        <v>672</v>
      </c>
      <c r="D19" s="31">
        <v>989</v>
      </c>
      <c r="E19" s="31">
        <v>510</v>
      </c>
      <c r="F19" s="31">
        <v>357</v>
      </c>
      <c r="G19" s="31">
        <v>255</v>
      </c>
      <c r="H19" s="31">
        <v>1196</v>
      </c>
      <c r="I19" s="31">
        <v>614</v>
      </c>
      <c r="J19" s="31">
        <v>430</v>
      </c>
      <c r="K19" s="31">
        <v>307</v>
      </c>
      <c r="M19" s="30" t="str">
        <f t="shared" si="0"/>
        <v>Water Villa with Pool</v>
      </c>
      <c r="N19" s="31" t="str">
        <f t="shared" si="0"/>
        <v>FB</v>
      </c>
      <c r="O19" s="31" t="str">
        <f t="shared" si="0"/>
        <v>As quoted</v>
      </c>
      <c r="P19" s="31">
        <f t="shared" si="1"/>
        <v>989</v>
      </c>
      <c r="Q19" s="31">
        <f t="shared" si="2"/>
        <v>1020</v>
      </c>
      <c r="R19" s="31">
        <f t="shared" si="17"/>
        <v>357</v>
      </c>
      <c r="S19" s="31">
        <f t="shared" si="3"/>
        <v>255</v>
      </c>
      <c r="T19" s="31">
        <f t="shared" si="4"/>
        <v>1196</v>
      </c>
      <c r="U19" s="31">
        <f t="shared" si="5"/>
        <v>1228</v>
      </c>
      <c r="V19" s="31">
        <f t="shared" si="18"/>
        <v>430</v>
      </c>
      <c r="W19" s="31">
        <f t="shared" si="6"/>
        <v>307</v>
      </c>
      <c r="X19" s="8"/>
      <c r="Y19" s="33">
        <v>1</v>
      </c>
      <c r="Z19" s="33">
        <v>1</v>
      </c>
      <c r="AA19" s="33">
        <v>6</v>
      </c>
      <c r="AB19" s="33">
        <v>12</v>
      </c>
      <c r="AC19" s="33">
        <v>18</v>
      </c>
      <c r="AE19" s="30" t="str">
        <f t="shared" si="7"/>
        <v>Water Villa with Pool</v>
      </c>
      <c r="AF19" s="31" t="str">
        <f t="shared" si="7"/>
        <v>FB</v>
      </c>
      <c r="AG19" s="31" t="str">
        <f t="shared" si="7"/>
        <v>As quoted</v>
      </c>
      <c r="AH19" s="64">
        <f t="shared" si="19"/>
        <v>995</v>
      </c>
      <c r="AI19" s="64">
        <f t="shared" si="20"/>
        <v>1032</v>
      </c>
      <c r="AJ19" s="64">
        <f t="shared" si="21"/>
        <v>363</v>
      </c>
      <c r="AK19" s="65">
        <f t="shared" si="22"/>
        <v>261</v>
      </c>
      <c r="AL19" s="64">
        <f t="shared" si="8"/>
        <v>1202</v>
      </c>
      <c r="AM19" s="64">
        <f t="shared" si="9"/>
        <v>1240</v>
      </c>
      <c r="AN19" s="64">
        <f t="shared" si="23"/>
        <v>436</v>
      </c>
      <c r="AO19" s="65">
        <f t="shared" si="10"/>
        <v>313</v>
      </c>
      <c r="AQ19" s="53">
        <v>10</v>
      </c>
      <c r="AR19" s="53">
        <v>2</v>
      </c>
      <c r="AS19" s="53">
        <v>20</v>
      </c>
      <c r="AT19" s="33">
        <v>2</v>
      </c>
      <c r="AV19" s="30" t="str">
        <f t="shared" si="11"/>
        <v>Water Villa with Pool</v>
      </c>
      <c r="AW19" s="31" t="str">
        <f t="shared" si="11"/>
        <v>FB</v>
      </c>
      <c r="AX19" s="31" t="str">
        <f t="shared" si="11"/>
        <v>As quoted</v>
      </c>
      <c r="AY19" s="66">
        <f t="shared" si="12"/>
        <v>1005</v>
      </c>
      <c r="AZ19" s="66">
        <f t="shared" si="13"/>
        <v>1042</v>
      </c>
      <c r="BA19" s="66">
        <f t="shared" si="13"/>
        <v>365</v>
      </c>
      <c r="BB19" s="66">
        <f t="shared" si="14"/>
        <v>263</v>
      </c>
      <c r="BC19" s="66">
        <f t="shared" si="14"/>
        <v>1222</v>
      </c>
      <c r="BD19" s="66">
        <f t="shared" si="15"/>
        <v>1260</v>
      </c>
      <c r="BE19" s="66">
        <f t="shared" si="15"/>
        <v>438</v>
      </c>
      <c r="BF19" s="66">
        <f t="shared" si="16"/>
        <v>315</v>
      </c>
    </row>
    <row r="20" spans="1:58" ht="20.45" customHeight="1">
      <c r="A20" s="30" t="s">
        <v>1232</v>
      </c>
      <c r="B20" s="31" t="s">
        <v>92</v>
      </c>
      <c r="C20" s="31" t="s">
        <v>672</v>
      </c>
      <c r="D20" s="31">
        <v>1014</v>
      </c>
      <c r="E20" s="31">
        <v>522</v>
      </c>
      <c r="F20" s="31">
        <v>366</v>
      </c>
      <c r="G20" s="31">
        <v>261</v>
      </c>
      <c r="H20" s="31">
        <v>1228</v>
      </c>
      <c r="I20" s="31">
        <v>630</v>
      </c>
      <c r="J20" s="31">
        <v>441</v>
      </c>
      <c r="K20" s="31">
        <v>315</v>
      </c>
      <c r="M20" s="30" t="str">
        <f t="shared" si="0"/>
        <v>Pool Villa</v>
      </c>
      <c r="N20" s="31" t="str">
        <f t="shared" si="0"/>
        <v>FB</v>
      </c>
      <c r="O20" s="31" t="str">
        <f t="shared" si="0"/>
        <v>As quoted</v>
      </c>
      <c r="P20" s="31">
        <f t="shared" si="1"/>
        <v>1014</v>
      </c>
      <c r="Q20" s="31">
        <f t="shared" si="2"/>
        <v>1044</v>
      </c>
      <c r="R20" s="31">
        <f t="shared" si="17"/>
        <v>366</v>
      </c>
      <c r="S20" s="31">
        <f t="shared" si="3"/>
        <v>261</v>
      </c>
      <c r="T20" s="31">
        <f t="shared" si="4"/>
        <v>1228</v>
      </c>
      <c r="U20" s="31">
        <f t="shared" si="5"/>
        <v>1260</v>
      </c>
      <c r="V20" s="31">
        <f t="shared" si="18"/>
        <v>441</v>
      </c>
      <c r="W20" s="31">
        <f t="shared" si="6"/>
        <v>315</v>
      </c>
      <c r="X20" s="8"/>
      <c r="Y20" s="33">
        <v>1</v>
      </c>
      <c r="Z20" s="33">
        <v>1</v>
      </c>
      <c r="AA20" s="33">
        <v>6</v>
      </c>
      <c r="AB20" s="33">
        <v>12</v>
      </c>
      <c r="AC20" s="33">
        <v>18</v>
      </c>
      <c r="AE20" s="30" t="str">
        <f t="shared" si="7"/>
        <v>Pool Villa</v>
      </c>
      <c r="AF20" s="31" t="str">
        <f t="shared" si="7"/>
        <v>FB</v>
      </c>
      <c r="AG20" s="31" t="str">
        <f t="shared" si="7"/>
        <v>As quoted</v>
      </c>
      <c r="AH20" s="64">
        <f t="shared" si="19"/>
        <v>1020</v>
      </c>
      <c r="AI20" s="64">
        <f t="shared" si="20"/>
        <v>1056</v>
      </c>
      <c r="AJ20" s="64">
        <f t="shared" si="21"/>
        <v>372</v>
      </c>
      <c r="AK20" s="65">
        <f t="shared" si="22"/>
        <v>267</v>
      </c>
      <c r="AL20" s="64">
        <f t="shared" si="8"/>
        <v>1234</v>
      </c>
      <c r="AM20" s="64">
        <f t="shared" si="9"/>
        <v>1272</v>
      </c>
      <c r="AN20" s="64">
        <f t="shared" si="23"/>
        <v>447</v>
      </c>
      <c r="AO20" s="65">
        <f t="shared" si="10"/>
        <v>321</v>
      </c>
      <c r="AQ20" s="53">
        <v>10</v>
      </c>
      <c r="AR20" s="53">
        <v>2</v>
      </c>
      <c r="AS20" s="53">
        <v>20</v>
      </c>
      <c r="AT20" s="33">
        <v>2</v>
      </c>
      <c r="AV20" s="30" t="str">
        <f t="shared" si="11"/>
        <v>Pool Villa</v>
      </c>
      <c r="AW20" s="31" t="str">
        <f t="shared" si="11"/>
        <v>FB</v>
      </c>
      <c r="AX20" s="31" t="str">
        <f t="shared" si="11"/>
        <v>As quoted</v>
      </c>
      <c r="AY20" s="66">
        <f t="shared" si="12"/>
        <v>1030</v>
      </c>
      <c r="AZ20" s="66">
        <f t="shared" si="13"/>
        <v>1066</v>
      </c>
      <c r="BA20" s="66">
        <f t="shared" si="13"/>
        <v>374</v>
      </c>
      <c r="BB20" s="66">
        <f t="shared" si="14"/>
        <v>269</v>
      </c>
      <c r="BC20" s="66">
        <f t="shared" si="14"/>
        <v>1254</v>
      </c>
      <c r="BD20" s="66">
        <f t="shared" si="15"/>
        <v>1292</v>
      </c>
      <c r="BE20" s="66">
        <f t="shared" si="15"/>
        <v>449</v>
      </c>
      <c r="BF20" s="66">
        <f t="shared" si="16"/>
        <v>323</v>
      </c>
    </row>
    <row r="21" spans="1:58" ht="20.45" customHeight="1">
      <c r="A21" s="30" t="s">
        <v>1303</v>
      </c>
      <c r="B21" s="31" t="s">
        <v>92</v>
      </c>
      <c r="C21" s="31" t="s">
        <v>672</v>
      </c>
      <c r="D21" s="31">
        <v>1066</v>
      </c>
      <c r="E21" s="31">
        <v>548</v>
      </c>
      <c r="F21" s="31">
        <v>384</v>
      </c>
      <c r="G21" s="31">
        <v>275</v>
      </c>
      <c r="H21" s="31">
        <v>1255</v>
      </c>
      <c r="I21" s="31">
        <v>643</v>
      </c>
      <c r="J21" s="31">
        <v>450</v>
      </c>
      <c r="K21" s="31">
        <v>322</v>
      </c>
      <c r="M21" s="30" t="str">
        <f t="shared" si="0"/>
        <v xml:space="preserve">Thundi Water Villa with Pool </v>
      </c>
      <c r="N21" s="31" t="str">
        <f t="shared" si="0"/>
        <v>FB</v>
      </c>
      <c r="O21" s="31" t="str">
        <f t="shared" si="0"/>
        <v>As quoted</v>
      </c>
      <c r="P21" s="31">
        <f t="shared" si="1"/>
        <v>1066</v>
      </c>
      <c r="Q21" s="31">
        <f t="shared" si="2"/>
        <v>1096</v>
      </c>
      <c r="R21" s="31">
        <f t="shared" si="17"/>
        <v>384</v>
      </c>
      <c r="S21" s="31">
        <f t="shared" si="3"/>
        <v>275</v>
      </c>
      <c r="T21" s="31">
        <f t="shared" si="4"/>
        <v>1255</v>
      </c>
      <c r="U21" s="31">
        <f t="shared" si="5"/>
        <v>1286</v>
      </c>
      <c r="V21" s="31">
        <f t="shared" si="18"/>
        <v>450</v>
      </c>
      <c r="W21" s="31">
        <f t="shared" si="6"/>
        <v>322</v>
      </c>
      <c r="X21" s="8"/>
      <c r="Y21" s="33">
        <v>1</v>
      </c>
      <c r="Z21" s="33">
        <v>1</v>
      </c>
      <c r="AA21" s="33">
        <v>6</v>
      </c>
      <c r="AB21" s="33">
        <v>12</v>
      </c>
      <c r="AC21" s="33">
        <v>18</v>
      </c>
      <c r="AE21" s="30" t="str">
        <f t="shared" si="7"/>
        <v xml:space="preserve">Thundi Water Villa with Pool </v>
      </c>
      <c r="AF21" s="31" t="str">
        <f t="shared" si="7"/>
        <v>FB</v>
      </c>
      <c r="AG21" s="31" t="str">
        <f t="shared" si="7"/>
        <v>As quoted</v>
      </c>
      <c r="AH21" s="64">
        <f t="shared" si="19"/>
        <v>1072</v>
      </c>
      <c r="AI21" s="64">
        <f t="shared" si="20"/>
        <v>1108</v>
      </c>
      <c r="AJ21" s="64">
        <f t="shared" si="21"/>
        <v>390</v>
      </c>
      <c r="AK21" s="65">
        <f t="shared" si="22"/>
        <v>281</v>
      </c>
      <c r="AL21" s="64">
        <f t="shared" si="8"/>
        <v>1261</v>
      </c>
      <c r="AM21" s="64">
        <f t="shared" si="9"/>
        <v>1298</v>
      </c>
      <c r="AN21" s="64">
        <f t="shared" si="23"/>
        <v>456</v>
      </c>
      <c r="AO21" s="65">
        <f t="shared" si="10"/>
        <v>328</v>
      </c>
      <c r="AQ21" s="53">
        <v>10</v>
      </c>
      <c r="AR21" s="53">
        <v>2</v>
      </c>
      <c r="AS21" s="53">
        <v>20</v>
      </c>
      <c r="AT21" s="33">
        <v>2</v>
      </c>
      <c r="AV21" s="30" t="str">
        <f t="shared" si="11"/>
        <v xml:space="preserve">Thundi Water Villa with Pool </v>
      </c>
      <c r="AW21" s="31" t="str">
        <f t="shared" si="11"/>
        <v>FB</v>
      </c>
      <c r="AX21" s="31" t="str">
        <f t="shared" si="11"/>
        <v>As quoted</v>
      </c>
      <c r="AY21" s="66">
        <f t="shared" si="12"/>
        <v>1082</v>
      </c>
      <c r="AZ21" s="66">
        <f t="shared" si="13"/>
        <v>1118</v>
      </c>
      <c r="BA21" s="66">
        <f t="shared" si="13"/>
        <v>392</v>
      </c>
      <c r="BB21" s="66">
        <f t="shared" si="14"/>
        <v>283</v>
      </c>
      <c r="BC21" s="66">
        <f t="shared" si="14"/>
        <v>1281</v>
      </c>
      <c r="BD21" s="66">
        <f t="shared" si="15"/>
        <v>1318</v>
      </c>
      <c r="BE21" s="66">
        <f t="shared" si="15"/>
        <v>458</v>
      </c>
      <c r="BF21" s="66">
        <f t="shared" si="16"/>
        <v>330</v>
      </c>
    </row>
    <row r="22" spans="1:58" ht="20.45" customHeight="1">
      <c r="A22" s="30" t="s">
        <v>1304</v>
      </c>
      <c r="B22" s="31" t="s">
        <v>92</v>
      </c>
      <c r="C22" s="31" t="s">
        <v>672</v>
      </c>
      <c r="D22" s="31">
        <v>0</v>
      </c>
      <c r="E22" s="31">
        <v>570</v>
      </c>
      <c r="F22" s="31">
        <v>399</v>
      </c>
      <c r="G22" s="31">
        <v>286</v>
      </c>
      <c r="H22" s="31">
        <v>0</v>
      </c>
      <c r="I22" s="31">
        <v>659</v>
      </c>
      <c r="J22" s="31">
        <v>462</v>
      </c>
      <c r="K22" s="31">
        <v>330</v>
      </c>
      <c r="M22" s="30" t="str">
        <f t="shared" si="0"/>
        <v>Honeymoon Pool Villa</v>
      </c>
      <c r="N22" s="31" t="str">
        <f t="shared" si="0"/>
        <v>FB</v>
      </c>
      <c r="O22" s="31" t="str">
        <f t="shared" si="0"/>
        <v>As quoted</v>
      </c>
      <c r="P22" s="31">
        <f t="shared" si="1"/>
        <v>0</v>
      </c>
      <c r="Q22" s="31">
        <f t="shared" si="2"/>
        <v>1140</v>
      </c>
      <c r="R22" s="31">
        <f t="shared" si="17"/>
        <v>399</v>
      </c>
      <c r="S22" s="31">
        <f t="shared" si="3"/>
        <v>286</v>
      </c>
      <c r="T22" s="31">
        <f t="shared" si="4"/>
        <v>0</v>
      </c>
      <c r="U22" s="31">
        <f t="shared" si="5"/>
        <v>1318</v>
      </c>
      <c r="V22" s="31">
        <f t="shared" si="18"/>
        <v>462</v>
      </c>
      <c r="W22" s="31">
        <f t="shared" si="6"/>
        <v>330</v>
      </c>
      <c r="X22" s="8"/>
      <c r="Y22" s="33">
        <v>1</v>
      </c>
      <c r="Z22" s="33">
        <v>1</v>
      </c>
      <c r="AA22" s="33">
        <v>6</v>
      </c>
      <c r="AB22" s="33">
        <v>12</v>
      </c>
      <c r="AC22" s="33">
        <v>18</v>
      </c>
      <c r="AE22" s="30" t="str">
        <f t="shared" si="7"/>
        <v>Honeymoon Pool Villa</v>
      </c>
      <c r="AF22" s="31" t="str">
        <f t="shared" si="7"/>
        <v>FB</v>
      </c>
      <c r="AG22" s="31" t="str">
        <f t="shared" si="7"/>
        <v>As quoted</v>
      </c>
      <c r="AH22" s="64">
        <f>SUM((P22*Y22)*Z22)+AA22</f>
        <v>6</v>
      </c>
      <c r="AI22" s="64">
        <f>SUM((Q22*Y22)*Z22)+AB22</f>
        <v>1152</v>
      </c>
      <c r="AJ22" s="64">
        <f>SUM((R22*Y22)*Z22)+AA22</f>
        <v>405</v>
      </c>
      <c r="AK22" s="65">
        <f>SUM((S22*Y22)*Z22)+AA22</f>
        <v>292</v>
      </c>
      <c r="AL22" s="64">
        <f t="shared" si="8"/>
        <v>6</v>
      </c>
      <c r="AM22" s="64">
        <f t="shared" si="9"/>
        <v>1330</v>
      </c>
      <c r="AN22" s="64">
        <f t="shared" si="23"/>
        <v>468</v>
      </c>
      <c r="AO22" s="65">
        <f t="shared" si="10"/>
        <v>336</v>
      </c>
      <c r="AQ22" s="53">
        <v>10</v>
      </c>
      <c r="AR22" s="53">
        <v>2</v>
      </c>
      <c r="AS22" s="53">
        <v>20</v>
      </c>
      <c r="AT22" s="33">
        <v>2</v>
      </c>
      <c r="AV22" s="30" t="str">
        <f t="shared" si="11"/>
        <v>Honeymoon Pool Villa</v>
      </c>
      <c r="AW22" s="31" t="str">
        <f t="shared" si="11"/>
        <v>FB</v>
      </c>
      <c r="AX22" s="31" t="str">
        <f t="shared" si="11"/>
        <v>As quoted</v>
      </c>
      <c r="AY22" s="66" t="s">
        <v>55</v>
      </c>
      <c r="AZ22" s="66">
        <f t="shared" si="13"/>
        <v>1162</v>
      </c>
      <c r="BA22" s="66">
        <f t="shared" si="13"/>
        <v>407</v>
      </c>
      <c r="BB22" s="66">
        <f t="shared" si="14"/>
        <v>294</v>
      </c>
      <c r="BC22" s="66" t="s">
        <v>55</v>
      </c>
      <c r="BD22" s="66">
        <f t="shared" si="15"/>
        <v>1350</v>
      </c>
      <c r="BE22" s="66">
        <f t="shared" si="15"/>
        <v>470</v>
      </c>
      <c r="BF22" s="66">
        <f t="shared" si="16"/>
        <v>338</v>
      </c>
    </row>
    <row r="23" spans="1:58" ht="20.45" customHeight="1">
      <c r="A23" s="25" t="s">
        <v>275</v>
      </c>
      <c r="M23" s="25" t="s">
        <v>24</v>
      </c>
      <c r="Y23" s="25" t="s">
        <v>25</v>
      </c>
      <c r="AE23" s="25" t="s">
        <v>26</v>
      </c>
      <c r="AQ23" s="25" t="s">
        <v>27</v>
      </c>
      <c r="AV23" s="25" t="s">
        <v>28</v>
      </c>
    </row>
    <row r="24" spans="1:58" ht="20.45" customHeight="1">
      <c r="A24" s="63"/>
      <c r="B24" s="63"/>
      <c r="C24" s="63"/>
      <c r="D24" s="285" t="s">
        <v>47</v>
      </c>
      <c r="E24" s="286"/>
      <c r="F24" s="286"/>
      <c r="G24" s="287"/>
      <c r="H24" s="285" t="s">
        <v>48</v>
      </c>
      <c r="I24" s="286"/>
      <c r="J24" s="286"/>
      <c r="K24" s="287"/>
      <c r="P24" s="288" t="str">
        <f>D24</f>
        <v>Season 3</v>
      </c>
      <c r="Q24" s="289"/>
      <c r="R24" s="289"/>
      <c r="S24" s="290"/>
      <c r="T24" s="288" t="str">
        <f>H24</f>
        <v>Season 4</v>
      </c>
      <c r="U24" s="289"/>
      <c r="V24" s="289"/>
      <c r="W24" s="290"/>
      <c r="X24" s="8"/>
      <c r="Y24" s="26" t="s">
        <v>353</v>
      </c>
      <c r="Z24" s="26" t="s">
        <v>353</v>
      </c>
      <c r="AA24" s="26" t="s">
        <v>353</v>
      </c>
      <c r="AB24" s="26" t="s">
        <v>353</v>
      </c>
      <c r="AC24" s="26" t="s">
        <v>353</v>
      </c>
      <c r="AH24" s="291" t="str">
        <f>P24</f>
        <v>Season 3</v>
      </c>
      <c r="AI24" s="292"/>
      <c r="AJ24" s="292"/>
      <c r="AK24" s="293"/>
      <c r="AL24" s="291" t="str">
        <f>T24</f>
        <v>Season 4</v>
      </c>
      <c r="AM24" s="292"/>
      <c r="AN24" s="292"/>
      <c r="AO24" s="293"/>
      <c r="AQ24" s="27" t="s">
        <v>39</v>
      </c>
      <c r="AR24" s="27"/>
      <c r="AS24" s="27" t="s">
        <v>40</v>
      </c>
      <c r="AT24" s="28"/>
      <c r="AY24" s="282" t="str">
        <f>AH24</f>
        <v>Season 3</v>
      </c>
      <c r="AZ24" s="283"/>
      <c r="BA24" s="283"/>
      <c r="BB24" s="284"/>
      <c r="BC24" s="282" t="str">
        <f>AL24</f>
        <v>Season 4</v>
      </c>
      <c r="BD24" s="283"/>
      <c r="BE24" s="283"/>
      <c r="BF24" s="284"/>
    </row>
    <row r="25" spans="1:58" ht="20.45" customHeight="1">
      <c r="A25" s="298"/>
      <c r="B25" s="298" t="s">
        <v>1229</v>
      </c>
      <c r="C25" s="357" t="s">
        <v>2</v>
      </c>
      <c r="D25" s="285" t="s">
        <v>1230</v>
      </c>
      <c r="E25" s="286"/>
      <c r="F25" s="286"/>
      <c r="G25" s="287"/>
      <c r="H25" s="358" t="s">
        <v>1231</v>
      </c>
      <c r="I25" s="286"/>
      <c r="J25" s="286"/>
      <c r="K25" s="287"/>
      <c r="M25" s="299"/>
      <c r="N25" s="299"/>
      <c r="O25" s="299"/>
      <c r="P25" s="288" t="str">
        <f>D25</f>
        <v>06 Jan 2020 to 10 May 2020</v>
      </c>
      <c r="Q25" s="289"/>
      <c r="R25" s="289"/>
      <c r="S25" s="290"/>
      <c r="T25" s="288" t="str">
        <f>H25</f>
        <v>11 May 2020 to 19 Jul 2020</v>
      </c>
      <c r="U25" s="289"/>
      <c r="V25" s="289"/>
      <c r="W25" s="290"/>
      <c r="X25" s="8"/>
      <c r="Y25" s="26" t="s">
        <v>353</v>
      </c>
      <c r="Z25" s="26" t="s">
        <v>353</v>
      </c>
      <c r="AA25" s="26" t="s">
        <v>353</v>
      </c>
      <c r="AB25" s="26" t="s">
        <v>353</v>
      </c>
      <c r="AC25" s="26" t="s">
        <v>353</v>
      </c>
      <c r="AE25" s="294"/>
      <c r="AF25" s="294"/>
      <c r="AG25" s="294"/>
      <c r="AH25" s="291" t="str">
        <f>P25</f>
        <v>06 Jan 2020 to 10 May 2020</v>
      </c>
      <c r="AI25" s="292"/>
      <c r="AJ25" s="292"/>
      <c r="AK25" s="293"/>
      <c r="AL25" s="291" t="str">
        <f>T25</f>
        <v>11 May 2020 to 19 Jul 2020</v>
      </c>
      <c r="AM25" s="292"/>
      <c r="AN25" s="292"/>
      <c r="AO25" s="293"/>
      <c r="AQ25" s="27" t="s">
        <v>39</v>
      </c>
      <c r="AR25" s="27"/>
      <c r="AS25" s="27" t="s">
        <v>40</v>
      </c>
      <c r="AT25" s="28"/>
      <c r="AV25" s="296"/>
      <c r="AW25" s="296"/>
      <c r="AX25" s="296"/>
      <c r="AY25" s="282" t="str">
        <f>AH25</f>
        <v>06 Jan 2020 to 10 May 2020</v>
      </c>
      <c r="AZ25" s="283"/>
      <c r="BA25" s="283"/>
      <c r="BB25" s="284"/>
      <c r="BC25" s="282" t="str">
        <f>AL25</f>
        <v>11 May 2020 to 19 Jul 2020</v>
      </c>
      <c r="BD25" s="283"/>
      <c r="BE25" s="283"/>
      <c r="BF25" s="284"/>
    </row>
    <row r="26" spans="1:58" ht="20.45" customHeight="1">
      <c r="A26" s="298"/>
      <c r="B26" s="298"/>
      <c r="C26" s="357"/>
      <c r="D26" s="29" t="s">
        <v>3</v>
      </c>
      <c r="E26" s="29" t="s">
        <v>4</v>
      </c>
      <c r="F26" s="29" t="s">
        <v>5</v>
      </c>
      <c r="G26" s="29" t="s">
        <v>41</v>
      </c>
      <c r="H26" s="29" t="s">
        <v>3</v>
      </c>
      <c r="I26" s="29" t="s">
        <v>4</v>
      </c>
      <c r="J26" s="29" t="s">
        <v>5</v>
      </c>
      <c r="K26" s="29" t="s">
        <v>41</v>
      </c>
      <c r="M26" s="299"/>
      <c r="N26" s="299"/>
      <c r="O26" s="299"/>
      <c r="P26" s="29" t="s">
        <v>3</v>
      </c>
      <c r="Q26" s="29" t="s">
        <v>4</v>
      </c>
      <c r="R26" s="29" t="s">
        <v>5</v>
      </c>
      <c r="S26" s="29" t="s">
        <v>41</v>
      </c>
      <c r="T26" s="29" t="s">
        <v>3</v>
      </c>
      <c r="U26" s="29" t="s">
        <v>4</v>
      </c>
      <c r="V26" s="29" t="s">
        <v>5</v>
      </c>
      <c r="W26" s="29" t="s">
        <v>41</v>
      </c>
      <c r="X26" s="8"/>
      <c r="Y26" s="26"/>
      <c r="Z26" s="26"/>
      <c r="AA26" s="26"/>
      <c r="AB26" s="26"/>
      <c r="AC26" s="26"/>
      <c r="AE26" s="294"/>
      <c r="AF26" s="294"/>
      <c r="AG26" s="294"/>
      <c r="AH26" s="29" t="s">
        <v>3</v>
      </c>
      <c r="AI26" s="29" t="s">
        <v>4</v>
      </c>
      <c r="AJ26" s="29" t="s">
        <v>5</v>
      </c>
      <c r="AK26" s="29" t="s">
        <v>41</v>
      </c>
      <c r="AL26" s="29" t="s">
        <v>3</v>
      </c>
      <c r="AM26" s="29" t="s">
        <v>4</v>
      </c>
      <c r="AN26" s="29" t="s">
        <v>5</v>
      </c>
      <c r="AO26" s="29" t="s">
        <v>41</v>
      </c>
      <c r="AQ26" s="27" t="s">
        <v>42</v>
      </c>
      <c r="AR26" s="27" t="s">
        <v>43</v>
      </c>
      <c r="AS26" s="27" t="s">
        <v>42</v>
      </c>
      <c r="AT26" s="28" t="s">
        <v>43</v>
      </c>
      <c r="AV26" s="297"/>
      <c r="AW26" s="297"/>
      <c r="AX26" s="297"/>
      <c r="AY26" s="29" t="s">
        <v>3</v>
      </c>
      <c r="AZ26" s="29" t="s">
        <v>4</v>
      </c>
      <c r="BA26" s="29" t="s">
        <v>5</v>
      </c>
      <c r="BB26" s="29" t="s">
        <v>41</v>
      </c>
      <c r="BC26" s="29" t="s">
        <v>3</v>
      </c>
      <c r="BD26" s="29" t="s">
        <v>4</v>
      </c>
      <c r="BE26" s="29" t="s">
        <v>5</v>
      </c>
      <c r="BF26" s="29" t="s">
        <v>41</v>
      </c>
    </row>
    <row r="27" spans="1:58" ht="20.45" customHeight="1">
      <c r="A27" s="30" t="s">
        <v>65</v>
      </c>
      <c r="B27" s="31" t="s">
        <v>92</v>
      </c>
      <c r="C27" s="31" t="s">
        <v>672</v>
      </c>
      <c r="D27" s="31">
        <v>526</v>
      </c>
      <c r="E27" s="31">
        <v>278</v>
      </c>
      <c r="F27" s="31">
        <v>195</v>
      </c>
      <c r="G27" s="31">
        <v>139</v>
      </c>
      <c r="H27" s="31">
        <v>314</v>
      </c>
      <c r="I27" s="31">
        <v>172</v>
      </c>
      <c r="J27" s="31">
        <v>121</v>
      </c>
      <c r="K27" s="31">
        <v>86</v>
      </c>
      <c r="M27" s="30" t="str">
        <f t="shared" ref="M27:O37" si="24">A27</f>
        <v xml:space="preserve">Beach Villa </v>
      </c>
      <c r="N27" s="31" t="str">
        <f t="shared" si="24"/>
        <v>FB</v>
      </c>
      <c r="O27" s="31" t="str">
        <f t="shared" si="24"/>
        <v>As quoted</v>
      </c>
      <c r="P27" s="31">
        <f t="shared" ref="P27:P37" si="25">SUM(D27)</f>
        <v>526</v>
      </c>
      <c r="Q27" s="31">
        <f t="shared" ref="Q27:Q37" si="26">SUM(E27*2)</f>
        <v>556</v>
      </c>
      <c r="R27" s="31">
        <f>F27</f>
        <v>195</v>
      </c>
      <c r="S27" s="31">
        <f t="shared" ref="S27:S37" si="27">SUM(G27)</f>
        <v>139</v>
      </c>
      <c r="T27" s="31">
        <f t="shared" ref="T27:T37" si="28">SUM(H27)</f>
        <v>314</v>
      </c>
      <c r="U27" s="31">
        <f t="shared" ref="U27:U37" si="29">SUM(I27*2)</f>
        <v>344</v>
      </c>
      <c r="V27" s="31">
        <f>J27</f>
        <v>121</v>
      </c>
      <c r="W27" s="31">
        <f t="shared" ref="W27:W37" si="30">SUM(K27)</f>
        <v>86</v>
      </c>
      <c r="X27" s="8"/>
      <c r="Y27" s="33">
        <v>1</v>
      </c>
      <c r="Z27" s="33">
        <v>1</v>
      </c>
      <c r="AA27" s="33">
        <v>6</v>
      </c>
      <c r="AB27" s="33">
        <v>12</v>
      </c>
      <c r="AC27" s="33">
        <v>18</v>
      </c>
      <c r="AE27" s="30" t="str">
        <f t="shared" ref="AE27:AG37" si="31">M27</f>
        <v xml:space="preserve">Beach Villa </v>
      </c>
      <c r="AF27" s="31" t="str">
        <f t="shared" si="31"/>
        <v>FB</v>
      </c>
      <c r="AG27" s="31" t="str">
        <f t="shared" si="31"/>
        <v>As quoted</v>
      </c>
      <c r="AH27" s="64">
        <f>SUM((P27*Y27)*Z27)+AA27</f>
        <v>532</v>
      </c>
      <c r="AI27" s="64">
        <f>SUM((Q27*Y27)*Z27)+AB27</f>
        <v>568</v>
      </c>
      <c r="AJ27" s="64">
        <f>SUM((R27*Y27)*Z27)+AA27</f>
        <v>201</v>
      </c>
      <c r="AK27" s="65">
        <f>SUM((S27*Y27)*Z27)+AA27</f>
        <v>145</v>
      </c>
      <c r="AL27" s="64">
        <f t="shared" ref="AL27:AL37" si="32">SUM((T27*Y27)*Z27)+AA27</f>
        <v>320</v>
      </c>
      <c r="AM27" s="64">
        <f t="shared" ref="AM27:AM37" si="33">SUM((U27*Y27)*Z27)+AB27</f>
        <v>356</v>
      </c>
      <c r="AN27" s="64">
        <f>SUM((V27*Y27)*Z27)+AA27</f>
        <v>127</v>
      </c>
      <c r="AO27" s="65">
        <f t="shared" ref="AO27:AO37" si="34">SUM((W27*Y27)*Z27)+AA27</f>
        <v>92</v>
      </c>
      <c r="AQ27" s="53">
        <v>10</v>
      </c>
      <c r="AR27" s="53">
        <v>2</v>
      </c>
      <c r="AS27" s="53">
        <v>10</v>
      </c>
      <c r="AT27" s="53">
        <v>2</v>
      </c>
      <c r="AV27" s="30" t="str">
        <f t="shared" ref="AV27:AX37" si="35">AE27</f>
        <v xml:space="preserve">Beach Villa </v>
      </c>
      <c r="AW27" s="31" t="str">
        <f t="shared" si="35"/>
        <v>FB</v>
      </c>
      <c r="AX27" s="31" t="str">
        <f t="shared" si="35"/>
        <v>As quoted</v>
      </c>
      <c r="AY27" s="66">
        <f t="shared" ref="AY27:AY30" si="36">AH27+AQ27</f>
        <v>542</v>
      </c>
      <c r="AZ27" s="66">
        <f t="shared" ref="AZ27:BA37" si="37">AI27+AQ27</f>
        <v>578</v>
      </c>
      <c r="BA27" s="66">
        <f>AJ27+AR27</f>
        <v>203</v>
      </c>
      <c r="BB27" s="66">
        <f t="shared" ref="BB27:BC37" si="38">AK27+AR27</f>
        <v>147</v>
      </c>
      <c r="BC27" s="66">
        <f t="shared" si="38"/>
        <v>330</v>
      </c>
      <c r="BD27" s="66">
        <f t="shared" ref="BD27:BE37" si="39">AM27+AS27</f>
        <v>366</v>
      </c>
      <c r="BE27" s="66">
        <f>AN27+AT27</f>
        <v>129</v>
      </c>
      <c r="BF27" s="66">
        <f t="shared" ref="BF27:BF37" si="40">AO27+AT27</f>
        <v>94</v>
      </c>
    </row>
    <row r="28" spans="1:58" ht="20.45" customHeight="1">
      <c r="A28" s="166" t="s">
        <v>1301</v>
      </c>
      <c r="B28" s="31" t="s">
        <v>92</v>
      </c>
      <c r="C28" s="31" t="s">
        <v>672</v>
      </c>
      <c r="D28" s="31">
        <v>703</v>
      </c>
      <c r="E28" s="31">
        <v>367</v>
      </c>
      <c r="F28" s="31">
        <v>257</v>
      </c>
      <c r="G28" s="31">
        <v>184</v>
      </c>
      <c r="H28" s="31">
        <v>467</v>
      </c>
      <c r="I28" s="31">
        <v>249</v>
      </c>
      <c r="J28" s="31">
        <v>174</v>
      </c>
      <c r="K28" s="31">
        <v>124</v>
      </c>
      <c r="M28" s="30" t="str">
        <f t="shared" si="24"/>
        <v>Beach Bungalow</v>
      </c>
      <c r="N28" s="31" t="str">
        <f t="shared" si="24"/>
        <v>FB</v>
      </c>
      <c r="O28" s="31" t="str">
        <f t="shared" si="24"/>
        <v>As quoted</v>
      </c>
      <c r="P28" s="31">
        <f t="shared" si="25"/>
        <v>703</v>
      </c>
      <c r="Q28" s="31">
        <f t="shared" si="26"/>
        <v>734</v>
      </c>
      <c r="R28" s="31">
        <f t="shared" ref="R28:R37" si="41">F28</f>
        <v>257</v>
      </c>
      <c r="S28" s="31">
        <f t="shared" si="27"/>
        <v>184</v>
      </c>
      <c r="T28" s="31">
        <f t="shared" si="28"/>
        <v>467</v>
      </c>
      <c r="U28" s="31">
        <f t="shared" si="29"/>
        <v>498</v>
      </c>
      <c r="V28" s="31">
        <f t="shared" ref="V28:V37" si="42">J28</f>
        <v>174</v>
      </c>
      <c r="W28" s="31">
        <f t="shared" si="30"/>
        <v>124</v>
      </c>
      <c r="X28" s="8"/>
      <c r="Y28" s="33">
        <v>1</v>
      </c>
      <c r="Z28" s="33">
        <v>1</v>
      </c>
      <c r="AA28" s="33">
        <v>6</v>
      </c>
      <c r="AB28" s="33">
        <v>12</v>
      </c>
      <c r="AC28" s="33">
        <v>18</v>
      </c>
      <c r="AE28" s="30" t="str">
        <f t="shared" si="31"/>
        <v>Beach Bungalow</v>
      </c>
      <c r="AF28" s="31" t="str">
        <f t="shared" si="31"/>
        <v>FB</v>
      </c>
      <c r="AG28" s="31" t="str">
        <f t="shared" si="31"/>
        <v>As quoted</v>
      </c>
      <c r="AH28" s="64">
        <f t="shared" ref="AH28:AH36" si="43">SUM((P28*Y28)*Z28)+AA28</f>
        <v>709</v>
      </c>
      <c r="AI28" s="64">
        <f t="shared" ref="AI28:AI36" si="44">SUM((Q28*Y28)*Z28)+AB28</f>
        <v>746</v>
      </c>
      <c r="AJ28" s="64">
        <f t="shared" ref="AJ28:AJ36" si="45">SUM((R28*Y28)*Z28)+AA28</f>
        <v>263</v>
      </c>
      <c r="AK28" s="65">
        <f t="shared" ref="AK28:AK36" si="46">SUM((S28*Y28)*Z28)+AA28</f>
        <v>190</v>
      </c>
      <c r="AL28" s="64">
        <f t="shared" si="32"/>
        <v>473</v>
      </c>
      <c r="AM28" s="64">
        <f t="shared" si="33"/>
        <v>510</v>
      </c>
      <c r="AN28" s="64">
        <f t="shared" ref="AN28:AN37" si="47">SUM((V28*Y28)*Z28)+AA28</f>
        <v>180</v>
      </c>
      <c r="AO28" s="65">
        <f t="shared" si="34"/>
        <v>130</v>
      </c>
      <c r="AQ28" s="53">
        <v>10</v>
      </c>
      <c r="AR28" s="53">
        <v>2</v>
      </c>
      <c r="AS28" s="53">
        <v>10</v>
      </c>
      <c r="AT28" s="53">
        <v>2</v>
      </c>
      <c r="AV28" s="30" t="str">
        <f t="shared" si="35"/>
        <v>Beach Bungalow</v>
      </c>
      <c r="AW28" s="31" t="str">
        <f t="shared" si="35"/>
        <v>FB</v>
      </c>
      <c r="AX28" s="31" t="str">
        <f t="shared" si="35"/>
        <v>As quoted</v>
      </c>
      <c r="AY28" s="66">
        <f t="shared" si="36"/>
        <v>719</v>
      </c>
      <c r="AZ28" s="66">
        <f t="shared" si="37"/>
        <v>756</v>
      </c>
      <c r="BA28" s="66">
        <f t="shared" si="37"/>
        <v>265</v>
      </c>
      <c r="BB28" s="66">
        <f t="shared" si="38"/>
        <v>192</v>
      </c>
      <c r="BC28" s="66">
        <f t="shared" si="38"/>
        <v>483</v>
      </c>
      <c r="BD28" s="66">
        <f t="shared" si="39"/>
        <v>520</v>
      </c>
      <c r="BE28" s="66">
        <f t="shared" si="39"/>
        <v>182</v>
      </c>
      <c r="BF28" s="66">
        <f t="shared" si="40"/>
        <v>132</v>
      </c>
    </row>
    <row r="29" spans="1:58" ht="20.45" customHeight="1">
      <c r="A29" s="166" t="s">
        <v>360</v>
      </c>
      <c r="B29" s="31" t="s">
        <v>92</v>
      </c>
      <c r="C29" s="31" t="s">
        <v>672</v>
      </c>
      <c r="D29" s="31">
        <v>731</v>
      </c>
      <c r="E29" s="31">
        <v>381</v>
      </c>
      <c r="F29" s="31">
        <v>266</v>
      </c>
      <c r="G29" s="31">
        <v>191</v>
      </c>
      <c r="H29" s="31">
        <v>501</v>
      </c>
      <c r="I29" s="31">
        <v>266</v>
      </c>
      <c r="J29" s="31">
        <v>186</v>
      </c>
      <c r="K29" s="31">
        <v>133</v>
      </c>
      <c r="M29" s="30" t="str">
        <f t="shared" si="24"/>
        <v>Superior Beach Villa</v>
      </c>
      <c r="N29" s="31" t="str">
        <f t="shared" si="24"/>
        <v>FB</v>
      </c>
      <c r="O29" s="31" t="str">
        <f t="shared" si="24"/>
        <v>As quoted</v>
      </c>
      <c r="P29" s="31">
        <f t="shared" si="25"/>
        <v>731</v>
      </c>
      <c r="Q29" s="31">
        <f t="shared" si="26"/>
        <v>762</v>
      </c>
      <c r="R29" s="31">
        <f t="shared" si="41"/>
        <v>266</v>
      </c>
      <c r="S29" s="31">
        <f t="shared" si="27"/>
        <v>191</v>
      </c>
      <c r="T29" s="31">
        <f t="shared" si="28"/>
        <v>501</v>
      </c>
      <c r="U29" s="31">
        <f t="shared" si="29"/>
        <v>532</v>
      </c>
      <c r="V29" s="31">
        <f t="shared" si="42"/>
        <v>186</v>
      </c>
      <c r="W29" s="31">
        <f t="shared" si="30"/>
        <v>133</v>
      </c>
      <c r="X29" s="8"/>
      <c r="Y29" s="33">
        <v>1</v>
      </c>
      <c r="Z29" s="33">
        <v>1</v>
      </c>
      <c r="AA29" s="33">
        <v>6</v>
      </c>
      <c r="AB29" s="33">
        <v>12</v>
      </c>
      <c r="AC29" s="33">
        <v>18</v>
      </c>
      <c r="AE29" s="30" t="str">
        <f t="shared" si="31"/>
        <v>Superior Beach Villa</v>
      </c>
      <c r="AF29" s="31" t="str">
        <f t="shared" si="31"/>
        <v>FB</v>
      </c>
      <c r="AG29" s="31" t="str">
        <f t="shared" si="31"/>
        <v>As quoted</v>
      </c>
      <c r="AH29" s="64">
        <f t="shared" si="43"/>
        <v>737</v>
      </c>
      <c r="AI29" s="64">
        <f t="shared" si="44"/>
        <v>774</v>
      </c>
      <c r="AJ29" s="64">
        <f t="shared" si="45"/>
        <v>272</v>
      </c>
      <c r="AK29" s="65">
        <f t="shared" si="46"/>
        <v>197</v>
      </c>
      <c r="AL29" s="64">
        <f t="shared" si="32"/>
        <v>507</v>
      </c>
      <c r="AM29" s="64">
        <f t="shared" si="33"/>
        <v>544</v>
      </c>
      <c r="AN29" s="64">
        <f t="shared" si="47"/>
        <v>192</v>
      </c>
      <c r="AO29" s="65">
        <f t="shared" si="34"/>
        <v>139</v>
      </c>
      <c r="AQ29" s="53">
        <v>10</v>
      </c>
      <c r="AR29" s="53">
        <v>2</v>
      </c>
      <c r="AS29" s="53">
        <v>10</v>
      </c>
      <c r="AT29" s="53">
        <v>2</v>
      </c>
      <c r="AV29" s="30" t="str">
        <f t="shared" si="35"/>
        <v>Superior Beach Villa</v>
      </c>
      <c r="AW29" s="31" t="str">
        <f t="shared" si="35"/>
        <v>FB</v>
      </c>
      <c r="AX29" s="31" t="str">
        <f t="shared" si="35"/>
        <v>As quoted</v>
      </c>
      <c r="AY29" s="66">
        <f t="shared" si="36"/>
        <v>747</v>
      </c>
      <c r="AZ29" s="66">
        <f t="shared" si="37"/>
        <v>784</v>
      </c>
      <c r="BA29" s="66">
        <f t="shared" si="37"/>
        <v>274</v>
      </c>
      <c r="BB29" s="66">
        <f t="shared" si="38"/>
        <v>199</v>
      </c>
      <c r="BC29" s="66">
        <f t="shared" si="38"/>
        <v>517</v>
      </c>
      <c r="BD29" s="66">
        <f t="shared" si="39"/>
        <v>554</v>
      </c>
      <c r="BE29" s="66">
        <f t="shared" si="39"/>
        <v>194</v>
      </c>
      <c r="BF29" s="66">
        <f t="shared" si="40"/>
        <v>141</v>
      </c>
    </row>
    <row r="30" spans="1:58" ht="20.45" customHeight="1">
      <c r="A30" s="166" t="s">
        <v>511</v>
      </c>
      <c r="B30" s="31" t="s">
        <v>92</v>
      </c>
      <c r="C30" s="31" t="s">
        <v>672</v>
      </c>
      <c r="D30" s="31">
        <v>780</v>
      </c>
      <c r="E30" s="31">
        <v>405</v>
      </c>
      <c r="F30" s="31">
        <v>283</v>
      </c>
      <c r="G30" s="31">
        <v>203</v>
      </c>
      <c r="H30" s="31">
        <v>546</v>
      </c>
      <c r="I30" s="31">
        <v>288</v>
      </c>
      <c r="J30" s="31">
        <v>202</v>
      </c>
      <c r="K30" s="31">
        <v>144</v>
      </c>
      <c r="M30" s="30" t="str">
        <f t="shared" si="24"/>
        <v>Deluxe Beach Villa</v>
      </c>
      <c r="N30" s="31" t="str">
        <f t="shared" si="24"/>
        <v>FB</v>
      </c>
      <c r="O30" s="31" t="str">
        <f t="shared" si="24"/>
        <v>As quoted</v>
      </c>
      <c r="P30" s="31">
        <f t="shared" si="25"/>
        <v>780</v>
      </c>
      <c r="Q30" s="31">
        <f t="shared" si="26"/>
        <v>810</v>
      </c>
      <c r="R30" s="31">
        <f t="shared" si="41"/>
        <v>283</v>
      </c>
      <c r="S30" s="31">
        <f t="shared" si="27"/>
        <v>203</v>
      </c>
      <c r="T30" s="31">
        <f t="shared" si="28"/>
        <v>546</v>
      </c>
      <c r="U30" s="31">
        <f t="shared" si="29"/>
        <v>576</v>
      </c>
      <c r="V30" s="31">
        <f t="shared" si="42"/>
        <v>202</v>
      </c>
      <c r="W30" s="31">
        <f t="shared" si="30"/>
        <v>144</v>
      </c>
      <c r="X30" s="8"/>
      <c r="Y30" s="33">
        <v>1</v>
      </c>
      <c r="Z30" s="33">
        <v>1</v>
      </c>
      <c r="AA30" s="33">
        <v>6</v>
      </c>
      <c r="AB30" s="33">
        <v>12</v>
      </c>
      <c r="AC30" s="33">
        <v>18</v>
      </c>
      <c r="AE30" s="30" t="str">
        <f t="shared" si="31"/>
        <v>Deluxe Beach Villa</v>
      </c>
      <c r="AF30" s="31" t="str">
        <f t="shared" si="31"/>
        <v>FB</v>
      </c>
      <c r="AG30" s="31" t="str">
        <f t="shared" si="31"/>
        <v>As quoted</v>
      </c>
      <c r="AH30" s="64">
        <f t="shared" si="43"/>
        <v>786</v>
      </c>
      <c r="AI30" s="64">
        <f t="shared" si="44"/>
        <v>822</v>
      </c>
      <c r="AJ30" s="64">
        <f t="shared" si="45"/>
        <v>289</v>
      </c>
      <c r="AK30" s="65">
        <f t="shared" si="46"/>
        <v>209</v>
      </c>
      <c r="AL30" s="64">
        <f t="shared" si="32"/>
        <v>552</v>
      </c>
      <c r="AM30" s="64">
        <f t="shared" si="33"/>
        <v>588</v>
      </c>
      <c r="AN30" s="64">
        <f t="shared" si="47"/>
        <v>208</v>
      </c>
      <c r="AO30" s="65">
        <f t="shared" si="34"/>
        <v>150</v>
      </c>
      <c r="AQ30" s="53">
        <v>10</v>
      </c>
      <c r="AR30" s="53">
        <v>2</v>
      </c>
      <c r="AS30" s="53">
        <v>10</v>
      </c>
      <c r="AT30" s="53">
        <v>2</v>
      </c>
      <c r="AV30" s="30" t="str">
        <f t="shared" si="35"/>
        <v>Deluxe Beach Villa</v>
      </c>
      <c r="AW30" s="31" t="str">
        <f t="shared" si="35"/>
        <v>FB</v>
      </c>
      <c r="AX30" s="31" t="str">
        <f t="shared" si="35"/>
        <v>As quoted</v>
      </c>
      <c r="AY30" s="66">
        <f t="shared" si="36"/>
        <v>796</v>
      </c>
      <c r="AZ30" s="66">
        <f t="shared" si="37"/>
        <v>832</v>
      </c>
      <c r="BA30" s="66">
        <f t="shared" si="37"/>
        <v>291</v>
      </c>
      <c r="BB30" s="66">
        <f t="shared" si="38"/>
        <v>211</v>
      </c>
      <c r="BC30" s="66">
        <f t="shared" si="38"/>
        <v>562</v>
      </c>
      <c r="BD30" s="66">
        <f t="shared" si="39"/>
        <v>598</v>
      </c>
      <c r="BE30" s="66">
        <f t="shared" si="39"/>
        <v>210</v>
      </c>
      <c r="BF30" s="66">
        <f t="shared" si="40"/>
        <v>152</v>
      </c>
    </row>
    <row r="31" spans="1:58" ht="20.45" customHeight="1">
      <c r="A31" s="30" t="s">
        <v>1302</v>
      </c>
      <c r="B31" s="31" t="s">
        <v>92</v>
      </c>
      <c r="C31" s="31" t="s">
        <v>672</v>
      </c>
      <c r="D31" s="31">
        <v>0</v>
      </c>
      <c r="E31" s="31">
        <v>421</v>
      </c>
      <c r="F31" s="31">
        <v>294</v>
      </c>
      <c r="G31" s="31">
        <v>211</v>
      </c>
      <c r="H31" s="31">
        <v>0</v>
      </c>
      <c r="I31" s="31">
        <v>302</v>
      </c>
      <c r="J31" s="31">
        <v>212</v>
      </c>
      <c r="K31" s="31">
        <v>152</v>
      </c>
      <c r="M31" s="30" t="str">
        <f t="shared" si="24"/>
        <v>Two Bed room Beach Houses</v>
      </c>
      <c r="N31" s="31" t="str">
        <f t="shared" si="24"/>
        <v>FB</v>
      </c>
      <c r="O31" s="31" t="str">
        <f t="shared" si="24"/>
        <v>As quoted</v>
      </c>
      <c r="P31" s="31">
        <f t="shared" si="25"/>
        <v>0</v>
      </c>
      <c r="Q31" s="31">
        <f t="shared" si="26"/>
        <v>842</v>
      </c>
      <c r="R31" s="31">
        <f t="shared" si="41"/>
        <v>294</v>
      </c>
      <c r="S31" s="31">
        <f t="shared" si="27"/>
        <v>211</v>
      </c>
      <c r="T31" s="31">
        <f t="shared" si="28"/>
        <v>0</v>
      </c>
      <c r="U31" s="31">
        <f t="shared" si="29"/>
        <v>604</v>
      </c>
      <c r="V31" s="31">
        <f t="shared" si="42"/>
        <v>212</v>
      </c>
      <c r="W31" s="31">
        <f t="shared" si="30"/>
        <v>152</v>
      </c>
      <c r="X31" s="8"/>
      <c r="Y31" s="33">
        <v>1</v>
      </c>
      <c r="Z31" s="33">
        <v>1</v>
      </c>
      <c r="AA31" s="33">
        <v>6</v>
      </c>
      <c r="AB31" s="33">
        <v>12</v>
      </c>
      <c r="AC31" s="33">
        <v>18</v>
      </c>
      <c r="AE31" s="30" t="str">
        <f t="shared" si="31"/>
        <v>Two Bed room Beach Houses</v>
      </c>
      <c r="AF31" s="31" t="str">
        <f t="shared" si="31"/>
        <v>FB</v>
      </c>
      <c r="AG31" s="31" t="str">
        <f t="shared" si="31"/>
        <v>As quoted</v>
      </c>
      <c r="AH31" s="64">
        <f t="shared" si="43"/>
        <v>6</v>
      </c>
      <c r="AI31" s="64">
        <f t="shared" si="44"/>
        <v>854</v>
      </c>
      <c r="AJ31" s="64">
        <f t="shared" si="45"/>
        <v>300</v>
      </c>
      <c r="AK31" s="65">
        <f t="shared" si="46"/>
        <v>217</v>
      </c>
      <c r="AL31" s="64">
        <f t="shared" si="32"/>
        <v>6</v>
      </c>
      <c r="AM31" s="64">
        <f t="shared" si="33"/>
        <v>616</v>
      </c>
      <c r="AN31" s="64">
        <f t="shared" si="47"/>
        <v>218</v>
      </c>
      <c r="AO31" s="65">
        <f t="shared" si="34"/>
        <v>158</v>
      </c>
      <c r="AQ31" s="53">
        <v>15</v>
      </c>
      <c r="AR31" s="53">
        <v>2</v>
      </c>
      <c r="AS31" s="53">
        <v>15</v>
      </c>
      <c r="AT31" s="53">
        <v>2</v>
      </c>
      <c r="AV31" s="30" t="str">
        <f t="shared" si="35"/>
        <v>Two Bed room Beach Houses</v>
      </c>
      <c r="AW31" s="31" t="str">
        <f t="shared" si="35"/>
        <v>FB</v>
      </c>
      <c r="AX31" s="31" t="str">
        <f t="shared" si="35"/>
        <v>As quoted</v>
      </c>
      <c r="AY31" s="66" t="s">
        <v>55</v>
      </c>
      <c r="AZ31" s="66">
        <f t="shared" si="37"/>
        <v>869</v>
      </c>
      <c r="BA31" s="66">
        <f t="shared" si="37"/>
        <v>302</v>
      </c>
      <c r="BB31" s="66">
        <f t="shared" si="38"/>
        <v>219</v>
      </c>
      <c r="BC31" s="66" t="s">
        <v>55</v>
      </c>
      <c r="BD31" s="66">
        <f t="shared" si="39"/>
        <v>631</v>
      </c>
      <c r="BE31" s="66">
        <f t="shared" si="39"/>
        <v>220</v>
      </c>
      <c r="BF31" s="66">
        <f t="shared" si="40"/>
        <v>160</v>
      </c>
    </row>
    <row r="32" spans="1:58" ht="20.45" customHeight="1">
      <c r="A32" s="166" t="s">
        <v>331</v>
      </c>
      <c r="B32" s="31" t="s">
        <v>92</v>
      </c>
      <c r="C32" s="31" t="s">
        <v>672</v>
      </c>
      <c r="D32" s="31">
        <v>940</v>
      </c>
      <c r="E32" s="31">
        <v>485</v>
      </c>
      <c r="F32" s="31">
        <v>340</v>
      </c>
      <c r="G32" s="31">
        <v>243</v>
      </c>
      <c r="H32" s="31">
        <v>701</v>
      </c>
      <c r="I32" s="31">
        <v>366</v>
      </c>
      <c r="J32" s="31">
        <v>256</v>
      </c>
      <c r="K32" s="31">
        <v>184</v>
      </c>
      <c r="M32" s="30" t="str">
        <f t="shared" si="24"/>
        <v>Water Villa</v>
      </c>
      <c r="N32" s="31" t="str">
        <f t="shared" si="24"/>
        <v>FB</v>
      </c>
      <c r="O32" s="31" t="str">
        <f t="shared" si="24"/>
        <v>As quoted</v>
      </c>
      <c r="P32" s="31">
        <f t="shared" si="25"/>
        <v>940</v>
      </c>
      <c r="Q32" s="31">
        <f t="shared" si="26"/>
        <v>970</v>
      </c>
      <c r="R32" s="31">
        <f t="shared" si="41"/>
        <v>340</v>
      </c>
      <c r="S32" s="31">
        <f t="shared" si="27"/>
        <v>243</v>
      </c>
      <c r="T32" s="31">
        <f t="shared" si="28"/>
        <v>701</v>
      </c>
      <c r="U32" s="31">
        <f t="shared" si="29"/>
        <v>732</v>
      </c>
      <c r="V32" s="31">
        <f t="shared" si="42"/>
        <v>256</v>
      </c>
      <c r="W32" s="31">
        <f t="shared" si="30"/>
        <v>184</v>
      </c>
      <c r="X32" s="8"/>
      <c r="Y32" s="33">
        <v>1</v>
      </c>
      <c r="Z32" s="33">
        <v>1</v>
      </c>
      <c r="AA32" s="33">
        <v>6</v>
      </c>
      <c r="AB32" s="33">
        <v>12</v>
      </c>
      <c r="AC32" s="33">
        <v>18</v>
      </c>
      <c r="AE32" s="30" t="str">
        <f t="shared" si="31"/>
        <v>Water Villa</v>
      </c>
      <c r="AF32" s="31" t="str">
        <f t="shared" si="31"/>
        <v>FB</v>
      </c>
      <c r="AG32" s="31" t="str">
        <f t="shared" si="31"/>
        <v>As quoted</v>
      </c>
      <c r="AH32" s="64">
        <f t="shared" si="43"/>
        <v>946</v>
      </c>
      <c r="AI32" s="64">
        <f t="shared" si="44"/>
        <v>982</v>
      </c>
      <c r="AJ32" s="64">
        <f t="shared" si="45"/>
        <v>346</v>
      </c>
      <c r="AK32" s="65">
        <f t="shared" si="46"/>
        <v>249</v>
      </c>
      <c r="AL32" s="64">
        <f t="shared" si="32"/>
        <v>707</v>
      </c>
      <c r="AM32" s="64">
        <f t="shared" si="33"/>
        <v>744</v>
      </c>
      <c r="AN32" s="64">
        <f t="shared" si="47"/>
        <v>262</v>
      </c>
      <c r="AO32" s="65">
        <f t="shared" si="34"/>
        <v>190</v>
      </c>
      <c r="AQ32" s="53">
        <v>10</v>
      </c>
      <c r="AR32" s="53">
        <v>2</v>
      </c>
      <c r="AS32" s="53">
        <v>10</v>
      </c>
      <c r="AT32" s="53">
        <v>2</v>
      </c>
      <c r="AV32" s="30" t="str">
        <f t="shared" si="35"/>
        <v>Water Villa</v>
      </c>
      <c r="AW32" s="31" t="str">
        <f t="shared" si="35"/>
        <v>FB</v>
      </c>
      <c r="AX32" s="31" t="str">
        <f t="shared" si="35"/>
        <v>As quoted</v>
      </c>
      <c r="AY32" s="66">
        <f t="shared" ref="AY32:AY36" si="48">AH32+AQ32</f>
        <v>956</v>
      </c>
      <c r="AZ32" s="66">
        <f t="shared" si="37"/>
        <v>992</v>
      </c>
      <c r="BA32" s="66">
        <f t="shared" si="37"/>
        <v>348</v>
      </c>
      <c r="BB32" s="66">
        <f t="shared" si="38"/>
        <v>251</v>
      </c>
      <c r="BC32" s="66">
        <f t="shared" si="38"/>
        <v>717</v>
      </c>
      <c r="BD32" s="66">
        <f t="shared" si="39"/>
        <v>754</v>
      </c>
      <c r="BE32" s="66">
        <f t="shared" si="39"/>
        <v>264</v>
      </c>
      <c r="BF32" s="66">
        <f t="shared" si="40"/>
        <v>192</v>
      </c>
    </row>
    <row r="33" spans="1:58" ht="20.45" customHeight="1">
      <c r="A33" s="30" t="s">
        <v>513</v>
      </c>
      <c r="B33" s="31" t="s">
        <v>92</v>
      </c>
      <c r="C33" s="31" t="s">
        <v>672</v>
      </c>
      <c r="D33" s="31">
        <v>975</v>
      </c>
      <c r="E33" s="31">
        <v>503</v>
      </c>
      <c r="F33" s="31">
        <v>352</v>
      </c>
      <c r="G33" s="31">
        <v>251</v>
      </c>
      <c r="H33" s="31">
        <v>726</v>
      </c>
      <c r="I33" s="31">
        <v>378</v>
      </c>
      <c r="J33" s="31">
        <v>265</v>
      </c>
      <c r="K33" s="31">
        <v>190</v>
      </c>
      <c r="M33" s="30" t="str">
        <f t="shared" si="24"/>
        <v xml:space="preserve">Deluxe Water Villa </v>
      </c>
      <c r="N33" s="31" t="str">
        <f t="shared" si="24"/>
        <v>FB</v>
      </c>
      <c r="O33" s="31" t="str">
        <f t="shared" si="24"/>
        <v>As quoted</v>
      </c>
      <c r="P33" s="31">
        <f t="shared" si="25"/>
        <v>975</v>
      </c>
      <c r="Q33" s="31">
        <f t="shared" si="26"/>
        <v>1006</v>
      </c>
      <c r="R33" s="31">
        <f t="shared" si="41"/>
        <v>352</v>
      </c>
      <c r="S33" s="31">
        <f t="shared" si="27"/>
        <v>251</v>
      </c>
      <c r="T33" s="31">
        <f t="shared" si="28"/>
        <v>726</v>
      </c>
      <c r="U33" s="31">
        <f t="shared" si="29"/>
        <v>756</v>
      </c>
      <c r="V33" s="31">
        <f t="shared" si="42"/>
        <v>265</v>
      </c>
      <c r="W33" s="31">
        <f t="shared" si="30"/>
        <v>190</v>
      </c>
      <c r="X33" s="8"/>
      <c r="Y33" s="33">
        <v>1</v>
      </c>
      <c r="Z33" s="33">
        <v>1</v>
      </c>
      <c r="AA33" s="33">
        <v>6</v>
      </c>
      <c r="AB33" s="33">
        <v>12</v>
      </c>
      <c r="AC33" s="33">
        <v>18</v>
      </c>
      <c r="AE33" s="30" t="str">
        <f t="shared" si="31"/>
        <v xml:space="preserve">Deluxe Water Villa </v>
      </c>
      <c r="AF33" s="31" t="str">
        <f t="shared" si="31"/>
        <v>FB</v>
      </c>
      <c r="AG33" s="31" t="str">
        <f t="shared" si="31"/>
        <v>As quoted</v>
      </c>
      <c r="AH33" s="64">
        <f t="shared" si="43"/>
        <v>981</v>
      </c>
      <c r="AI33" s="64">
        <f t="shared" si="44"/>
        <v>1018</v>
      </c>
      <c r="AJ33" s="64">
        <f t="shared" si="45"/>
        <v>358</v>
      </c>
      <c r="AK33" s="65">
        <f t="shared" si="46"/>
        <v>257</v>
      </c>
      <c r="AL33" s="64">
        <f t="shared" si="32"/>
        <v>732</v>
      </c>
      <c r="AM33" s="64">
        <f t="shared" si="33"/>
        <v>768</v>
      </c>
      <c r="AN33" s="64">
        <f t="shared" si="47"/>
        <v>271</v>
      </c>
      <c r="AO33" s="65">
        <f t="shared" si="34"/>
        <v>196</v>
      </c>
      <c r="AQ33" s="53">
        <v>10</v>
      </c>
      <c r="AR33" s="53">
        <v>2</v>
      </c>
      <c r="AS33" s="53">
        <v>10</v>
      </c>
      <c r="AT33" s="53">
        <v>2</v>
      </c>
      <c r="AV33" s="30" t="str">
        <f t="shared" si="35"/>
        <v xml:space="preserve">Deluxe Water Villa </v>
      </c>
      <c r="AW33" s="31" t="str">
        <f t="shared" si="35"/>
        <v>FB</v>
      </c>
      <c r="AX33" s="31" t="str">
        <f t="shared" si="35"/>
        <v>As quoted</v>
      </c>
      <c r="AY33" s="66">
        <f t="shared" si="48"/>
        <v>991</v>
      </c>
      <c r="AZ33" s="66">
        <f t="shared" si="37"/>
        <v>1028</v>
      </c>
      <c r="BA33" s="66">
        <f t="shared" si="37"/>
        <v>360</v>
      </c>
      <c r="BB33" s="66">
        <f t="shared" si="38"/>
        <v>259</v>
      </c>
      <c r="BC33" s="66">
        <f t="shared" si="38"/>
        <v>742</v>
      </c>
      <c r="BD33" s="66">
        <f t="shared" si="39"/>
        <v>778</v>
      </c>
      <c r="BE33" s="66">
        <f t="shared" si="39"/>
        <v>273</v>
      </c>
      <c r="BF33" s="66">
        <f t="shared" si="40"/>
        <v>198</v>
      </c>
    </row>
    <row r="34" spans="1:58" ht="20.45" customHeight="1">
      <c r="A34" s="30" t="s">
        <v>333</v>
      </c>
      <c r="B34" s="31" t="s">
        <v>92</v>
      </c>
      <c r="C34" s="31" t="s">
        <v>672</v>
      </c>
      <c r="D34" s="31">
        <v>1048</v>
      </c>
      <c r="E34" s="31">
        <v>540</v>
      </c>
      <c r="F34" s="31">
        <v>378</v>
      </c>
      <c r="G34" s="31">
        <v>270</v>
      </c>
      <c r="H34" s="31">
        <v>780</v>
      </c>
      <c r="I34" s="31">
        <v>405</v>
      </c>
      <c r="J34" s="31">
        <v>283</v>
      </c>
      <c r="K34" s="31">
        <v>203</v>
      </c>
      <c r="M34" s="30" t="str">
        <f t="shared" si="24"/>
        <v>Water Villa with Pool</v>
      </c>
      <c r="N34" s="31" t="str">
        <f t="shared" si="24"/>
        <v>FB</v>
      </c>
      <c r="O34" s="31" t="str">
        <f t="shared" si="24"/>
        <v>As quoted</v>
      </c>
      <c r="P34" s="31">
        <f t="shared" si="25"/>
        <v>1048</v>
      </c>
      <c r="Q34" s="31">
        <f t="shared" si="26"/>
        <v>1080</v>
      </c>
      <c r="R34" s="31">
        <f t="shared" si="41"/>
        <v>378</v>
      </c>
      <c r="S34" s="31">
        <f t="shared" si="27"/>
        <v>270</v>
      </c>
      <c r="T34" s="31">
        <f t="shared" si="28"/>
        <v>780</v>
      </c>
      <c r="U34" s="31">
        <f t="shared" si="29"/>
        <v>810</v>
      </c>
      <c r="V34" s="31">
        <f t="shared" si="42"/>
        <v>283</v>
      </c>
      <c r="W34" s="31">
        <f t="shared" si="30"/>
        <v>203</v>
      </c>
      <c r="X34" s="8"/>
      <c r="Y34" s="33">
        <v>1</v>
      </c>
      <c r="Z34" s="33">
        <v>1</v>
      </c>
      <c r="AA34" s="33">
        <v>6</v>
      </c>
      <c r="AB34" s="33">
        <v>12</v>
      </c>
      <c r="AC34" s="33">
        <v>18</v>
      </c>
      <c r="AE34" s="30" t="str">
        <f t="shared" si="31"/>
        <v>Water Villa with Pool</v>
      </c>
      <c r="AF34" s="31" t="str">
        <f t="shared" si="31"/>
        <v>FB</v>
      </c>
      <c r="AG34" s="31" t="str">
        <f t="shared" si="31"/>
        <v>As quoted</v>
      </c>
      <c r="AH34" s="64">
        <f t="shared" si="43"/>
        <v>1054</v>
      </c>
      <c r="AI34" s="64">
        <f t="shared" si="44"/>
        <v>1092</v>
      </c>
      <c r="AJ34" s="64">
        <f t="shared" si="45"/>
        <v>384</v>
      </c>
      <c r="AK34" s="65">
        <f t="shared" si="46"/>
        <v>276</v>
      </c>
      <c r="AL34" s="64">
        <f t="shared" si="32"/>
        <v>786</v>
      </c>
      <c r="AM34" s="64">
        <f t="shared" si="33"/>
        <v>822</v>
      </c>
      <c r="AN34" s="64">
        <f t="shared" si="47"/>
        <v>289</v>
      </c>
      <c r="AO34" s="65">
        <f t="shared" si="34"/>
        <v>209</v>
      </c>
      <c r="AQ34" s="53">
        <v>10</v>
      </c>
      <c r="AR34" s="53">
        <v>2</v>
      </c>
      <c r="AS34" s="53">
        <v>10</v>
      </c>
      <c r="AT34" s="53">
        <v>2</v>
      </c>
      <c r="AV34" s="30" t="str">
        <f t="shared" si="35"/>
        <v>Water Villa with Pool</v>
      </c>
      <c r="AW34" s="31" t="str">
        <f t="shared" si="35"/>
        <v>FB</v>
      </c>
      <c r="AX34" s="31" t="str">
        <f t="shared" si="35"/>
        <v>As quoted</v>
      </c>
      <c r="AY34" s="66">
        <f t="shared" si="48"/>
        <v>1064</v>
      </c>
      <c r="AZ34" s="66">
        <f t="shared" si="37"/>
        <v>1102</v>
      </c>
      <c r="BA34" s="66">
        <f t="shared" si="37"/>
        <v>386</v>
      </c>
      <c r="BB34" s="66">
        <f t="shared" si="38"/>
        <v>278</v>
      </c>
      <c r="BC34" s="66">
        <f t="shared" si="38"/>
        <v>796</v>
      </c>
      <c r="BD34" s="66">
        <f t="shared" si="39"/>
        <v>832</v>
      </c>
      <c r="BE34" s="66">
        <f t="shared" si="39"/>
        <v>291</v>
      </c>
      <c r="BF34" s="66">
        <f t="shared" si="40"/>
        <v>211</v>
      </c>
    </row>
    <row r="35" spans="1:58" ht="20.45" customHeight="1">
      <c r="A35" s="30" t="s">
        <v>1232</v>
      </c>
      <c r="B35" s="31" t="s">
        <v>92</v>
      </c>
      <c r="C35" s="31" t="s">
        <v>672</v>
      </c>
      <c r="D35" s="31">
        <v>1076</v>
      </c>
      <c r="E35" s="31">
        <v>553</v>
      </c>
      <c r="F35" s="31">
        <v>387</v>
      </c>
      <c r="G35" s="31">
        <v>277</v>
      </c>
      <c r="H35" s="31">
        <v>807</v>
      </c>
      <c r="I35" s="31">
        <v>419</v>
      </c>
      <c r="J35" s="31">
        <v>293</v>
      </c>
      <c r="K35" s="31">
        <v>209</v>
      </c>
      <c r="M35" s="30" t="str">
        <f t="shared" si="24"/>
        <v>Pool Villa</v>
      </c>
      <c r="N35" s="31" t="str">
        <f t="shared" si="24"/>
        <v>FB</v>
      </c>
      <c r="O35" s="31" t="str">
        <f t="shared" si="24"/>
        <v>As quoted</v>
      </c>
      <c r="P35" s="31">
        <f t="shared" si="25"/>
        <v>1076</v>
      </c>
      <c r="Q35" s="31">
        <f t="shared" si="26"/>
        <v>1106</v>
      </c>
      <c r="R35" s="31">
        <f t="shared" si="41"/>
        <v>387</v>
      </c>
      <c r="S35" s="31">
        <f t="shared" si="27"/>
        <v>277</v>
      </c>
      <c r="T35" s="31">
        <f t="shared" si="28"/>
        <v>807</v>
      </c>
      <c r="U35" s="31">
        <f t="shared" si="29"/>
        <v>838</v>
      </c>
      <c r="V35" s="31">
        <f t="shared" si="42"/>
        <v>293</v>
      </c>
      <c r="W35" s="31">
        <f t="shared" si="30"/>
        <v>209</v>
      </c>
      <c r="X35" s="8"/>
      <c r="Y35" s="33">
        <v>1</v>
      </c>
      <c r="Z35" s="33">
        <v>1</v>
      </c>
      <c r="AA35" s="33">
        <v>6</v>
      </c>
      <c r="AB35" s="33">
        <v>12</v>
      </c>
      <c r="AC35" s="33">
        <v>18</v>
      </c>
      <c r="AE35" s="30" t="str">
        <f t="shared" si="31"/>
        <v>Pool Villa</v>
      </c>
      <c r="AF35" s="31" t="str">
        <f t="shared" si="31"/>
        <v>FB</v>
      </c>
      <c r="AG35" s="31" t="str">
        <f t="shared" si="31"/>
        <v>As quoted</v>
      </c>
      <c r="AH35" s="64">
        <f t="shared" si="43"/>
        <v>1082</v>
      </c>
      <c r="AI35" s="64">
        <f t="shared" si="44"/>
        <v>1118</v>
      </c>
      <c r="AJ35" s="64">
        <f t="shared" si="45"/>
        <v>393</v>
      </c>
      <c r="AK35" s="65">
        <f t="shared" si="46"/>
        <v>283</v>
      </c>
      <c r="AL35" s="64">
        <f t="shared" si="32"/>
        <v>813</v>
      </c>
      <c r="AM35" s="64">
        <f t="shared" si="33"/>
        <v>850</v>
      </c>
      <c r="AN35" s="64">
        <f t="shared" si="47"/>
        <v>299</v>
      </c>
      <c r="AO35" s="65">
        <f t="shared" si="34"/>
        <v>215</v>
      </c>
      <c r="AQ35" s="53">
        <v>10</v>
      </c>
      <c r="AR35" s="53">
        <v>2</v>
      </c>
      <c r="AS35" s="53">
        <v>10</v>
      </c>
      <c r="AT35" s="53">
        <v>2</v>
      </c>
      <c r="AV35" s="30" t="str">
        <f t="shared" si="35"/>
        <v>Pool Villa</v>
      </c>
      <c r="AW35" s="31" t="str">
        <f t="shared" si="35"/>
        <v>FB</v>
      </c>
      <c r="AX35" s="31" t="str">
        <f t="shared" si="35"/>
        <v>As quoted</v>
      </c>
      <c r="AY35" s="66">
        <f t="shared" si="48"/>
        <v>1092</v>
      </c>
      <c r="AZ35" s="66">
        <f t="shared" si="37"/>
        <v>1128</v>
      </c>
      <c r="BA35" s="66">
        <f t="shared" si="37"/>
        <v>395</v>
      </c>
      <c r="BB35" s="66">
        <f t="shared" si="38"/>
        <v>285</v>
      </c>
      <c r="BC35" s="66">
        <f t="shared" si="38"/>
        <v>823</v>
      </c>
      <c r="BD35" s="66">
        <f t="shared" si="39"/>
        <v>860</v>
      </c>
      <c r="BE35" s="66">
        <f t="shared" si="39"/>
        <v>301</v>
      </c>
      <c r="BF35" s="66">
        <f t="shared" si="40"/>
        <v>217</v>
      </c>
    </row>
    <row r="36" spans="1:58" ht="20.45" customHeight="1">
      <c r="A36" s="30" t="s">
        <v>1303</v>
      </c>
      <c r="B36" s="31" t="s">
        <v>92</v>
      </c>
      <c r="C36" s="31" t="s">
        <v>672</v>
      </c>
      <c r="D36" s="31">
        <v>1120</v>
      </c>
      <c r="E36" s="31">
        <v>575</v>
      </c>
      <c r="F36" s="31">
        <v>403</v>
      </c>
      <c r="G36" s="31">
        <v>288</v>
      </c>
      <c r="H36" s="31">
        <v>841</v>
      </c>
      <c r="I36" s="31">
        <v>436</v>
      </c>
      <c r="J36" s="31">
        <v>306</v>
      </c>
      <c r="K36" s="31">
        <v>218</v>
      </c>
      <c r="M36" s="30" t="str">
        <f t="shared" si="24"/>
        <v xml:space="preserve">Thundi Water Villa with Pool </v>
      </c>
      <c r="N36" s="31" t="str">
        <f t="shared" si="24"/>
        <v>FB</v>
      </c>
      <c r="O36" s="31" t="str">
        <f t="shared" si="24"/>
        <v>As quoted</v>
      </c>
      <c r="P36" s="31">
        <f t="shared" si="25"/>
        <v>1120</v>
      </c>
      <c r="Q36" s="31">
        <f t="shared" si="26"/>
        <v>1150</v>
      </c>
      <c r="R36" s="31">
        <f t="shared" si="41"/>
        <v>403</v>
      </c>
      <c r="S36" s="31">
        <f t="shared" si="27"/>
        <v>288</v>
      </c>
      <c r="T36" s="31">
        <f t="shared" si="28"/>
        <v>841</v>
      </c>
      <c r="U36" s="31">
        <f t="shared" si="29"/>
        <v>872</v>
      </c>
      <c r="V36" s="31">
        <f t="shared" si="42"/>
        <v>306</v>
      </c>
      <c r="W36" s="31">
        <f t="shared" si="30"/>
        <v>218</v>
      </c>
      <c r="X36" s="8"/>
      <c r="Y36" s="33">
        <v>1</v>
      </c>
      <c r="Z36" s="33">
        <v>1</v>
      </c>
      <c r="AA36" s="33">
        <v>6</v>
      </c>
      <c r="AB36" s="33">
        <v>12</v>
      </c>
      <c r="AC36" s="33">
        <v>18</v>
      </c>
      <c r="AE36" s="30" t="str">
        <f t="shared" si="31"/>
        <v xml:space="preserve">Thundi Water Villa with Pool </v>
      </c>
      <c r="AF36" s="31" t="str">
        <f t="shared" si="31"/>
        <v>FB</v>
      </c>
      <c r="AG36" s="31" t="str">
        <f t="shared" si="31"/>
        <v>As quoted</v>
      </c>
      <c r="AH36" s="64">
        <f t="shared" si="43"/>
        <v>1126</v>
      </c>
      <c r="AI36" s="64">
        <f t="shared" si="44"/>
        <v>1162</v>
      </c>
      <c r="AJ36" s="64">
        <f t="shared" si="45"/>
        <v>409</v>
      </c>
      <c r="AK36" s="65">
        <f t="shared" si="46"/>
        <v>294</v>
      </c>
      <c r="AL36" s="64">
        <f t="shared" si="32"/>
        <v>847</v>
      </c>
      <c r="AM36" s="64">
        <f t="shared" si="33"/>
        <v>884</v>
      </c>
      <c r="AN36" s="64">
        <f t="shared" si="47"/>
        <v>312</v>
      </c>
      <c r="AO36" s="65">
        <f t="shared" si="34"/>
        <v>224</v>
      </c>
      <c r="AQ36" s="53">
        <v>10</v>
      </c>
      <c r="AR36" s="53">
        <v>2</v>
      </c>
      <c r="AS36" s="53">
        <v>10</v>
      </c>
      <c r="AT36" s="53">
        <v>2</v>
      </c>
      <c r="AV36" s="30" t="str">
        <f t="shared" si="35"/>
        <v xml:space="preserve">Thundi Water Villa with Pool </v>
      </c>
      <c r="AW36" s="31" t="str">
        <f t="shared" si="35"/>
        <v>FB</v>
      </c>
      <c r="AX36" s="31" t="str">
        <f t="shared" si="35"/>
        <v>As quoted</v>
      </c>
      <c r="AY36" s="66">
        <f t="shared" si="48"/>
        <v>1136</v>
      </c>
      <c r="AZ36" s="66">
        <f t="shared" si="37"/>
        <v>1172</v>
      </c>
      <c r="BA36" s="66">
        <f t="shared" si="37"/>
        <v>411</v>
      </c>
      <c r="BB36" s="66">
        <f t="shared" si="38"/>
        <v>296</v>
      </c>
      <c r="BC36" s="66">
        <f t="shared" si="38"/>
        <v>857</v>
      </c>
      <c r="BD36" s="66">
        <f t="shared" si="39"/>
        <v>894</v>
      </c>
      <c r="BE36" s="66">
        <f t="shared" si="39"/>
        <v>314</v>
      </c>
      <c r="BF36" s="66">
        <f t="shared" si="40"/>
        <v>226</v>
      </c>
    </row>
    <row r="37" spans="1:58" ht="20.45" customHeight="1">
      <c r="A37" s="30" t="s">
        <v>1304</v>
      </c>
      <c r="B37" s="31" t="s">
        <v>92</v>
      </c>
      <c r="C37" s="31" t="s">
        <v>672</v>
      </c>
      <c r="D37" s="31">
        <v>0</v>
      </c>
      <c r="E37" s="31">
        <v>598</v>
      </c>
      <c r="F37" s="31">
        <v>419</v>
      </c>
      <c r="G37" s="31">
        <v>299</v>
      </c>
      <c r="H37" s="31">
        <v>0</v>
      </c>
      <c r="I37" s="31">
        <v>451</v>
      </c>
      <c r="J37" s="31">
        <v>315</v>
      </c>
      <c r="K37" s="31">
        <v>225</v>
      </c>
      <c r="M37" s="30" t="str">
        <f t="shared" si="24"/>
        <v>Honeymoon Pool Villa</v>
      </c>
      <c r="N37" s="31" t="str">
        <f t="shared" si="24"/>
        <v>FB</v>
      </c>
      <c r="O37" s="31" t="str">
        <f t="shared" si="24"/>
        <v>As quoted</v>
      </c>
      <c r="P37" s="31">
        <f t="shared" si="25"/>
        <v>0</v>
      </c>
      <c r="Q37" s="31">
        <f t="shared" si="26"/>
        <v>1196</v>
      </c>
      <c r="R37" s="31">
        <f t="shared" si="41"/>
        <v>419</v>
      </c>
      <c r="S37" s="31">
        <f t="shared" si="27"/>
        <v>299</v>
      </c>
      <c r="T37" s="31">
        <f t="shared" si="28"/>
        <v>0</v>
      </c>
      <c r="U37" s="31">
        <f t="shared" si="29"/>
        <v>902</v>
      </c>
      <c r="V37" s="31">
        <f t="shared" si="42"/>
        <v>315</v>
      </c>
      <c r="W37" s="31">
        <f t="shared" si="30"/>
        <v>225</v>
      </c>
      <c r="X37" s="8"/>
      <c r="Y37" s="33">
        <v>1</v>
      </c>
      <c r="Z37" s="33">
        <v>1</v>
      </c>
      <c r="AA37" s="33">
        <v>6</v>
      </c>
      <c r="AB37" s="33">
        <v>12</v>
      </c>
      <c r="AC37" s="33">
        <v>18</v>
      </c>
      <c r="AE37" s="30" t="str">
        <f t="shared" si="31"/>
        <v>Honeymoon Pool Villa</v>
      </c>
      <c r="AF37" s="31" t="str">
        <f t="shared" si="31"/>
        <v>FB</v>
      </c>
      <c r="AG37" s="31" t="str">
        <f t="shared" si="31"/>
        <v>As quoted</v>
      </c>
      <c r="AH37" s="64">
        <f>SUM((P37*Y37)*Z37)+AA37</f>
        <v>6</v>
      </c>
      <c r="AI37" s="64">
        <f>SUM((Q37*Y37)*Z37)+AB37</f>
        <v>1208</v>
      </c>
      <c r="AJ37" s="64">
        <f>SUM((R37*Y37)*Z37)+AA37</f>
        <v>425</v>
      </c>
      <c r="AK37" s="65">
        <f>SUM((S37*Y37)*Z37)+AA37</f>
        <v>305</v>
      </c>
      <c r="AL37" s="64">
        <f t="shared" si="32"/>
        <v>6</v>
      </c>
      <c r="AM37" s="64">
        <f t="shared" si="33"/>
        <v>914</v>
      </c>
      <c r="AN37" s="64">
        <f t="shared" si="47"/>
        <v>321</v>
      </c>
      <c r="AO37" s="65">
        <f t="shared" si="34"/>
        <v>231</v>
      </c>
      <c r="AQ37" s="53">
        <v>10</v>
      </c>
      <c r="AR37" s="53">
        <v>2</v>
      </c>
      <c r="AS37" s="53">
        <v>10</v>
      </c>
      <c r="AT37" s="53">
        <v>2</v>
      </c>
      <c r="AV37" s="30" t="str">
        <f t="shared" si="35"/>
        <v>Honeymoon Pool Villa</v>
      </c>
      <c r="AW37" s="31" t="str">
        <f t="shared" si="35"/>
        <v>FB</v>
      </c>
      <c r="AX37" s="31" t="str">
        <f t="shared" si="35"/>
        <v>As quoted</v>
      </c>
      <c r="AY37" s="66" t="s">
        <v>55</v>
      </c>
      <c r="AZ37" s="66">
        <f t="shared" si="37"/>
        <v>1218</v>
      </c>
      <c r="BA37" s="66">
        <f t="shared" si="37"/>
        <v>427</v>
      </c>
      <c r="BB37" s="66">
        <f t="shared" si="38"/>
        <v>307</v>
      </c>
      <c r="BC37" s="66" t="s">
        <v>55</v>
      </c>
      <c r="BD37" s="66">
        <f t="shared" si="39"/>
        <v>924</v>
      </c>
      <c r="BE37" s="66">
        <f t="shared" si="39"/>
        <v>323</v>
      </c>
      <c r="BF37" s="66">
        <f t="shared" si="40"/>
        <v>233</v>
      </c>
    </row>
    <row r="38" spans="1:58" ht="20.45" customHeight="1">
      <c r="A38" s="25" t="s">
        <v>275</v>
      </c>
      <c r="M38" s="25" t="s">
        <v>24</v>
      </c>
      <c r="Y38" s="25" t="s">
        <v>25</v>
      </c>
      <c r="AE38" s="25" t="s">
        <v>26</v>
      </c>
      <c r="AQ38" s="25" t="s">
        <v>27</v>
      </c>
      <c r="AV38" s="25" t="s">
        <v>28</v>
      </c>
    </row>
    <row r="39" spans="1:58" ht="20.45" customHeight="1">
      <c r="A39" s="63"/>
      <c r="B39" s="63"/>
      <c r="C39" s="63"/>
      <c r="D39" s="285" t="s">
        <v>51</v>
      </c>
      <c r="E39" s="286"/>
      <c r="F39" s="286"/>
      <c r="G39" s="287"/>
      <c r="H39" s="285"/>
      <c r="I39" s="286"/>
      <c r="J39" s="286"/>
      <c r="K39" s="287"/>
      <c r="P39" s="288" t="str">
        <f>D39</f>
        <v>Season 5</v>
      </c>
      <c r="Q39" s="289"/>
      <c r="R39" s="289"/>
      <c r="S39" s="290"/>
      <c r="T39" s="288">
        <f>H39</f>
        <v>0</v>
      </c>
      <c r="U39" s="289"/>
      <c r="V39" s="289"/>
      <c r="W39" s="290"/>
      <c r="X39" s="8"/>
      <c r="Y39" s="26" t="s">
        <v>353</v>
      </c>
      <c r="Z39" s="26" t="s">
        <v>353</v>
      </c>
      <c r="AA39" s="26" t="s">
        <v>353</v>
      </c>
      <c r="AB39" s="26" t="s">
        <v>353</v>
      </c>
      <c r="AC39" s="26" t="s">
        <v>353</v>
      </c>
      <c r="AH39" s="291" t="str">
        <f>P39</f>
        <v>Season 5</v>
      </c>
      <c r="AI39" s="292"/>
      <c r="AJ39" s="292"/>
      <c r="AK39" s="293"/>
      <c r="AL39" s="291">
        <f>T39</f>
        <v>0</v>
      </c>
      <c r="AM39" s="292"/>
      <c r="AN39" s="292"/>
      <c r="AO39" s="293"/>
      <c r="AQ39" s="27" t="s">
        <v>39</v>
      </c>
      <c r="AR39" s="27"/>
      <c r="AS39" s="27" t="s">
        <v>40</v>
      </c>
      <c r="AT39" s="28"/>
      <c r="AY39" s="282" t="str">
        <f>AH39</f>
        <v>Season 5</v>
      </c>
      <c r="AZ39" s="283"/>
      <c r="BA39" s="283"/>
      <c r="BB39" s="284"/>
      <c r="BC39" s="282">
        <f>AL39</f>
        <v>0</v>
      </c>
      <c r="BD39" s="283"/>
      <c r="BE39" s="283"/>
      <c r="BF39" s="284"/>
    </row>
    <row r="40" spans="1:58" ht="20.45" customHeight="1">
      <c r="A40" s="298"/>
      <c r="B40" s="298" t="s">
        <v>1229</v>
      </c>
      <c r="C40" s="357" t="s">
        <v>2</v>
      </c>
      <c r="D40" s="285" t="s">
        <v>1235</v>
      </c>
      <c r="E40" s="286"/>
      <c r="F40" s="286"/>
      <c r="G40" s="287"/>
      <c r="H40" s="358"/>
      <c r="I40" s="286"/>
      <c r="J40" s="286"/>
      <c r="K40" s="287"/>
      <c r="M40" s="299"/>
      <c r="N40" s="299"/>
      <c r="O40" s="299"/>
      <c r="P40" s="288" t="str">
        <f>D40</f>
        <v>20 Jul 2020 to 31 Oct 2020</v>
      </c>
      <c r="Q40" s="289"/>
      <c r="R40" s="289"/>
      <c r="S40" s="290"/>
      <c r="T40" s="288">
        <f>H40</f>
        <v>0</v>
      </c>
      <c r="U40" s="289"/>
      <c r="V40" s="289"/>
      <c r="W40" s="290"/>
      <c r="X40" s="8"/>
      <c r="Y40" s="26" t="s">
        <v>353</v>
      </c>
      <c r="Z40" s="26" t="s">
        <v>353</v>
      </c>
      <c r="AA40" s="26" t="s">
        <v>353</v>
      </c>
      <c r="AB40" s="26" t="s">
        <v>353</v>
      </c>
      <c r="AC40" s="26" t="s">
        <v>353</v>
      </c>
      <c r="AE40" s="294"/>
      <c r="AF40" s="294"/>
      <c r="AG40" s="294"/>
      <c r="AH40" s="291" t="str">
        <f>P40</f>
        <v>20 Jul 2020 to 31 Oct 2020</v>
      </c>
      <c r="AI40" s="292"/>
      <c r="AJ40" s="292"/>
      <c r="AK40" s="293"/>
      <c r="AL40" s="291">
        <f>T40</f>
        <v>0</v>
      </c>
      <c r="AM40" s="292"/>
      <c r="AN40" s="292"/>
      <c r="AO40" s="293"/>
      <c r="AQ40" s="27" t="s">
        <v>39</v>
      </c>
      <c r="AR40" s="27"/>
      <c r="AS40" s="27" t="s">
        <v>40</v>
      </c>
      <c r="AT40" s="28"/>
      <c r="AV40" s="296"/>
      <c r="AW40" s="296"/>
      <c r="AX40" s="296"/>
      <c r="AY40" s="282" t="str">
        <f>AH40</f>
        <v>20 Jul 2020 to 31 Oct 2020</v>
      </c>
      <c r="AZ40" s="283"/>
      <c r="BA40" s="283"/>
      <c r="BB40" s="284"/>
      <c r="BC40" s="282">
        <f>AL40</f>
        <v>0</v>
      </c>
      <c r="BD40" s="283"/>
      <c r="BE40" s="283"/>
      <c r="BF40" s="284"/>
    </row>
    <row r="41" spans="1:58" ht="20.45" customHeight="1">
      <c r="A41" s="298"/>
      <c r="B41" s="298"/>
      <c r="C41" s="357"/>
      <c r="D41" s="29" t="s">
        <v>3</v>
      </c>
      <c r="E41" s="29" t="s">
        <v>4</v>
      </c>
      <c r="F41" s="29" t="s">
        <v>5</v>
      </c>
      <c r="G41" s="29" t="s">
        <v>41</v>
      </c>
      <c r="H41" s="29"/>
      <c r="I41" s="29"/>
      <c r="J41" s="29"/>
      <c r="K41" s="29"/>
      <c r="M41" s="299"/>
      <c r="N41" s="299"/>
      <c r="O41" s="299"/>
      <c r="P41" s="29" t="s">
        <v>3</v>
      </c>
      <c r="Q41" s="29" t="s">
        <v>4</v>
      </c>
      <c r="R41" s="29" t="s">
        <v>5</v>
      </c>
      <c r="S41" s="29" t="s">
        <v>41</v>
      </c>
      <c r="T41" s="29" t="s">
        <v>3</v>
      </c>
      <c r="U41" s="29" t="s">
        <v>4</v>
      </c>
      <c r="V41" s="29" t="s">
        <v>5</v>
      </c>
      <c r="W41" s="29" t="s">
        <v>41</v>
      </c>
      <c r="X41" s="8"/>
      <c r="Y41" s="26"/>
      <c r="Z41" s="26"/>
      <c r="AA41" s="26"/>
      <c r="AB41" s="26"/>
      <c r="AC41" s="26"/>
      <c r="AE41" s="294"/>
      <c r="AF41" s="294"/>
      <c r="AG41" s="294"/>
      <c r="AH41" s="29" t="s">
        <v>3</v>
      </c>
      <c r="AI41" s="29" t="s">
        <v>4</v>
      </c>
      <c r="AJ41" s="29" t="s">
        <v>5</v>
      </c>
      <c r="AK41" s="29" t="s">
        <v>41</v>
      </c>
      <c r="AL41" s="29" t="s">
        <v>3</v>
      </c>
      <c r="AM41" s="29" t="s">
        <v>4</v>
      </c>
      <c r="AN41" s="29" t="s">
        <v>5</v>
      </c>
      <c r="AO41" s="29" t="s">
        <v>41</v>
      </c>
      <c r="AQ41" s="27" t="s">
        <v>42</v>
      </c>
      <c r="AR41" s="27" t="s">
        <v>43</v>
      </c>
      <c r="AS41" s="27" t="s">
        <v>42</v>
      </c>
      <c r="AT41" s="28" t="s">
        <v>43</v>
      </c>
      <c r="AV41" s="297"/>
      <c r="AW41" s="297"/>
      <c r="AX41" s="297"/>
      <c r="AY41" s="29" t="s">
        <v>3</v>
      </c>
      <c r="AZ41" s="29" t="s">
        <v>4</v>
      </c>
      <c r="BA41" s="29" t="s">
        <v>5</v>
      </c>
      <c r="BB41" s="29" t="s">
        <v>41</v>
      </c>
      <c r="BC41" s="29" t="s">
        <v>3</v>
      </c>
      <c r="BD41" s="29" t="s">
        <v>4</v>
      </c>
      <c r="BE41" s="29" t="s">
        <v>5</v>
      </c>
      <c r="BF41" s="29" t="s">
        <v>41</v>
      </c>
    </row>
    <row r="42" spans="1:58" ht="20.45" customHeight="1">
      <c r="A42" s="30" t="s">
        <v>65</v>
      </c>
      <c r="B42" s="31" t="s">
        <v>92</v>
      </c>
      <c r="C42" s="31" t="s">
        <v>672</v>
      </c>
      <c r="D42" s="31">
        <v>383</v>
      </c>
      <c r="E42" s="31">
        <v>207</v>
      </c>
      <c r="F42" s="31">
        <v>145</v>
      </c>
      <c r="G42" s="31">
        <v>103</v>
      </c>
      <c r="H42" s="31"/>
      <c r="I42" s="31"/>
      <c r="J42" s="31"/>
      <c r="K42" s="31"/>
      <c r="M42" s="30" t="str">
        <f t="shared" ref="M42:O52" si="49">A42</f>
        <v xml:space="preserve">Beach Villa </v>
      </c>
      <c r="N42" s="31" t="str">
        <f t="shared" si="49"/>
        <v>FB</v>
      </c>
      <c r="O42" s="31" t="str">
        <f t="shared" si="49"/>
        <v>As quoted</v>
      </c>
      <c r="P42" s="31">
        <f t="shared" ref="P42:P52" si="50">SUM(D42)</f>
        <v>383</v>
      </c>
      <c r="Q42" s="31">
        <f t="shared" ref="Q42:Q52" si="51">SUM(E42*2)</f>
        <v>414</v>
      </c>
      <c r="R42" s="31">
        <f>F42</f>
        <v>145</v>
      </c>
      <c r="S42" s="31">
        <f t="shared" ref="S42:S52" si="52">SUM(G42)</f>
        <v>103</v>
      </c>
      <c r="T42" s="31">
        <f t="shared" ref="T42:T52" si="53">SUM(H42)</f>
        <v>0</v>
      </c>
      <c r="U42" s="31">
        <f t="shared" ref="U42:U52" si="54">SUM(I42*2)</f>
        <v>0</v>
      </c>
      <c r="V42" s="31">
        <f>J42</f>
        <v>0</v>
      </c>
      <c r="W42" s="31">
        <f t="shared" ref="W42:W52" si="55">SUM(K42)</f>
        <v>0</v>
      </c>
      <c r="X42" s="8"/>
      <c r="Y42" s="33">
        <v>1</v>
      </c>
      <c r="Z42" s="33">
        <v>1</v>
      </c>
      <c r="AA42" s="33">
        <v>6</v>
      </c>
      <c r="AB42" s="33">
        <v>12</v>
      </c>
      <c r="AC42" s="33">
        <v>18</v>
      </c>
      <c r="AE42" s="30" t="str">
        <f t="shared" ref="AE42:AG52" si="56">M42</f>
        <v xml:space="preserve">Beach Villa </v>
      </c>
      <c r="AF42" s="31" t="str">
        <f t="shared" si="56"/>
        <v>FB</v>
      </c>
      <c r="AG42" s="31" t="str">
        <f t="shared" si="56"/>
        <v>As quoted</v>
      </c>
      <c r="AH42" s="64">
        <f>SUM((P42*Y42)*Z42)+AA42</f>
        <v>389</v>
      </c>
      <c r="AI42" s="64">
        <f>SUM((Q42*Y42)*Z42)+AB42</f>
        <v>426</v>
      </c>
      <c r="AJ42" s="64">
        <f>SUM((R42*Y42)*Z42)+AA42</f>
        <v>151</v>
      </c>
      <c r="AK42" s="65">
        <f>SUM((S42*Y42)*Z42)+AA42</f>
        <v>109</v>
      </c>
      <c r="AL42" s="64">
        <f t="shared" ref="AL42:AL52" si="57">SUM((T42*Y42)*Z42)+AA42</f>
        <v>6</v>
      </c>
      <c r="AM42" s="64">
        <f t="shared" ref="AM42:AM52" si="58">SUM((U42*Y42)*Z42)+AB42</f>
        <v>12</v>
      </c>
      <c r="AN42" s="64">
        <f>SUM((V42*Y42)*Z42)+AA42</f>
        <v>6</v>
      </c>
      <c r="AO42" s="65">
        <f t="shared" ref="AO42:AO52" si="59">SUM((W42*Y42)*Z42)+AA42</f>
        <v>6</v>
      </c>
      <c r="AQ42" s="53">
        <v>10</v>
      </c>
      <c r="AR42" s="53">
        <v>2</v>
      </c>
      <c r="AS42" s="53">
        <v>0</v>
      </c>
      <c r="AT42" s="33">
        <v>0</v>
      </c>
      <c r="AV42" s="30" t="str">
        <f t="shared" ref="AV42:AX52" si="60">AE42</f>
        <v xml:space="preserve">Beach Villa </v>
      </c>
      <c r="AW42" s="31" t="str">
        <f t="shared" si="60"/>
        <v>FB</v>
      </c>
      <c r="AX42" s="31" t="str">
        <f t="shared" si="60"/>
        <v>As quoted</v>
      </c>
      <c r="AY42" s="66">
        <f t="shared" ref="AY42:AY45" si="61">AH42+AQ42</f>
        <v>399</v>
      </c>
      <c r="AZ42" s="66">
        <f t="shared" ref="AZ42:BA52" si="62">AI42+AQ42</f>
        <v>436</v>
      </c>
      <c r="BA42" s="66">
        <f>AJ42+AR42</f>
        <v>153</v>
      </c>
      <c r="BB42" s="66">
        <f t="shared" ref="BB42:BC52" si="63">AK42+AR42</f>
        <v>111</v>
      </c>
      <c r="BC42" s="66">
        <f t="shared" si="63"/>
        <v>6</v>
      </c>
      <c r="BD42" s="66">
        <f t="shared" ref="BD42:BE52" si="64">AM42+AS42</f>
        <v>12</v>
      </c>
      <c r="BE42" s="66">
        <f>AN42+AT42</f>
        <v>6</v>
      </c>
      <c r="BF42" s="66">
        <f t="shared" ref="BF42:BF52" si="65">AO42+AT42</f>
        <v>6</v>
      </c>
    </row>
    <row r="43" spans="1:58" ht="20.45" customHeight="1">
      <c r="A43" s="166" t="s">
        <v>1301</v>
      </c>
      <c r="B43" s="31" t="s">
        <v>92</v>
      </c>
      <c r="C43" s="31" t="s">
        <v>672</v>
      </c>
      <c r="D43" s="31">
        <v>541</v>
      </c>
      <c r="E43" s="31">
        <v>286</v>
      </c>
      <c r="F43" s="31">
        <v>200</v>
      </c>
      <c r="G43" s="31">
        <v>143</v>
      </c>
      <c r="H43" s="31"/>
      <c r="I43" s="31"/>
      <c r="J43" s="31"/>
      <c r="K43" s="31"/>
      <c r="M43" s="30" t="str">
        <f t="shared" si="49"/>
        <v>Beach Bungalow</v>
      </c>
      <c r="N43" s="31" t="str">
        <f t="shared" si="49"/>
        <v>FB</v>
      </c>
      <c r="O43" s="31" t="str">
        <f t="shared" si="49"/>
        <v>As quoted</v>
      </c>
      <c r="P43" s="31">
        <f t="shared" si="50"/>
        <v>541</v>
      </c>
      <c r="Q43" s="31">
        <f t="shared" si="51"/>
        <v>572</v>
      </c>
      <c r="R43" s="31">
        <f t="shared" ref="R43:R52" si="66">F43</f>
        <v>200</v>
      </c>
      <c r="S43" s="31">
        <f t="shared" si="52"/>
        <v>143</v>
      </c>
      <c r="T43" s="31">
        <f t="shared" si="53"/>
        <v>0</v>
      </c>
      <c r="U43" s="31">
        <f t="shared" si="54"/>
        <v>0</v>
      </c>
      <c r="V43" s="31">
        <f t="shared" ref="V43:V52" si="67">J43</f>
        <v>0</v>
      </c>
      <c r="W43" s="31">
        <f t="shared" si="55"/>
        <v>0</v>
      </c>
      <c r="X43" s="8"/>
      <c r="Y43" s="33">
        <v>1</v>
      </c>
      <c r="Z43" s="33">
        <v>1</v>
      </c>
      <c r="AA43" s="33">
        <v>6</v>
      </c>
      <c r="AB43" s="33">
        <v>12</v>
      </c>
      <c r="AC43" s="33">
        <v>18</v>
      </c>
      <c r="AE43" s="30" t="str">
        <f t="shared" si="56"/>
        <v>Beach Bungalow</v>
      </c>
      <c r="AF43" s="31" t="str">
        <f t="shared" si="56"/>
        <v>FB</v>
      </c>
      <c r="AG43" s="31" t="str">
        <f t="shared" si="56"/>
        <v>As quoted</v>
      </c>
      <c r="AH43" s="64">
        <f t="shared" ref="AH43:AH51" si="68">SUM((P43*Y43)*Z43)+AA43</f>
        <v>547</v>
      </c>
      <c r="AI43" s="64">
        <f t="shared" ref="AI43:AI51" si="69">SUM((Q43*Y43)*Z43)+AB43</f>
        <v>584</v>
      </c>
      <c r="AJ43" s="64">
        <f t="shared" ref="AJ43:AJ51" si="70">SUM((R43*Y43)*Z43)+AA43</f>
        <v>206</v>
      </c>
      <c r="AK43" s="65">
        <f t="shared" ref="AK43:AK51" si="71">SUM((S43*Y43)*Z43)+AA43</f>
        <v>149</v>
      </c>
      <c r="AL43" s="64">
        <f t="shared" si="57"/>
        <v>6</v>
      </c>
      <c r="AM43" s="64">
        <f t="shared" si="58"/>
        <v>12</v>
      </c>
      <c r="AN43" s="64">
        <f t="shared" ref="AN43:AN52" si="72">SUM((V43*Y43)*Z43)+AA43</f>
        <v>6</v>
      </c>
      <c r="AO43" s="65">
        <f t="shared" si="59"/>
        <v>6</v>
      </c>
      <c r="AQ43" s="53">
        <v>10</v>
      </c>
      <c r="AR43" s="53">
        <v>2</v>
      </c>
      <c r="AS43" s="53">
        <v>0</v>
      </c>
      <c r="AT43" s="33">
        <v>0</v>
      </c>
      <c r="AV43" s="30" t="str">
        <f t="shared" si="60"/>
        <v>Beach Bungalow</v>
      </c>
      <c r="AW43" s="31" t="str">
        <f t="shared" si="60"/>
        <v>FB</v>
      </c>
      <c r="AX43" s="31" t="str">
        <f t="shared" si="60"/>
        <v>As quoted</v>
      </c>
      <c r="AY43" s="66">
        <f t="shared" si="61"/>
        <v>557</v>
      </c>
      <c r="AZ43" s="66">
        <f t="shared" si="62"/>
        <v>594</v>
      </c>
      <c r="BA43" s="66">
        <f t="shared" si="62"/>
        <v>208</v>
      </c>
      <c r="BB43" s="66">
        <f t="shared" si="63"/>
        <v>151</v>
      </c>
      <c r="BC43" s="66">
        <f t="shared" si="63"/>
        <v>6</v>
      </c>
      <c r="BD43" s="66">
        <f t="shared" si="64"/>
        <v>12</v>
      </c>
      <c r="BE43" s="66">
        <f t="shared" si="64"/>
        <v>6</v>
      </c>
      <c r="BF43" s="66">
        <f t="shared" si="65"/>
        <v>6</v>
      </c>
    </row>
    <row r="44" spans="1:58" ht="20.45" customHeight="1">
      <c r="A44" s="166" t="s">
        <v>360</v>
      </c>
      <c r="B44" s="31" t="s">
        <v>92</v>
      </c>
      <c r="C44" s="31" t="s">
        <v>672</v>
      </c>
      <c r="D44" s="31">
        <v>573</v>
      </c>
      <c r="E44" s="31">
        <v>302</v>
      </c>
      <c r="F44" s="31">
        <v>212</v>
      </c>
      <c r="G44" s="31">
        <v>152</v>
      </c>
      <c r="H44" s="31"/>
      <c r="I44" s="31"/>
      <c r="J44" s="31"/>
      <c r="K44" s="31"/>
      <c r="M44" s="30" t="str">
        <f t="shared" si="49"/>
        <v>Superior Beach Villa</v>
      </c>
      <c r="N44" s="31" t="str">
        <f t="shared" si="49"/>
        <v>FB</v>
      </c>
      <c r="O44" s="31" t="str">
        <f t="shared" si="49"/>
        <v>As quoted</v>
      </c>
      <c r="P44" s="31">
        <f t="shared" si="50"/>
        <v>573</v>
      </c>
      <c r="Q44" s="31">
        <f t="shared" si="51"/>
        <v>604</v>
      </c>
      <c r="R44" s="31">
        <f t="shared" si="66"/>
        <v>212</v>
      </c>
      <c r="S44" s="31">
        <f t="shared" si="52"/>
        <v>152</v>
      </c>
      <c r="T44" s="31">
        <f t="shared" si="53"/>
        <v>0</v>
      </c>
      <c r="U44" s="31">
        <f t="shared" si="54"/>
        <v>0</v>
      </c>
      <c r="V44" s="31">
        <f t="shared" si="67"/>
        <v>0</v>
      </c>
      <c r="W44" s="31">
        <f t="shared" si="55"/>
        <v>0</v>
      </c>
      <c r="X44" s="8"/>
      <c r="Y44" s="33">
        <v>1</v>
      </c>
      <c r="Z44" s="33">
        <v>1</v>
      </c>
      <c r="AA44" s="33">
        <v>6</v>
      </c>
      <c r="AB44" s="33">
        <v>12</v>
      </c>
      <c r="AC44" s="33">
        <v>18</v>
      </c>
      <c r="AE44" s="30" t="str">
        <f t="shared" si="56"/>
        <v>Superior Beach Villa</v>
      </c>
      <c r="AF44" s="31" t="str">
        <f t="shared" si="56"/>
        <v>FB</v>
      </c>
      <c r="AG44" s="31" t="str">
        <f t="shared" si="56"/>
        <v>As quoted</v>
      </c>
      <c r="AH44" s="64">
        <f t="shared" si="68"/>
        <v>579</v>
      </c>
      <c r="AI44" s="64">
        <f t="shared" si="69"/>
        <v>616</v>
      </c>
      <c r="AJ44" s="64">
        <f t="shared" si="70"/>
        <v>218</v>
      </c>
      <c r="AK44" s="65">
        <f t="shared" si="71"/>
        <v>158</v>
      </c>
      <c r="AL44" s="64">
        <f t="shared" si="57"/>
        <v>6</v>
      </c>
      <c r="AM44" s="64">
        <f t="shared" si="58"/>
        <v>12</v>
      </c>
      <c r="AN44" s="64">
        <f t="shared" si="72"/>
        <v>6</v>
      </c>
      <c r="AO44" s="65">
        <f t="shared" si="59"/>
        <v>6</v>
      </c>
      <c r="AQ44" s="53">
        <v>10</v>
      </c>
      <c r="AR44" s="53">
        <v>2</v>
      </c>
      <c r="AS44" s="53">
        <v>0</v>
      </c>
      <c r="AT44" s="33">
        <v>0</v>
      </c>
      <c r="AV44" s="30" t="str">
        <f t="shared" si="60"/>
        <v>Superior Beach Villa</v>
      </c>
      <c r="AW44" s="31" t="str">
        <f t="shared" si="60"/>
        <v>FB</v>
      </c>
      <c r="AX44" s="31" t="str">
        <f t="shared" si="60"/>
        <v>As quoted</v>
      </c>
      <c r="AY44" s="66">
        <f t="shared" si="61"/>
        <v>589</v>
      </c>
      <c r="AZ44" s="66">
        <f t="shared" si="62"/>
        <v>626</v>
      </c>
      <c r="BA44" s="66">
        <f t="shared" si="62"/>
        <v>220</v>
      </c>
      <c r="BB44" s="66">
        <f t="shared" si="63"/>
        <v>160</v>
      </c>
      <c r="BC44" s="66">
        <f t="shared" si="63"/>
        <v>6</v>
      </c>
      <c r="BD44" s="66">
        <f t="shared" si="64"/>
        <v>12</v>
      </c>
      <c r="BE44" s="66">
        <f t="shared" si="64"/>
        <v>6</v>
      </c>
      <c r="BF44" s="66">
        <f t="shared" si="65"/>
        <v>6</v>
      </c>
    </row>
    <row r="45" spans="1:58" ht="20.45" customHeight="1">
      <c r="A45" s="166" t="s">
        <v>511</v>
      </c>
      <c r="B45" s="31" t="s">
        <v>92</v>
      </c>
      <c r="C45" s="31" t="s">
        <v>672</v>
      </c>
      <c r="D45" s="31">
        <v>617</v>
      </c>
      <c r="E45" s="31">
        <v>324</v>
      </c>
      <c r="F45" s="31">
        <v>227</v>
      </c>
      <c r="G45" s="31">
        <v>163</v>
      </c>
      <c r="H45" s="31"/>
      <c r="I45" s="31"/>
      <c r="J45" s="31"/>
      <c r="K45" s="31"/>
      <c r="M45" s="30" t="str">
        <f t="shared" si="49"/>
        <v>Deluxe Beach Villa</v>
      </c>
      <c r="N45" s="31" t="str">
        <f t="shared" si="49"/>
        <v>FB</v>
      </c>
      <c r="O45" s="31" t="str">
        <f t="shared" si="49"/>
        <v>As quoted</v>
      </c>
      <c r="P45" s="31">
        <f t="shared" si="50"/>
        <v>617</v>
      </c>
      <c r="Q45" s="31">
        <f t="shared" si="51"/>
        <v>648</v>
      </c>
      <c r="R45" s="31">
        <f t="shared" si="66"/>
        <v>227</v>
      </c>
      <c r="S45" s="31">
        <f t="shared" si="52"/>
        <v>163</v>
      </c>
      <c r="T45" s="31">
        <f t="shared" si="53"/>
        <v>0</v>
      </c>
      <c r="U45" s="31">
        <f t="shared" si="54"/>
        <v>0</v>
      </c>
      <c r="V45" s="31">
        <f t="shared" si="67"/>
        <v>0</v>
      </c>
      <c r="W45" s="31">
        <f t="shared" si="55"/>
        <v>0</v>
      </c>
      <c r="X45" s="8"/>
      <c r="Y45" s="33">
        <v>1</v>
      </c>
      <c r="Z45" s="33">
        <v>1</v>
      </c>
      <c r="AA45" s="33">
        <v>6</v>
      </c>
      <c r="AB45" s="33">
        <v>12</v>
      </c>
      <c r="AC45" s="33">
        <v>18</v>
      </c>
      <c r="AE45" s="30" t="str">
        <f t="shared" si="56"/>
        <v>Deluxe Beach Villa</v>
      </c>
      <c r="AF45" s="31" t="str">
        <f t="shared" si="56"/>
        <v>FB</v>
      </c>
      <c r="AG45" s="31" t="str">
        <f t="shared" si="56"/>
        <v>As quoted</v>
      </c>
      <c r="AH45" s="64">
        <f t="shared" si="68"/>
        <v>623</v>
      </c>
      <c r="AI45" s="64">
        <f t="shared" si="69"/>
        <v>660</v>
      </c>
      <c r="AJ45" s="64">
        <f t="shared" si="70"/>
        <v>233</v>
      </c>
      <c r="AK45" s="65">
        <f t="shared" si="71"/>
        <v>169</v>
      </c>
      <c r="AL45" s="64">
        <f t="shared" si="57"/>
        <v>6</v>
      </c>
      <c r="AM45" s="64">
        <f t="shared" si="58"/>
        <v>12</v>
      </c>
      <c r="AN45" s="64">
        <f t="shared" si="72"/>
        <v>6</v>
      </c>
      <c r="AO45" s="65">
        <f t="shared" si="59"/>
        <v>6</v>
      </c>
      <c r="AQ45" s="53">
        <v>10</v>
      </c>
      <c r="AR45" s="53">
        <v>2</v>
      </c>
      <c r="AS45" s="53">
        <v>0</v>
      </c>
      <c r="AT45" s="33">
        <v>0</v>
      </c>
      <c r="AV45" s="30" t="str">
        <f t="shared" si="60"/>
        <v>Deluxe Beach Villa</v>
      </c>
      <c r="AW45" s="31" t="str">
        <f t="shared" si="60"/>
        <v>FB</v>
      </c>
      <c r="AX45" s="31" t="str">
        <f t="shared" si="60"/>
        <v>As quoted</v>
      </c>
      <c r="AY45" s="66">
        <f t="shared" si="61"/>
        <v>633</v>
      </c>
      <c r="AZ45" s="66">
        <f t="shared" si="62"/>
        <v>670</v>
      </c>
      <c r="BA45" s="66">
        <f t="shared" si="62"/>
        <v>235</v>
      </c>
      <c r="BB45" s="66">
        <f t="shared" si="63"/>
        <v>171</v>
      </c>
      <c r="BC45" s="66">
        <f t="shared" si="63"/>
        <v>6</v>
      </c>
      <c r="BD45" s="66">
        <f t="shared" si="64"/>
        <v>12</v>
      </c>
      <c r="BE45" s="66">
        <f t="shared" si="64"/>
        <v>6</v>
      </c>
      <c r="BF45" s="66">
        <f t="shared" si="65"/>
        <v>6</v>
      </c>
    </row>
    <row r="46" spans="1:58" ht="20.45" customHeight="1">
      <c r="A46" s="30" t="s">
        <v>1302</v>
      </c>
      <c r="B46" s="31" t="s">
        <v>92</v>
      </c>
      <c r="C46" s="31" t="s">
        <v>672</v>
      </c>
      <c r="D46" s="31">
        <v>0</v>
      </c>
      <c r="E46" s="31">
        <v>341</v>
      </c>
      <c r="F46" s="31">
        <v>239</v>
      </c>
      <c r="G46" s="31">
        <v>171</v>
      </c>
      <c r="H46" s="31"/>
      <c r="I46" s="31"/>
      <c r="J46" s="31"/>
      <c r="K46" s="31"/>
      <c r="M46" s="30" t="str">
        <f t="shared" si="49"/>
        <v>Two Bed room Beach Houses</v>
      </c>
      <c r="N46" s="31" t="str">
        <f t="shared" si="49"/>
        <v>FB</v>
      </c>
      <c r="O46" s="31" t="str">
        <f t="shared" si="49"/>
        <v>As quoted</v>
      </c>
      <c r="P46" s="31">
        <f t="shared" si="50"/>
        <v>0</v>
      </c>
      <c r="Q46" s="31">
        <f t="shared" si="51"/>
        <v>682</v>
      </c>
      <c r="R46" s="31">
        <f t="shared" si="66"/>
        <v>239</v>
      </c>
      <c r="S46" s="31">
        <f t="shared" si="52"/>
        <v>171</v>
      </c>
      <c r="T46" s="31">
        <f t="shared" si="53"/>
        <v>0</v>
      </c>
      <c r="U46" s="31">
        <f t="shared" si="54"/>
        <v>0</v>
      </c>
      <c r="V46" s="31">
        <f t="shared" si="67"/>
        <v>0</v>
      </c>
      <c r="W46" s="31">
        <f t="shared" si="55"/>
        <v>0</v>
      </c>
      <c r="X46" s="8"/>
      <c r="Y46" s="33">
        <v>1</v>
      </c>
      <c r="Z46" s="33">
        <v>1</v>
      </c>
      <c r="AA46" s="33">
        <v>6</v>
      </c>
      <c r="AB46" s="33">
        <v>12</v>
      </c>
      <c r="AC46" s="33">
        <v>18</v>
      </c>
      <c r="AE46" s="30" t="str">
        <f t="shared" si="56"/>
        <v>Two Bed room Beach Houses</v>
      </c>
      <c r="AF46" s="31" t="str">
        <f t="shared" si="56"/>
        <v>FB</v>
      </c>
      <c r="AG46" s="31" t="str">
        <f t="shared" si="56"/>
        <v>As quoted</v>
      </c>
      <c r="AH46" s="64">
        <f t="shared" si="68"/>
        <v>6</v>
      </c>
      <c r="AI46" s="64">
        <f t="shared" si="69"/>
        <v>694</v>
      </c>
      <c r="AJ46" s="64">
        <f t="shared" si="70"/>
        <v>245</v>
      </c>
      <c r="AK46" s="65">
        <f t="shared" si="71"/>
        <v>177</v>
      </c>
      <c r="AL46" s="64">
        <f t="shared" si="57"/>
        <v>6</v>
      </c>
      <c r="AM46" s="64">
        <f t="shared" si="58"/>
        <v>12</v>
      </c>
      <c r="AN46" s="64">
        <f t="shared" si="72"/>
        <v>6</v>
      </c>
      <c r="AO46" s="65">
        <f t="shared" si="59"/>
        <v>6</v>
      </c>
      <c r="AQ46" s="53">
        <v>15</v>
      </c>
      <c r="AR46" s="53">
        <v>2</v>
      </c>
      <c r="AS46" s="53">
        <v>0</v>
      </c>
      <c r="AT46" s="33">
        <v>0</v>
      </c>
      <c r="AV46" s="30" t="str">
        <f t="shared" si="60"/>
        <v>Two Bed room Beach Houses</v>
      </c>
      <c r="AW46" s="31" t="str">
        <f t="shared" si="60"/>
        <v>FB</v>
      </c>
      <c r="AX46" s="31" t="str">
        <f t="shared" si="60"/>
        <v>As quoted</v>
      </c>
      <c r="AY46" s="66" t="s">
        <v>55</v>
      </c>
      <c r="AZ46" s="66">
        <f t="shared" si="62"/>
        <v>709</v>
      </c>
      <c r="BA46" s="66">
        <f t="shared" si="62"/>
        <v>247</v>
      </c>
      <c r="BB46" s="66">
        <f t="shared" si="63"/>
        <v>179</v>
      </c>
      <c r="BC46" s="66" t="s">
        <v>55</v>
      </c>
      <c r="BD46" s="66">
        <f t="shared" si="64"/>
        <v>12</v>
      </c>
      <c r="BE46" s="66">
        <f t="shared" si="64"/>
        <v>6</v>
      </c>
      <c r="BF46" s="66">
        <f t="shared" si="65"/>
        <v>6</v>
      </c>
    </row>
    <row r="47" spans="1:58" ht="20.45" customHeight="1">
      <c r="A47" s="166" t="s">
        <v>331</v>
      </c>
      <c r="B47" s="31" t="s">
        <v>92</v>
      </c>
      <c r="C47" s="31" t="s">
        <v>672</v>
      </c>
      <c r="D47" s="31">
        <v>768</v>
      </c>
      <c r="E47" s="31">
        <v>399</v>
      </c>
      <c r="F47" s="31">
        <v>280</v>
      </c>
      <c r="G47" s="31">
        <v>200</v>
      </c>
      <c r="H47" s="31"/>
      <c r="I47" s="31"/>
      <c r="J47" s="31"/>
      <c r="K47" s="31"/>
      <c r="M47" s="30" t="str">
        <f t="shared" si="49"/>
        <v>Water Villa</v>
      </c>
      <c r="N47" s="31" t="str">
        <f t="shared" si="49"/>
        <v>FB</v>
      </c>
      <c r="O47" s="31" t="str">
        <f t="shared" si="49"/>
        <v>As quoted</v>
      </c>
      <c r="P47" s="31">
        <f t="shared" si="50"/>
        <v>768</v>
      </c>
      <c r="Q47" s="31">
        <f t="shared" si="51"/>
        <v>798</v>
      </c>
      <c r="R47" s="31">
        <f t="shared" si="66"/>
        <v>280</v>
      </c>
      <c r="S47" s="31">
        <f t="shared" si="52"/>
        <v>200</v>
      </c>
      <c r="T47" s="31">
        <f t="shared" si="53"/>
        <v>0</v>
      </c>
      <c r="U47" s="31">
        <f t="shared" si="54"/>
        <v>0</v>
      </c>
      <c r="V47" s="31">
        <f t="shared" si="67"/>
        <v>0</v>
      </c>
      <c r="W47" s="31">
        <f t="shared" si="55"/>
        <v>0</v>
      </c>
      <c r="X47" s="8"/>
      <c r="Y47" s="33">
        <v>1</v>
      </c>
      <c r="Z47" s="33">
        <v>1</v>
      </c>
      <c r="AA47" s="33">
        <v>6</v>
      </c>
      <c r="AB47" s="33">
        <v>12</v>
      </c>
      <c r="AC47" s="33">
        <v>18</v>
      </c>
      <c r="AE47" s="30" t="str">
        <f t="shared" si="56"/>
        <v>Water Villa</v>
      </c>
      <c r="AF47" s="31" t="str">
        <f t="shared" si="56"/>
        <v>FB</v>
      </c>
      <c r="AG47" s="31" t="str">
        <f t="shared" si="56"/>
        <v>As quoted</v>
      </c>
      <c r="AH47" s="64">
        <f t="shared" si="68"/>
        <v>774</v>
      </c>
      <c r="AI47" s="64">
        <f t="shared" si="69"/>
        <v>810</v>
      </c>
      <c r="AJ47" s="64">
        <f t="shared" si="70"/>
        <v>286</v>
      </c>
      <c r="AK47" s="65">
        <f t="shared" si="71"/>
        <v>206</v>
      </c>
      <c r="AL47" s="64">
        <f t="shared" si="57"/>
        <v>6</v>
      </c>
      <c r="AM47" s="64">
        <f t="shared" si="58"/>
        <v>12</v>
      </c>
      <c r="AN47" s="64">
        <f t="shared" si="72"/>
        <v>6</v>
      </c>
      <c r="AO47" s="65">
        <f t="shared" si="59"/>
        <v>6</v>
      </c>
      <c r="AQ47" s="53">
        <v>10</v>
      </c>
      <c r="AR47" s="53">
        <v>2</v>
      </c>
      <c r="AS47" s="53">
        <v>0</v>
      </c>
      <c r="AT47" s="33">
        <v>0</v>
      </c>
      <c r="AV47" s="30" t="str">
        <f t="shared" si="60"/>
        <v>Water Villa</v>
      </c>
      <c r="AW47" s="31" t="str">
        <f t="shared" si="60"/>
        <v>FB</v>
      </c>
      <c r="AX47" s="31" t="str">
        <f t="shared" si="60"/>
        <v>As quoted</v>
      </c>
      <c r="AY47" s="66">
        <f t="shared" ref="AY47:AY51" si="73">AH47+AQ47</f>
        <v>784</v>
      </c>
      <c r="AZ47" s="66">
        <f t="shared" si="62"/>
        <v>820</v>
      </c>
      <c r="BA47" s="66">
        <f t="shared" si="62"/>
        <v>288</v>
      </c>
      <c r="BB47" s="66">
        <f t="shared" si="63"/>
        <v>208</v>
      </c>
      <c r="BC47" s="66">
        <f t="shared" si="63"/>
        <v>6</v>
      </c>
      <c r="BD47" s="66">
        <f t="shared" si="64"/>
        <v>12</v>
      </c>
      <c r="BE47" s="66">
        <f t="shared" si="64"/>
        <v>6</v>
      </c>
      <c r="BF47" s="66">
        <f t="shared" si="65"/>
        <v>6</v>
      </c>
    </row>
    <row r="48" spans="1:58" ht="20.45" customHeight="1">
      <c r="A48" s="30" t="s">
        <v>513</v>
      </c>
      <c r="B48" s="31" t="s">
        <v>92</v>
      </c>
      <c r="C48" s="31" t="s">
        <v>672</v>
      </c>
      <c r="D48" s="31">
        <v>790</v>
      </c>
      <c r="E48" s="31">
        <v>410</v>
      </c>
      <c r="F48" s="31">
        <v>287</v>
      </c>
      <c r="G48" s="31">
        <v>206</v>
      </c>
      <c r="H48" s="31"/>
      <c r="I48" s="31"/>
      <c r="J48" s="31"/>
      <c r="K48" s="31"/>
      <c r="M48" s="30" t="str">
        <f t="shared" si="49"/>
        <v xml:space="preserve">Deluxe Water Villa </v>
      </c>
      <c r="N48" s="31" t="str">
        <f t="shared" si="49"/>
        <v>FB</v>
      </c>
      <c r="O48" s="31" t="str">
        <f t="shared" si="49"/>
        <v>As quoted</v>
      </c>
      <c r="P48" s="31">
        <f t="shared" si="50"/>
        <v>790</v>
      </c>
      <c r="Q48" s="31">
        <f t="shared" si="51"/>
        <v>820</v>
      </c>
      <c r="R48" s="31">
        <f t="shared" si="66"/>
        <v>287</v>
      </c>
      <c r="S48" s="31">
        <f t="shared" si="52"/>
        <v>206</v>
      </c>
      <c r="T48" s="31">
        <f t="shared" si="53"/>
        <v>0</v>
      </c>
      <c r="U48" s="31">
        <f t="shared" si="54"/>
        <v>0</v>
      </c>
      <c r="V48" s="31">
        <f t="shared" si="67"/>
        <v>0</v>
      </c>
      <c r="W48" s="31">
        <f t="shared" si="55"/>
        <v>0</v>
      </c>
      <c r="X48" s="8"/>
      <c r="Y48" s="33">
        <v>1</v>
      </c>
      <c r="Z48" s="33">
        <v>1</v>
      </c>
      <c r="AA48" s="33">
        <v>6</v>
      </c>
      <c r="AB48" s="33">
        <v>12</v>
      </c>
      <c r="AC48" s="33">
        <v>18</v>
      </c>
      <c r="AE48" s="30" t="str">
        <f t="shared" si="56"/>
        <v xml:space="preserve">Deluxe Water Villa </v>
      </c>
      <c r="AF48" s="31" t="str">
        <f t="shared" si="56"/>
        <v>FB</v>
      </c>
      <c r="AG48" s="31" t="str">
        <f t="shared" si="56"/>
        <v>As quoted</v>
      </c>
      <c r="AH48" s="64">
        <f t="shared" si="68"/>
        <v>796</v>
      </c>
      <c r="AI48" s="64">
        <f t="shared" si="69"/>
        <v>832</v>
      </c>
      <c r="AJ48" s="64">
        <f t="shared" si="70"/>
        <v>293</v>
      </c>
      <c r="AK48" s="65">
        <f t="shared" si="71"/>
        <v>212</v>
      </c>
      <c r="AL48" s="64">
        <f t="shared" si="57"/>
        <v>6</v>
      </c>
      <c r="AM48" s="64">
        <f t="shared" si="58"/>
        <v>12</v>
      </c>
      <c r="AN48" s="64">
        <f t="shared" si="72"/>
        <v>6</v>
      </c>
      <c r="AO48" s="65">
        <f t="shared" si="59"/>
        <v>6</v>
      </c>
      <c r="AQ48" s="53">
        <v>10</v>
      </c>
      <c r="AR48" s="53">
        <v>2</v>
      </c>
      <c r="AS48" s="53">
        <v>0</v>
      </c>
      <c r="AT48" s="33">
        <v>0</v>
      </c>
      <c r="AV48" s="30" t="str">
        <f t="shared" si="60"/>
        <v xml:space="preserve">Deluxe Water Villa </v>
      </c>
      <c r="AW48" s="31" t="str">
        <f t="shared" si="60"/>
        <v>FB</v>
      </c>
      <c r="AX48" s="31" t="str">
        <f t="shared" si="60"/>
        <v>As quoted</v>
      </c>
      <c r="AY48" s="66">
        <f t="shared" si="73"/>
        <v>806</v>
      </c>
      <c r="AZ48" s="66">
        <f t="shared" si="62"/>
        <v>842</v>
      </c>
      <c r="BA48" s="66">
        <f t="shared" si="62"/>
        <v>295</v>
      </c>
      <c r="BB48" s="66">
        <f t="shared" si="63"/>
        <v>214</v>
      </c>
      <c r="BC48" s="66">
        <f t="shared" si="63"/>
        <v>6</v>
      </c>
      <c r="BD48" s="66">
        <f t="shared" si="64"/>
        <v>12</v>
      </c>
      <c r="BE48" s="66">
        <f t="shared" si="64"/>
        <v>6</v>
      </c>
      <c r="BF48" s="66">
        <f t="shared" si="65"/>
        <v>6</v>
      </c>
    </row>
    <row r="49" spans="1:58" ht="20.45" customHeight="1">
      <c r="A49" s="30" t="s">
        <v>333</v>
      </c>
      <c r="B49" s="31" t="s">
        <v>92</v>
      </c>
      <c r="C49" s="31" t="s">
        <v>672</v>
      </c>
      <c r="D49" s="31">
        <v>849</v>
      </c>
      <c r="E49" s="31">
        <v>440</v>
      </c>
      <c r="F49" s="31">
        <v>308</v>
      </c>
      <c r="G49" s="31">
        <v>221</v>
      </c>
      <c r="H49" s="31"/>
      <c r="I49" s="31"/>
      <c r="J49" s="31"/>
      <c r="K49" s="31"/>
      <c r="M49" s="30" t="str">
        <f t="shared" si="49"/>
        <v>Water Villa with Pool</v>
      </c>
      <c r="N49" s="31" t="str">
        <f t="shared" si="49"/>
        <v>FB</v>
      </c>
      <c r="O49" s="31" t="str">
        <f t="shared" si="49"/>
        <v>As quoted</v>
      </c>
      <c r="P49" s="31">
        <f t="shared" si="50"/>
        <v>849</v>
      </c>
      <c r="Q49" s="31">
        <f t="shared" si="51"/>
        <v>880</v>
      </c>
      <c r="R49" s="31">
        <f t="shared" si="66"/>
        <v>308</v>
      </c>
      <c r="S49" s="31">
        <f t="shared" si="52"/>
        <v>221</v>
      </c>
      <c r="T49" s="31">
        <f t="shared" si="53"/>
        <v>0</v>
      </c>
      <c r="U49" s="31">
        <f t="shared" si="54"/>
        <v>0</v>
      </c>
      <c r="V49" s="31">
        <f t="shared" si="67"/>
        <v>0</v>
      </c>
      <c r="W49" s="31">
        <f t="shared" si="55"/>
        <v>0</v>
      </c>
      <c r="X49" s="8"/>
      <c r="Y49" s="33">
        <v>1</v>
      </c>
      <c r="Z49" s="33">
        <v>1</v>
      </c>
      <c r="AA49" s="33">
        <v>6</v>
      </c>
      <c r="AB49" s="33">
        <v>12</v>
      </c>
      <c r="AC49" s="33">
        <v>18</v>
      </c>
      <c r="AE49" s="30" t="str">
        <f t="shared" si="56"/>
        <v>Water Villa with Pool</v>
      </c>
      <c r="AF49" s="31" t="str">
        <f t="shared" si="56"/>
        <v>FB</v>
      </c>
      <c r="AG49" s="31" t="str">
        <f t="shared" si="56"/>
        <v>As quoted</v>
      </c>
      <c r="AH49" s="64">
        <f t="shared" si="68"/>
        <v>855</v>
      </c>
      <c r="AI49" s="64">
        <f t="shared" si="69"/>
        <v>892</v>
      </c>
      <c r="AJ49" s="64">
        <f t="shared" si="70"/>
        <v>314</v>
      </c>
      <c r="AK49" s="65">
        <f t="shared" si="71"/>
        <v>227</v>
      </c>
      <c r="AL49" s="64">
        <f t="shared" si="57"/>
        <v>6</v>
      </c>
      <c r="AM49" s="64">
        <f t="shared" si="58"/>
        <v>12</v>
      </c>
      <c r="AN49" s="64">
        <f t="shared" si="72"/>
        <v>6</v>
      </c>
      <c r="AO49" s="65">
        <f t="shared" si="59"/>
        <v>6</v>
      </c>
      <c r="AQ49" s="53">
        <v>10</v>
      </c>
      <c r="AR49" s="53">
        <v>2</v>
      </c>
      <c r="AS49" s="53">
        <v>0</v>
      </c>
      <c r="AT49" s="33">
        <v>0</v>
      </c>
      <c r="AV49" s="30" t="str">
        <f t="shared" si="60"/>
        <v>Water Villa with Pool</v>
      </c>
      <c r="AW49" s="31" t="str">
        <f t="shared" si="60"/>
        <v>FB</v>
      </c>
      <c r="AX49" s="31" t="str">
        <f t="shared" si="60"/>
        <v>As quoted</v>
      </c>
      <c r="AY49" s="66">
        <f t="shared" si="73"/>
        <v>865</v>
      </c>
      <c r="AZ49" s="66">
        <f t="shared" si="62"/>
        <v>902</v>
      </c>
      <c r="BA49" s="66">
        <f t="shared" si="62"/>
        <v>316</v>
      </c>
      <c r="BB49" s="66">
        <f t="shared" si="63"/>
        <v>229</v>
      </c>
      <c r="BC49" s="66">
        <f t="shared" si="63"/>
        <v>6</v>
      </c>
      <c r="BD49" s="66">
        <f t="shared" si="64"/>
        <v>12</v>
      </c>
      <c r="BE49" s="66">
        <f t="shared" si="64"/>
        <v>6</v>
      </c>
      <c r="BF49" s="66">
        <f t="shared" si="65"/>
        <v>6</v>
      </c>
    </row>
    <row r="50" spans="1:58" ht="20.45" customHeight="1">
      <c r="A50" s="30" t="s">
        <v>1232</v>
      </c>
      <c r="B50" s="31" t="s">
        <v>92</v>
      </c>
      <c r="C50" s="31" t="s">
        <v>672</v>
      </c>
      <c r="D50" s="31">
        <v>869</v>
      </c>
      <c r="E50" s="31">
        <v>450</v>
      </c>
      <c r="F50" s="31">
        <v>315</v>
      </c>
      <c r="G50" s="31">
        <v>225</v>
      </c>
      <c r="H50" s="31"/>
      <c r="I50" s="31"/>
      <c r="J50" s="31"/>
      <c r="K50" s="31"/>
      <c r="M50" s="30" t="str">
        <f t="shared" si="49"/>
        <v>Pool Villa</v>
      </c>
      <c r="N50" s="31" t="str">
        <f t="shared" si="49"/>
        <v>FB</v>
      </c>
      <c r="O50" s="31" t="str">
        <f t="shared" si="49"/>
        <v>As quoted</v>
      </c>
      <c r="P50" s="31">
        <f t="shared" si="50"/>
        <v>869</v>
      </c>
      <c r="Q50" s="31">
        <f t="shared" si="51"/>
        <v>900</v>
      </c>
      <c r="R50" s="31">
        <f t="shared" si="66"/>
        <v>315</v>
      </c>
      <c r="S50" s="31">
        <f t="shared" si="52"/>
        <v>225</v>
      </c>
      <c r="T50" s="31">
        <f t="shared" si="53"/>
        <v>0</v>
      </c>
      <c r="U50" s="31">
        <f t="shared" si="54"/>
        <v>0</v>
      </c>
      <c r="V50" s="31">
        <f t="shared" si="67"/>
        <v>0</v>
      </c>
      <c r="W50" s="31">
        <f t="shared" si="55"/>
        <v>0</v>
      </c>
      <c r="X50" s="8"/>
      <c r="Y50" s="33">
        <v>1</v>
      </c>
      <c r="Z50" s="33">
        <v>1</v>
      </c>
      <c r="AA50" s="33">
        <v>6</v>
      </c>
      <c r="AB50" s="33">
        <v>12</v>
      </c>
      <c r="AC50" s="33">
        <v>18</v>
      </c>
      <c r="AE50" s="30" t="str">
        <f t="shared" si="56"/>
        <v>Pool Villa</v>
      </c>
      <c r="AF50" s="31" t="str">
        <f t="shared" si="56"/>
        <v>FB</v>
      </c>
      <c r="AG50" s="31" t="str">
        <f t="shared" si="56"/>
        <v>As quoted</v>
      </c>
      <c r="AH50" s="64">
        <f t="shared" si="68"/>
        <v>875</v>
      </c>
      <c r="AI50" s="64">
        <f t="shared" si="69"/>
        <v>912</v>
      </c>
      <c r="AJ50" s="64">
        <f t="shared" si="70"/>
        <v>321</v>
      </c>
      <c r="AK50" s="65">
        <f t="shared" si="71"/>
        <v>231</v>
      </c>
      <c r="AL50" s="64">
        <f t="shared" si="57"/>
        <v>6</v>
      </c>
      <c r="AM50" s="64">
        <f t="shared" si="58"/>
        <v>12</v>
      </c>
      <c r="AN50" s="64">
        <f t="shared" si="72"/>
        <v>6</v>
      </c>
      <c r="AO50" s="65">
        <f t="shared" si="59"/>
        <v>6</v>
      </c>
      <c r="AQ50" s="53">
        <v>10</v>
      </c>
      <c r="AR50" s="53">
        <v>2</v>
      </c>
      <c r="AS50" s="53">
        <v>0</v>
      </c>
      <c r="AT50" s="33">
        <v>0</v>
      </c>
      <c r="AV50" s="30" t="str">
        <f t="shared" si="60"/>
        <v>Pool Villa</v>
      </c>
      <c r="AW50" s="31" t="str">
        <f t="shared" si="60"/>
        <v>FB</v>
      </c>
      <c r="AX50" s="31" t="str">
        <f t="shared" si="60"/>
        <v>As quoted</v>
      </c>
      <c r="AY50" s="66">
        <f t="shared" si="73"/>
        <v>885</v>
      </c>
      <c r="AZ50" s="66">
        <f t="shared" si="62"/>
        <v>922</v>
      </c>
      <c r="BA50" s="66">
        <f t="shared" si="62"/>
        <v>323</v>
      </c>
      <c r="BB50" s="66">
        <f t="shared" si="63"/>
        <v>233</v>
      </c>
      <c r="BC50" s="66">
        <f t="shared" si="63"/>
        <v>6</v>
      </c>
      <c r="BD50" s="66">
        <f t="shared" si="64"/>
        <v>12</v>
      </c>
      <c r="BE50" s="66">
        <f t="shared" si="64"/>
        <v>6</v>
      </c>
      <c r="BF50" s="66">
        <f t="shared" si="65"/>
        <v>6</v>
      </c>
    </row>
    <row r="51" spans="1:58" ht="20.45" customHeight="1">
      <c r="A51" s="30" t="s">
        <v>1303</v>
      </c>
      <c r="B51" s="31" t="s">
        <v>92</v>
      </c>
      <c r="C51" s="31" t="s">
        <v>672</v>
      </c>
      <c r="D51" s="31">
        <v>950</v>
      </c>
      <c r="E51" s="31">
        <v>490</v>
      </c>
      <c r="F51" s="31">
        <v>344</v>
      </c>
      <c r="G51" s="31">
        <v>245</v>
      </c>
      <c r="H51" s="31"/>
      <c r="I51" s="31"/>
      <c r="J51" s="31"/>
      <c r="K51" s="31"/>
      <c r="M51" s="30" t="str">
        <f t="shared" si="49"/>
        <v xml:space="preserve">Thundi Water Villa with Pool </v>
      </c>
      <c r="N51" s="31" t="str">
        <f t="shared" si="49"/>
        <v>FB</v>
      </c>
      <c r="O51" s="31" t="str">
        <f t="shared" si="49"/>
        <v>As quoted</v>
      </c>
      <c r="P51" s="31">
        <f t="shared" si="50"/>
        <v>950</v>
      </c>
      <c r="Q51" s="31">
        <f t="shared" si="51"/>
        <v>980</v>
      </c>
      <c r="R51" s="31">
        <f t="shared" si="66"/>
        <v>344</v>
      </c>
      <c r="S51" s="31">
        <f t="shared" si="52"/>
        <v>245</v>
      </c>
      <c r="T51" s="31">
        <f t="shared" si="53"/>
        <v>0</v>
      </c>
      <c r="U51" s="31">
        <f t="shared" si="54"/>
        <v>0</v>
      </c>
      <c r="V51" s="31">
        <f t="shared" si="67"/>
        <v>0</v>
      </c>
      <c r="W51" s="31">
        <f t="shared" si="55"/>
        <v>0</v>
      </c>
      <c r="X51" s="8"/>
      <c r="Y51" s="33">
        <v>1</v>
      </c>
      <c r="Z51" s="33">
        <v>1</v>
      </c>
      <c r="AA51" s="33">
        <v>6</v>
      </c>
      <c r="AB51" s="33">
        <v>12</v>
      </c>
      <c r="AC51" s="33">
        <v>18</v>
      </c>
      <c r="AE51" s="30" t="str">
        <f t="shared" si="56"/>
        <v xml:space="preserve">Thundi Water Villa with Pool </v>
      </c>
      <c r="AF51" s="31" t="str">
        <f t="shared" si="56"/>
        <v>FB</v>
      </c>
      <c r="AG51" s="31" t="str">
        <f t="shared" si="56"/>
        <v>As quoted</v>
      </c>
      <c r="AH51" s="64">
        <f t="shared" si="68"/>
        <v>956</v>
      </c>
      <c r="AI51" s="64">
        <f t="shared" si="69"/>
        <v>992</v>
      </c>
      <c r="AJ51" s="64">
        <f t="shared" si="70"/>
        <v>350</v>
      </c>
      <c r="AK51" s="65">
        <f t="shared" si="71"/>
        <v>251</v>
      </c>
      <c r="AL51" s="64">
        <f t="shared" si="57"/>
        <v>6</v>
      </c>
      <c r="AM51" s="64">
        <f t="shared" si="58"/>
        <v>12</v>
      </c>
      <c r="AN51" s="64">
        <f t="shared" si="72"/>
        <v>6</v>
      </c>
      <c r="AO51" s="65">
        <f t="shared" si="59"/>
        <v>6</v>
      </c>
      <c r="AQ51" s="53">
        <v>10</v>
      </c>
      <c r="AR51" s="53">
        <v>2</v>
      </c>
      <c r="AS51" s="53">
        <v>0</v>
      </c>
      <c r="AT51" s="33">
        <v>0</v>
      </c>
      <c r="AV51" s="30" t="str">
        <f t="shared" si="60"/>
        <v xml:space="preserve">Thundi Water Villa with Pool </v>
      </c>
      <c r="AW51" s="31" t="str">
        <f t="shared" si="60"/>
        <v>FB</v>
      </c>
      <c r="AX51" s="31" t="str">
        <f t="shared" si="60"/>
        <v>As quoted</v>
      </c>
      <c r="AY51" s="66">
        <f t="shared" si="73"/>
        <v>966</v>
      </c>
      <c r="AZ51" s="66">
        <f t="shared" si="62"/>
        <v>1002</v>
      </c>
      <c r="BA51" s="66">
        <f t="shared" si="62"/>
        <v>352</v>
      </c>
      <c r="BB51" s="66">
        <f t="shared" si="63"/>
        <v>253</v>
      </c>
      <c r="BC51" s="66">
        <f t="shared" si="63"/>
        <v>6</v>
      </c>
      <c r="BD51" s="66">
        <f t="shared" si="64"/>
        <v>12</v>
      </c>
      <c r="BE51" s="66">
        <f t="shared" si="64"/>
        <v>6</v>
      </c>
      <c r="BF51" s="66">
        <f t="shared" si="65"/>
        <v>6</v>
      </c>
    </row>
    <row r="52" spans="1:58" ht="20.45" customHeight="1">
      <c r="A52" s="30" t="s">
        <v>1304</v>
      </c>
      <c r="B52" s="31" t="s">
        <v>92</v>
      </c>
      <c r="C52" s="31" t="s">
        <v>672</v>
      </c>
      <c r="D52" s="31">
        <v>0</v>
      </c>
      <c r="E52" s="31">
        <v>503</v>
      </c>
      <c r="F52" s="31">
        <v>352</v>
      </c>
      <c r="G52" s="31">
        <v>251</v>
      </c>
      <c r="H52" s="31"/>
      <c r="I52" s="31"/>
      <c r="J52" s="31"/>
      <c r="K52" s="31"/>
      <c r="M52" s="30" t="str">
        <f t="shared" si="49"/>
        <v>Honeymoon Pool Villa</v>
      </c>
      <c r="N52" s="31" t="str">
        <f t="shared" si="49"/>
        <v>FB</v>
      </c>
      <c r="O52" s="31" t="str">
        <f t="shared" si="49"/>
        <v>As quoted</v>
      </c>
      <c r="P52" s="31">
        <f t="shared" si="50"/>
        <v>0</v>
      </c>
      <c r="Q52" s="31">
        <f t="shared" si="51"/>
        <v>1006</v>
      </c>
      <c r="R52" s="31">
        <f t="shared" si="66"/>
        <v>352</v>
      </c>
      <c r="S52" s="31">
        <f t="shared" si="52"/>
        <v>251</v>
      </c>
      <c r="T52" s="31">
        <f t="shared" si="53"/>
        <v>0</v>
      </c>
      <c r="U52" s="31">
        <f t="shared" si="54"/>
        <v>0</v>
      </c>
      <c r="V52" s="31">
        <f t="shared" si="67"/>
        <v>0</v>
      </c>
      <c r="W52" s="31">
        <f t="shared" si="55"/>
        <v>0</v>
      </c>
      <c r="X52" s="8"/>
      <c r="Y52" s="33">
        <v>1</v>
      </c>
      <c r="Z52" s="33">
        <v>1</v>
      </c>
      <c r="AA52" s="33">
        <v>6</v>
      </c>
      <c r="AB52" s="33">
        <v>12</v>
      </c>
      <c r="AC52" s="33">
        <v>18</v>
      </c>
      <c r="AE52" s="30" t="str">
        <f t="shared" si="56"/>
        <v>Honeymoon Pool Villa</v>
      </c>
      <c r="AF52" s="31" t="str">
        <f t="shared" si="56"/>
        <v>FB</v>
      </c>
      <c r="AG52" s="31" t="str">
        <f t="shared" si="56"/>
        <v>As quoted</v>
      </c>
      <c r="AH52" s="64">
        <f>SUM((P52*Y52)*Z52)+AA52</f>
        <v>6</v>
      </c>
      <c r="AI52" s="64">
        <f>SUM((Q52*Y52)*Z52)+AB52</f>
        <v>1018</v>
      </c>
      <c r="AJ52" s="64">
        <f>SUM((R52*Y52)*Z52)+AA52</f>
        <v>358</v>
      </c>
      <c r="AK52" s="65">
        <f>SUM((S52*Y52)*Z52)+AA52</f>
        <v>257</v>
      </c>
      <c r="AL52" s="64">
        <f t="shared" si="57"/>
        <v>6</v>
      </c>
      <c r="AM52" s="64">
        <f t="shared" si="58"/>
        <v>12</v>
      </c>
      <c r="AN52" s="64">
        <f t="shared" si="72"/>
        <v>6</v>
      </c>
      <c r="AO52" s="65">
        <f t="shared" si="59"/>
        <v>6</v>
      </c>
      <c r="AQ52" s="53">
        <v>10</v>
      </c>
      <c r="AR52" s="53">
        <v>2</v>
      </c>
      <c r="AS52" s="53">
        <v>0</v>
      </c>
      <c r="AT52" s="33">
        <v>0</v>
      </c>
      <c r="AV52" s="30" t="str">
        <f t="shared" si="60"/>
        <v>Honeymoon Pool Villa</v>
      </c>
      <c r="AW52" s="31" t="str">
        <f t="shared" si="60"/>
        <v>FB</v>
      </c>
      <c r="AX52" s="31" t="str">
        <f t="shared" si="60"/>
        <v>As quoted</v>
      </c>
      <c r="AY52" s="66" t="s">
        <v>55</v>
      </c>
      <c r="AZ52" s="66">
        <f t="shared" si="62"/>
        <v>1028</v>
      </c>
      <c r="BA52" s="66">
        <f t="shared" si="62"/>
        <v>360</v>
      </c>
      <c r="BB52" s="66">
        <f t="shared" si="63"/>
        <v>259</v>
      </c>
      <c r="BC52" s="66" t="s">
        <v>55</v>
      </c>
      <c r="BD52" s="66">
        <f t="shared" si="64"/>
        <v>12</v>
      </c>
      <c r="BE52" s="66">
        <f t="shared" si="64"/>
        <v>6</v>
      </c>
      <c r="BF52" s="66">
        <f t="shared" si="65"/>
        <v>6</v>
      </c>
    </row>
  </sheetData>
  <sheetProtection password="D8E4" sheet="1" selectLockedCells="1" selectUnlockedCells="1"/>
  <mergeCells count="84">
    <mergeCell ref="AY9:BB9"/>
    <mergeCell ref="BC9:BF9"/>
    <mergeCell ref="A10:A11"/>
    <mergeCell ref="B10:B11"/>
    <mergeCell ref="C10:C11"/>
    <mergeCell ref="D10:G10"/>
    <mergeCell ref="H10:K10"/>
    <mergeCell ref="M10:M11"/>
    <mergeCell ref="N10:N11"/>
    <mergeCell ref="O10:O11"/>
    <mergeCell ref="D9:G9"/>
    <mergeCell ref="H9:K9"/>
    <mergeCell ref="P9:S9"/>
    <mergeCell ref="T9:W9"/>
    <mergeCell ref="AH9:AK9"/>
    <mergeCell ref="AL9:AO9"/>
    <mergeCell ref="BC10:BF10"/>
    <mergeCell ref="P10:S10"/>
    <mergeCell ref="T10:W10"/>
    <mergeCell ref="AE10:AE11"/>
    <mergeCell ref="AF10:AF11"/>
    <mergeCell ref="AG10:AG11"/>
    <mergeCell ref="AH10:AK10"/>
    <mergeCell ref="AL10:AO10"/>
    <mergeCell ref="AV10:AV11"/>
    <mergeCell ref="AW10:AW11"/>
    <mergeCell ref="AX10:AX11"/>
    <mergeCell ref="AY10:BB10"/>
    <mergeCell ref="AY24:BB24"/>
    <mergeCell ref="BC24:BF24"/>
    <mergeCell ref="A25:A26"/>
    <mergeCell ref="B25:B26"/>
    <mergeCell ref="C25:C26"/>
    <mergeCell ref="D25:G25"/>
    <mergeCell ref="H25:K25"/>
    <mergeCell ref="M25:M26"/>
    <mergeCell ref="N25:N26"/>
    <mergeCell ref="O25:O26"/>
    <mergeCell ref="D24:G24"/>
    <mergeCell ref="H24:K24"/>
    <mergeCell ref="P24:S24"/>
    <mergeCell ref="T24:W24"/>
    <mergeCell ref="AH24:AK24"/>
    <mergeCell ref="AL24:AO24"/>
    <mergeCell ref="BC25:BF25"/>
    <mergeCell ref="P25:S25"/>
    <mergeCell ref="T25:W25"/>
    <mergeCell ref="AE25:AE26"/>
    <mergeCell ref="AF25:AF26"/>
    <mergeCell ref="AG25:AG26"/>
    <mergeCell ref="AH25:AK25"/>
    <mergeCell ref="AL25:AO25"/>
    <mergeCell ref="AV25:AV26"/>
    <mergeCell ref="AW25:AW26"/>
    <mergeCell ref="AX25:AX26"/>
    <mergeCell ref="AY25:BB25"/>
    <mergeCell ref="AY39:BB39"/>
    <mergeCell ref="BC39:BF39"/>
    <mergeCell ref="A40:A41"/>
    <mergeCell ref="B40:B41"/>
    <mergeCell ref="C40:C41"/>
    <mergeCell ref="D40:G40"/>
    <mergeCell ref="H40:K40"/>
    <mergeCell ref="M40:M41"/>
    <mergeCell ref="N40:N41"/>
    <mergeCell ref="O40:O41"/>
    <mergeCell ref="D39:G39"/>
    <mergeCell ref="H39:K39"/>
    <mergeCell ref="P39:S39"/>
    <mergeCell ref="T39:W39"/>
    <mergeCell ref="AH39:AK39"/>
    <mergeCell ref="AL39:AO39"/>
    <mergeCell ref="BC40:BF40"/>
    <mergeCell ref="P40:S40"/>
    <mergeCell ref="T40:W40"/>
    <mergeCell ref="AE40:AE41"/>
    <mergeCell ref="AF40:AF41"/>
    <mergeCell ref="AG40:AG41"/>
    <mergeCell ref="AH40:AK40"/>
    <mergeCell ref="AL40:AO40"/>
    <mergeCell ref="AV40:AV41"/>
    <mergeCell ref="AW40:AW41"/>
    <mergeCell ref="AX40:AX41"/>
    <mergeCell ref="AY40:BB4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B1703-5042-4980-80B6-C3479C29DC1B}">
  <sheetPr codeName="Лист125"/>
  <dimension ref="A1:I10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30.28515625" style="1" customWidth="1"/>
    <col min="2" max="2" width="9.140625" style="1" customWidth="1"/>
    <col min="3" max="3" width="12.7109375" style="2" customWidth="1"/>
    <col min="4" max="4" width="13.7109375" style="2" customWidth="1"/>
    <col min="5" max="5" width="13.7109375" style="3" customWidth="1"/>
    <col min="6" max="9" width="13.7109375" style="1" customWidth="1"/>
    <col min="10" max="16384" width="9.140625" style="1"/>
  </cols>
  <sheetData>
    <row r="1" spans="1:9" ht="20.25" customHeight="1">
      <c r="A1" s="300" t="s">
        <v>2051</v>
      </c>
      <c r="B1" s="300"/>
      <c r="C1" s="300"/>
      <c r="D1" s="300"/>
      <c r="I1" s="4"/>
    </row>
    <row r="2" spans="1:9" s="3" customFormat="1" ht="20.25" customHeight="1">
      <c r="A2" s="5"/>
      <c r="B2" s="5"/>
      <c r="C2" s="2"/>
      <c r="D2" s="2"/>
      <c r="F2" s="1"/>
      <c r="G2" s="1"/>
      <c r="H2" s="1"/>
      <c r="I2" s="1"/>
    </row>
    <row r="3" spans="1:9" s="3" customFormat="1" ht="20.25" customHeight="1">
      <c r="A3" s="15" t="s">
        <v>10</v>
      </c>
      <c r="B3" s="15"/>
      <c r="C3" s="2"/>
      <c r="D3" s="2"/>
      <c r="F3" s="1"/>
      <c r="G3" s="1"/>
      <c r="H3" s="1"/>
      <c r="I3" s="1"/>
    </row>
    <row r="4" spans="1:9" s="3" customFormat="1" ht="20.25" customHeight="1">
      <c r="A4" s="5" t="s">
        <v>11</v>
      </c>
      <c r="B4" s="5"/>
      <c r="C4" s="2"/>
      <c r="D4" s="2"/>
      <c r="F4" s="1"/>
      <c r="G4" s="1"/>
      <c r="H4" s="1"/>
      <c r="I4" s="1"/>
    </row>
    <row r="5" spans="1:9" s="2" customFormat="1" ht="20.25" customHeight="1">
      <c r="A5" s="5" t="s">
        <v>12</v>
      </c>
      <c r="B5" s="5"/>
      <c r="E5" s="3"/>
      <c r="F5" s="1"/>
      <c r="G5" s="1"/>
      <c r="H5" s="1"/>
      <c r="I5" s="1"/>
    </row>
    <row r="6" spans="1:9" s="2" customFormat="1" ht="20.25" customHeight="1">
      <c r="A6" s="5"/>
      <c r="B6" s="5"/>
      <c r="E6" s="3"/>
      <c r="F6" s="1"/>
      <c r="G6" s="1"/>
      <c r="H6" s="1"/>
      <c r="I6" s="1"/>
    </row>
    <row r="7" spans="1:9" s="2" customFormat="1" ht="20.25" customHeight="1">
      <c r="A7" s="7" t="s">
        <v>265</v>
      </c>
      <c r="B7" s="15"/>
      <c r="E7" s="3"/>
      <c r="F7" s="1"/>
      <c r="G7" s="1"/>
      <c r="H7" s="1"/>
      <c r="I7" s="1"/>
    </row>
    <row r="8" spans="1:9" s="2" customFormat="1" ht="20.25" customHeight="1">
      <c r="A8" s="5" t="s">
        <v>1072</v>
      </c>
      <c r="B8" s="5"/>
      <c r="E8" s="3"/>
      <c r="F8" s="1"/>
      <c r="G8" s="1"/>
      <c r="H8" s="1"/>
      <c r="I8" s="1"/>
    </row>
    <row r="9" spans="1:9" s="2" customFormat="1" ht="20.25" customHeight="1">
      <c r="A9" s="5" t="s">
        <v>1073</v>
      </c>
      <c r="B9" s="5"/>
      <c r="E9" s="3"/>
      <c r="F9" s="1"/>
      <c r="G9" s="1"/>
      <c r="H9" s="1"/>
      <c r="I9" s="1"/>
    </row>
    <row r="10" spans="1:9" s="2" customFormat="1" ht="20.25" customHeight="1">
      <c r="A10" s="5" t="s">
        <v>389</v>
      </c>
      <c r="B10" s="5"/>
      <c r="E10" s="3"/>
      <c r="F10" s="1"/>
      <c r="G10" s="1"/>
      <c r="H10" s="1"/>
      <c r="I10" s="1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&amp;N&amp;R&amp;"Candara,Regular"&amp;8Kuredu Island Resort &amp; Spa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E8713-76D5-4001-B0A5-04DD08A1AF29}">
  <sheetPr codeName="Лист126">
    <tabColor rgb="FFFF0000"/>
  </sheetPr>
  <dimension ref="A8:AX71"/>
  <sheetViews>
    <sheetView topLeftCell="AY11" zoomScaleNormal="100" zoomScaleSheetLayoutView="100" workbookViewId="0">
      <selection sqref="A1:AX1048576"/>
    </sheetView>
  </sheetViews>
  <sheetFormatPr defaultColWidth="18.140625" defaultRowHeight="23.45" customHeight="1"/>
  <cols>
    <col min="1" max="50" width="0" style="25" hidden="1" customWidth="1"/>
    <col min="51" max="16384" width="18.140625" style="25"/>
  </cols>
  <sheetData>
    <row r="8" spans="1:50" ht="23.45" customHeight="1">
      <c r="A8" s="25" t="s">
        <v>275</v>
      </c>
      <c r="K8" s="25" t="s">
        <v>24</v>
      </c>
      <c r="U8" s="25" t="s">
        <v>25</v>
      </c>
      <c r="AA8" s="25" t="s">
        <v>26</v>
      </c>
      <c r="AK8" s="25" t="s">
        <v>27</v>
      </c>
      <c r="AP8" s="25" t="s">
        <v>28</v>
      </c>
    </row>
    <row r="9" spans="1:50" ht="23.45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7"/>
      <c r="G9" s="285" t="s">
        <v>31</v>
      </c>
      <c r="H9" s="286"/>
      <c r="I9" s="287"/>
      <c r="K9" s="299" t="s">
        <v>0</v>
      </c>
      <c r="L9" s="299" t="s">
        <v>1</v>
      </c>
      <c r="M9" s="299" t="s">
        <v>29</v>
      </c>
      <c r="N9" s="288" t="str">
        <f>D9</f>
        <v>Season 1</v>
      </c>
      <c r="O9" s="289"/>
      <c r="P9" s="290"/>
      <c r="Q9" s="288" t="str">
        <f>G9</f>
        <v>Season 2</v>
      </c>
      <c r="R9" s="289"/>
      <c r="S9" s="290"/>
      <c r="T9" s="8"/>
      <c r="U9" s="26" t="s">
        <v>32</v>
      </c>
      <c r="V9" s="26" t="s">
        <v>33</v>
      </c>
      <c r="W9" s="26" t="s">
        <v>34</v>
      </c>
      <c r="X9" s="26" t="s">
        <v>34</v>
      </c>
      <c r="Y9" s="26" t="s">
        <v>34</v>
      </c>
      <c r="AA9" s="294" t="s">
        <v>0</v>
      </c>
      <c r="AB9" s="294" t="s">
        <v>1</v>
      </c>
      <c r="AC9" s="294" t="s">
        <v>29</v>
      </c>
      <c r="AD9" s="291" t="str">
        <f>N9</f>
        <v>Season 1</v>
      </c>
      <c r="AE9" s="292"/>
      <c r="AF9" s="293"/>
      <c r="AG9" s="291" t="str">
        <f>Q9</f>
        <v>Season 2</v>
      </c>
      <c r="AH9" s="292"/>
      <c r="AI9" s="293"/>
      <c r="AK9" s="27"/>
      <c r="AL9" s="27"/>
      <c r="AM9" s="27"/>
      <c r="AN9" s="28"/>
      <c r="AP9" s="295" t="s">
        <v>0</v>
      </c>
      <c r="AQ9" s="295" t="s">
        <v>1</v>
      </c>
      <c r="AR9" s="295" t="s">
        <v>29</v>
      </c>
      <c r="AS9" s="282" t="str">
        <f>AD9</f>
        <v>Season 1</v>
      </c>
      <c r="AT9" s="283"/>
      <c r="AU9" s="284"/>
      <c r="AV9" s="282" t="str">
        <f>AG9</f>
        <v>Season 2</v>
      </c>
      <c r="AW9" s="283"/>
      <c r="AX9" s="284"/>
    </row>
    <row r="10" spans="1:50" ht="23.45" customHeight="1">
      <c r="A10" s="298"/>
      <c r="B10" s="298"/>
      <c r="C10" s="298"/>
      <c r="D10" s="285" t="s">
        <v>416</v>
      </c>
      <c r="E10" s="286"/>
      <c r="F10" s="287"/>
      <c r="G10" s="285" t="s">
        <v>960</v>
      </c>
      <c r="H10" s="286"/>
      <c r="I10" s="287"/>
      <c r="K10" s="299"/>
      <c r="L10" s="299"/>
      <c r="M10" s="299"/>
      <c r="N10" s="288" t="str">
        <f>D10</f>
        <v>01 Nov 2019 to 19 Dec 2019</v>
      </c>
      <c r="O10" s="289"/>
      <c r="P10" s="290"/>
      <c r="Q10" s="288" t="str">
        <f>G10</f>
        <v>20 Dec 2019 to 06 Jan 2020</v>
      </c>
      <c r="R10" s="289"/>
      <c r="S10" s="290"/>
      <c r="T10" s="8"/>
      <c r="U10" s="26" t="s">
        <v>37</v>
      </c>
      <c r="V10" s="26" t="s">
        <v>38</v>
      </c>
      <c r="W10" s="26" t="s">
        <v>38</v>
      </c>
      <c r="X10" s="26" t="s">
        <v>38</v>
      </c>
      <c r="Y10" s="26"/>
      <c r="AA10" s="294"/>
      <c r="AB10" s="294"/>
      <c r="AC10" s="294"/>
      <c r="AD10" s="291" t="str">
        <f>N10</f>
        <v>01 Nov 2019 to 19 Dec 2019</v>
      </c>
      <c r="AE10" s="292"/>
      <c r="AF10" s="293"/>
      <c r="AG10" s="291" t="str">
        <f>Q10</f>
        <v>20 Dec 2019 to 06 Jan 2020</v>
      </c>
      <c r="AH10" s="292"/>
      <c r="AI10" s="293"/>
      <c r="AK10" s="27" t="s">
        <v>39</v>
      </c>
      <c r="AL10" s="27"/>
      <c r="AM10" s="27" t="s">
        <v>40</v>
      </c>
      <c r="AN10" s="28"/>
      <c r="AP10" s="296"/>
      <c r="AQ10" s="296"/>
      <c r="AR10" s="296"/>
      <c r="AS10" s="282" t="str">
        <f>AD10</f>
        <v>01 Nov 2019 to 19 Dec 2019</v>
      </c>
      <c r="AT10" s="283"/>
      <c r="AU10" s="284"/>
      <c r="AV10" s="282" t="str">
        <f>AG10</f>
        <v>20 Dec 2019 to 06 Jan 2020</v>
      </c>
      <c r="AW10" s="283"/>
      <c r="AX10" s="284"/>
    </row>
    <row r="11" spans="1:50" ht="23.45" customHeight="1">
      <c r="A11" s="298"/>
      <c r="B11" s="298"/>
      <c r="C11" s="298"/>
      <c r="D11" s="29" t="s">
        <v>3</v>
      </c>
      <c r="E11" s="29" t="s">
        <v>4</v>
      </c>
      <c r="F11" s="29" t="s">
        <v>41</v>
      </c>
      <c r="G11" s="29" t="s">
        <v>3</v>
      </c>
      <c r="H11" s="29" t="s">
        <v>4</v>
      </c>
      <c r="I11" s="29" t="s">
        <v>41</v>
      </c>
      <c r="K11" s="299"/>
      <c r="L11" s="299"/>
      <c r="M11" s="299"/>
      <c r="N11" s="29" t="s">
        <v>3</v>
      </c>
      <c r="O11" s="29" t="s">
        <v>4</v>
      </c>
      <c r="P11" s="29" t="s">
        <v>41</v>
      </c>
      <c r="Q11" s="29" t="s">
        <v>3</v>
      </c>
      <c r="R11" s="29" t="s">
        <v>4</v>
      </c>
      <c r="S11" s="29" t="s">
        <v>41</v>
      </c>
      <c r="T11" s="8"/>
      <c r="U11" s="26"/>
      <c r="V11" s="26"/>
      <c r="W11" s="26"/>
      <c r="X11" s="26"/>
      <c r="Y11" s="26"/>
      <c r="AA11" s="294"/>
      <c r="AB11" s="294"/>
      <c r="AC11" s="294"/>
      <c r="AD11" s="29" t="s">
        <v>3</v>
      </c>
      <c r="AE11" s="29" t="s">
        <v>4</v>
      </c>
      <c r="AF11" s="29" t="s">
        <v>41</v>
      </c>
      <c r="AG11" s="29" t="s">
        <v>3</v>
      </c>
      <c r="AH11" s="29" t="s">
        <v>4</v>
      </c>
      <c r="AI11" s="29" t="s">
        <v>41</v>
      </c>
      <c r="AK11" s="27" t="s">
        <v>42</v>
      </c>
      <c r="AL11" s="27" t="s">
        <v>43</v>
      </c>
      <c r="AM11" s="27" t="s">
        <v>42</v>
      </c>
      <c r="AN11" s="28" t="s">
        <v>43</v>
      </c>
      <c r="AP11" s="297"/>
      <c r="AQ11" s="297"/>
      <c r="AR11" s="297"/>
      <c r="AS11" s="29" t="s">
        <v>3</v>
      </c>
      <c r="AT11" s="29" t="s">
        <v>4</v>
      </c>
      <c r="AU11" s="29" t="s">
        <v>41</v>
      </c>
      <c r="AV11" s="29" t="s">
        <v>3</v>
      </c>
      <c r="AW11" s="29" t="s">
        <v>4</v>
      </c>
      <c r="AX11" s="29" t="s">
        <v>41</v>
      </c>
    </row>
    <row r="12" spans="1:50" ht="23.45" customHeight="1">
      <c r="A12" s="30" t="s">
        <v>1305</v>
      </c>
      <c r="B12" s="31" t="s">
        <v>92</v>
      </c>
      <c r="C12" s="31" t="s">
        <v>45</v>
      </c>
      <c r="D12" s="31">
        <v>237</v>
      </c>
      <c r="E12" s="31">
        <v>140</v>
      </c>
      <c r="F12" s="31">
        <v>53</v>
      </c>
      <c r="G12" s="162">
        <v>327</v>
      </c>
      <c r="H12" s="162">
        <v>192</v>
      </c>
      <c r="I12" s="162">
        <v>53</v>
      </c>
      <c r="K12" s="30" t="str">
        <f t="shared" ref="K12:M23" si="0">A12</f>
        <v>Garden Bungalow</v>
      </c>
      <c r="L12" s="31" t="str">
        <f t="shared" si="0"/>
        <v>FB</v>
      </c>
      <c r="M12" s="31" t="str">
        <f t="shared" si="0"/>
        <v>as quoted</v>
      </c>
      <c r="N12" s="31">
        <f t="shared" ref="N12:N23" si="1">SUM(D12)</f>
        <v>237</v>
      </c>
      <c r="O12" s="31">
        <f t="shared" ref="O12:O23" si="2">SUM(E12*2)</f>
        <v>280</v>
      </c>
      <c r="P12" s="31">
        <f t="shared" ref="P12:P23" si="3">F12</f>
        <v>53</v>
      </c>
      <c r="Q12" s="31">
        <f t="shared" ref="Q12:Q23" si="4">SUM(G12)</f>
        <v>327</v>
      </c>
      <c r="R12" s="31">
        <f t="shared" ref="R12:R23" si="5">SUM(H12*2)</f>
        <v>384</v>
      </c>
      <c r="S12" s="31">
        <f t="shared" ref="S12:S23" si="6">SUM(I12)</f>
        <v>53</v>
      </c>
      <c r="T12" s="8"/>
      <c r="U12" s="33"/>
      <c r="V12" s="33"/>
      <c r="W12" s="33">
        <v>0</v>
      </c>
      <c r="X12" s="33">
        <v>0</v>
      </c>
      <c r="Y12" s="33">
        <v>0</v>
      </c>
      <c r="AA12" s="30" t="str">
        <f t="shared" ref="AA12:AE23" si="7">K12</f>
        <v>Garden Bungalow</v>
      </c>
      <c r="AB12" s="31" t="str">
        <f t="shared" si="7"/>
        <v>FB</v>
      </c>
      <c r="AC12" s="31" t="str">
        <f t="shared" si="7"/>
        <v>as quoted</v>
      </c>
      <c r="AD12" s="31">
        <f t="shared" si="7"/>
        <v>237</v>
      </c>
      <c r="AE12" s="34">
        <f t="shared" si="7"/>
        <v>280</v>
      </c>
      <c r="AF12" s="34">
        <f t="shared" ref="AF12:AF23" si="8">P12+W12</f>
        <v>53</v>
      </c>
      <c r="AG12" s="34">
        <f t="shared" ref="AG12:AH23" si="9">Q12</f>
        <v>327</v>
      </c>
      <c r="AH12" s="34">
        <f t="shared" si="9"/>
        <v>384</v>
      </c>
      <c r="AI12" s="34">
        <f>S12+W12</f>
        <v>53</v>
      </c>
      <c r="AK12" s="35">
        <v>10</v>
      </c>
      <c r="AL12" s="35">
        <v>1</v>
      </c>
      <c r="AM12" s="35">
        <v>20</v>
      </c>
      <c r="AN12" s="35">
        <v>1</v>
      </c>
      <c r="AP12" s="30" t="str">
        <f t="shared" ref="AP12:AR23" si="10">AA12</f>
        <v>Garden Bungalow</v>
      </c>
      <c r="AQ12" s="31" t="str">
        <f t="shared" si="10"/>
        <v>FB</v>
      </c>
      <c r="AR12" s="31" t="str">
        <f t="shared" si="10"/>
        <v>as quoted</v>
      </c>
      <c r="AS12" s="31">
        <f t="shared" ref="AS12:AS23" si="11">AD12+AK12</f>
        <v>247</v>
      </c>
      <c r="AT12" s="31">
        <f t="shared" ref="AT12:AV19" si="12">AE12+AK12</f>
        <v>290</v>
      </c>
      <c r="AU12" s="31">
        <f t="shared" si="12"/>
        <v>54</v>
      </c>
      <c r="AV12" s="31">
        <f t="shared" si="12"/>
        <v>347</v>
      </c>
      <c r="AW12" s="31">
        <f t="shared" ref="AW12:AX23" si="13">AH12+AM12</f>
        <v>404</v>
      </c>
      <c r="AX12" s="31">
        <f t="shared" si="13"/>
        <v>54</v>
      </c>
    </row>
    <row r="13" spans="1:50" ht="23.45" customHeight="1">
      <c r="A13" s="30" t="s">
        <v>574</v>
      </c>
      <c r="B13" s="31" t="s">
        <v>92</v>
      </c>
      <c r="C13" s="31" t="s">
        <v>45</v>
      </c>
      <c r="D13" s="31">
        <v>275</v>
      </c>
      <c r="E13" s="31">
        <v>162</v>
      </c>
      <c r="F13" s="31">
        <v>53</v>
      </c>
      <c r="G13" s="162">
        <v>378</v>
      </c>
      <c r="H13" s="162">
        <v>223</v>
      </c>
      <c r="I13" s="162">
        <v>53</v>
      </c>
      <c r="K13" s="30" t="str">
        <f t="shared" si="0"/>
        <v xml:space="preserve">Beach Bungalow </v>
      </c>
      <c r="L13" s="31" t="str">
        <f t="shared" si="0"/>
        <v>FB</v>
      </c>
      <c r="M13" s="31" t="str">
        <f t="shared" si="0"/>
        <v>as quoted</v>
      </c>
      <c r="N13" s="31">
        <f t="shared" si="1"/>
        <v>275</v>
      </c>
      <c r="O13" s="31">
        <f t="shared" si="2"/>
        <v>324</v>
      </c>
      <c r="P13" s="31">
        <f t="shared" si="3"/>
        <v>53</v>
      </c>
      <c r="Q13" s="31">
        <f t="shared" si="4"/>
        <v>378</v>
      </c>
      <c r="R13" s="31">
        <f t="shared" si="5"/>
        <v>446</v>
      </c>
      <c r="S13" s="31">
        <f t="shared" si="6"/>
        <v>53</v>
      </c>
      <c r="T13" s="8"/>
      <c r="U13" s="33"/>
      <c r="V13" s="33"/>
      <c r="W13" s="33">
        <v>0</v>
      </c>
      <c r="X13" s="33">
        <v>0</v>
      </c>
      <c r="Y13" s="33">
        <v>0</v>
      </c>
      <c r="AA13" s="30" t="str">
        <f t="shared" si="7"/>
        <v xml:space="preserve">Beach Bungalow </v>
      </c>
      <c r="AB13" s="31" t="str">
        <f t="shared" si="7"/>
        <v>FB</v>
      </c>
      <c r="AC13" s="31" t="str">
        <f t="shared" si="7"/>
        <v>as quoted</v>
      </c>
      <c r="AD13" s="31">
        <f t="shared" si="7"/>
        <v>275</v>
      </c>
      <c r="AE13" s="34">
        <f t="shared" si="7"/>
        <v>324</v>
      </c>
      <c r="AF13" s="34">
        <f t="shared" si="8"/>
        <v>53</v>
      </c>
      <c r="AG13" s="34">
        <f t="shared" si="9"/>
        <v>378</v>
      </c>
      <c r="AH13" s="34">
        <f t="shared" si="9"/>
        <v>446</v>
      </c>
      <c r="AI13" s="34">
        <f>S13+W13</f>
        <v>53</v>
      </c>
      <c r="AK13" s="35">
        <v>10</v>
      </c>
      <c r="AL13" s="35">
        <v>1</v>
      </c>
      <c r="AM13" s="35">
        <v>20</v>
      </c>
      <c r="AN13" s="35">
        <v>1</v>
      </c>
      <c r="AP13" s="30" t="str">
        <f t="shared" si="10"/>
        <v xml:space="preserve">Beach Bungalow </v>
      </c>
      <c r="AQ13" s="31" t="str">
        <f t="shared" si="10"/>
        <v>FB</v>
      </c>
      <c r="AR13" s="31" t="str">
        <f t="shared" si="10"/>
        <v>as quoted</v>
      </c>
      <c r="AS13" s="31">
        <f t="shared" si="11"/>
        <v>285</v>
      </c>
      <c r="AT13" s="31">
        <f t="shared" si="12"/>
        <v>334</v>
      </c>
      <c r="AU13" s="31">
        <f t="shared" si="12"/>
        <v>54</v>
      </c>
      <c r="AV13" s="31">
        <f t="shared" si="12"/>
        <v>398</v>
      </c>
      <c r="AW13" s="31">
        <f t="shared" si="13"/>
        <v>466</v>
      </c>
      <c r="AX13" s="31">
        <f t="shared" si="13"/>
        <v>54</v>
      </c>
    </row>
    <row r="14" spans="1:50" ht="23.45" customHeight="1">
      <c r="A14" s="30" t="s">
        <v>330</v>
      </c>
      <c r="B14" s="31" t="s">
        <v>92</v>
      </c>
      <c r="C14" s="31" t="s">
        <v>45</v>
      </c>
      <c r="D14" s="31">
        <v>350</v>
      </c>
      <c r="E14" s="31">
        <v>206</v>
      </c>
      <c r="F14" s="31">
        <v>53</v>
      </c>
      <c r="G14" s="162">
        <v>484</v>
      </c>
      <c r="H14" s="162">
        <v>285</v>
      </c>
      <c r="I14" s="162">
        <v>53</v>
      </c>
      <c r="K14" s="30" t="str">
        <f t="shared" si="0"/>
        <v>Beach Villa</v>
      </c>
      <c r="L14" s="31" t="str">
        <f t="shared" si="0"/>
        <v>FB</v>
      </c>
      <c r="M14" s="31" t="str">
        <f t="shared" si="0"/>
        <v>as quoted</v>
      </c>
      <c r="N14" s="31">
        <f t="shared" si="1"/>
        <v>350</v>
      </c>
      <c r="O14" s="31">
        <f t="shared" si="2"/>
        <v>412</v>
      </c>
      <c r="P14" s="31">
        <f t="shared" si="3"/>
        <v>53</v>
      </c>
      <c r="Q14" s="31">
        <f t="shared" si="4"/>
        <v>484</v>
      </c>
      <c r="R14" s="31">
        <f t="shared" si="5"/>
        <v>570</v>
      </c>
      <c r="S14" s="31">
        <f t="shared" si="6"/>
        <v>53</v>
      </c>
      <c r="T14" s="8"/>
      <c r="U14" s="33"/>
      <c r="V14" s="33"/>
      <c r="W14" s="33">
        <v>0</v>
      </c>
      <c r="X14" s="33">
        <v>0</v>
      </c>
      <c r="Y14" s="33">
        <v>0</v>
      </c>
      <c r="AA14" s="30" t="str">
        <f t="shared" si="7"/>
        <v>Beach Villa</v>
      </c>
      <c r="AB14" s="31" t="str">
        <f t="shared" si="7"/>
        <v>FB</v>
      </c>
      <c r="AC14" s="31" t="str">
        <f t="shared" si="7"/>
        <v>as quoted</v>
      </c>
      <c r="AD14" s="31">
        <f t="shared" si="7"/>
        <v>350</v>
      </c>
      <c r="AE14" s="34">
        <f t="shared" si="7"/>
        <v>412</v>
      </c>
      <c r="AF14" s="34">
        <f t="shared" si="8"/>
        <v>53</v>
      </c>
      <c r="AG14" s="34">
        <f t="shared" si="9"/>
        <v>484</v>
      </c>
      <c r="AH14" s="34">
        <f t="shared" si="9"/>
        <v>570</v>
      </c>
      <c r="AI14" s="34">
        <f>S14+W14</f>
        <v>53</v>
      </c>
      <c r="AK14" s="35">
        <v>10</v>
      </c>
      <c r="AL14" s="35">
        <v>1</v>
      </c>
      <c r="AM14" s="35">
        <v>20</v>
      </c>
      <c r="AN14" s="35">
        <v>1</v>
      </c>
      <c r="AP14" s="30" t="str">
        <f t="shared" si="10"/>
        <v>Beach Villa</v>
      </c>
      <c r="AQ14" s="31" t="str">
        <f t="shared" si="10"/>
        <v>FB</v>
      </c>
      <c r="AR14" s="31" t="str">
        <f t="shared" si="10"/>
        <v>as quoted</v>
      </c>
      <c r="AS14" s="31">
        <f t="shared" si="11"/>
        <v>360</v>
      </c>
      <c r="AT14" s="31">
        <f t="shared" si="12"/>
        <v>422</v>
      </c>
      <c r="AU14" s="31">
        <f t="shared" si="12"/>
        <v>54</v>
      </c>
      <c r="AV14" s="31">
        <f t="shared" si="12"/>
        <v>504</v>
      </c>
      <c r="AW14" s="31">
        <f t="shared" si="13"/>
        <v>590</v>
      </c>
      <c r="AX14" s="31">
        <f t="shared" si="13"/>
        <v>54</v>
      </c>
    </row>
    <row r="15" spans="1:50" ht="23.45" customHeight="1">
      <c r="A15" s="30" t="s">
        <v>1306</v>
      </c>
      <c r="B15" s="31" t="s">
        <v>92</v>
      </c>
      <c r="C15" s="31" t="s">
        <v>45</v>
      </c>
      <c r="D15" s="31">
        <v>369</v>
      </c>
      <c r="E15" s="31">
        <v>217</v>
      </c>
      <c r="F15" s="31" t="s">
        <v>55</v>
      </c>
      <c r="G15" s="162">
        <v>509</v>
      </c>
      <c r="H15" s="162">
        <v>299</v>
      </c>
      <c r="I15" s="162" t="s">
        <v>55</v>
      </c>
      <c r="K15" s="30" t="str">
        <f t="shared" si="0"/>
        <v>O Beach Villa</v>
      </c>
      <c r="L15" s="31" t="str">
        <f t="shared" si="0"/>
        <v>FB</v>
      </c>
      <c r="M15" s="31" t="str">
        <f t="shared" si="0"/>
        <v>as quoted</v>
      </c>
      <c r="N15" s="31">
        <f t="shared" si="1"/>
        <v>369</v>
      </c>
      <c r="O15" s="31">
        <f t="shared" si="2"/>
        <v>434</v>
      </c>
      <c r="P15" s="31" t="str">
        <f t="shared" si="3"/>
        <v>n/a</v>
      </c>
      <c r="Q15" s="31">
        <f t="shared" si="4"/>
        <v>509</v>
      </c>
      <c r="R15" s="31">
        <f t="shared" si="5"/>
        <v>598</v>
      </c>
      <c r="S15" s="31">
        <f t="shared" si="6"/>
        <v>0</v>
      </c>
      <c r="T15" s="8"/>
      <c r="U15" s="33"/>
      <c r="V15" s="33"/>
      <c r="W15" s="33">
        <v>0</v>
      </c>
      <c r="X15" s="33">
        <v>0</v>
      </c>
      <c r="Y15" s="33">
        <v>0</v>
      </c>
      <c r="AA15" s="30" t="str">
        <f t="shared" si="7"/>
        <v>O Beach Villa</v>
      </c>
      <c r="AB15" s="31" t="str">
        <f t="shared" si="7"/>
        <v>FB</v>
      </c>
      <c r="AC15" s="31" t="str">
        <f t="shared" si="7"/>
        <v>as quoted</v>
      </c>
      <c r="AD15" s="31">
        <f t="shared" si="7"/>
        <v>369</v>
      </c>
      <c r="AE15" s="34">
        <f t="shared" si="7"/>
        <v>434</v>
      </c>
      <c r="AF15" s="34" t="e">
        <f t="shared" si="8"/>
        <v>#VALUE!</v>
      </c>
      <c r="AG15" s="34">
        <f t="shared" si="9"/>
        <v>509</v>
      </c>
      <c r="AH15" s="34">
        <f t="shared" si="9"/>
        <v>598</v>
      </c>
      <c r="AI15" s="34">
        <f t="shared" ref="AI15:AI16" si="14">S15+W15</f>
        <v>0</v>
      </c>
      <c r="AK15" s="35">
        <v>10</v>
      </c>
      <c r="AL15" s="35">
        <v>1</v>
      </c>
      <c r="AM15" s="35">
        <v>20</v>
      </c>
      <c r="AN15" s="35">
        <v>1</v>
      </c>
      <c r="AP15" s="30" t="str">
        <f t="shared" si="10"/>
        <v>O Beach Villa</v>
      </c>
      <c r="AQ15" s="31" t="str">
        <f t="shared" si="10"/>
        <v>FB</v>
      </c>
      <c r="AR15" s="31" t="str">
        <f t="shared" si="10"/>
        <v>as quoted</v>
      </c>
      <c r="AS15" s="31">
        <f t="shared" si="11"/>
        <v>379</v>
      </c>
      <c r="AT15" s="31">
        <f t="shared" si="12"/>
        <v>444</v>
      </c>
      <c r="AU15" s="31" t="e">
        <f t="shared" si="12"/>
        <v>#VALUE!</v>
      </c>
      <c r="AV15" s="31">
        <f t="shared" si="12"/>
        <v>529</v>
      </c>
      <c r="AW15" s="31">
        <f t="shared" si="13"/>
        <v>618</v>
      </c>
      <c r="AX15" s="31">
        <f t="shared" si="13"/>
        <v>1</v>
      </c>
    </row>
    <row r="16" spans="1:50" ht="23.45" customHeight="1">
      <c r="A16" s="30" t="s">
        <v>1307</v>
      </c>
      <c r="B16" s="31" t="s">
        <v>92</v>
      </c>
      <c r="C16" s="31" t="s">
        <v>45</v>
      </c>
      <c r="D16" s="31">
        <v>389</v>
      </c>
      <c r="E16" s="31">
        <v>229</v>
      </c>
      <c r="F16" s="31">
        <v>53</v>
      </c>
      <c r="G16" s="162">
        <v>536</v>
      </c>
      <c r="H16" s="162">
        <v>315</v>
      </c>
      <c r="I16" s="162">
        <v>53</v>
      </c>
      <c r="K16" s="30" t="str">
        <f t="shared" si="0"/>
        <v>Premium Beach Villa</v>
      </c>
      <c r="L16" s="31" t="str">
        <f t="shared" si="0"/>
        <v>FB</v>
      </c>
      <c r="M16" s="31" t="str">
        <f t="shared" si="0"/>
        <v>as quoted</v>
      </c>
      <c r="N16" s="31">
        <f t="shared" si="1"/>
        <v>389</v>
      </c>
      <c r="O16" s="31">
        <f t="shared" si="2"/>
        <v>458</v>
      </c>
      <c r="P16" s="31">
        <f t="shared" si="3"/>
        <v>53</v>
      </c>
      <c r="Q16" s="31">
        <f t="shared" si="4"/>
        <v>536</v>
      </c>
      <c r="R16" s="31">
        <f t="shared" si="5"/>
        <v>630</v>
      </c>
      <c r="S16" s="31">
        <f t="shared" si="6"/>
        <v>53</v>
      </c>
      <c r="T16" s="8"/>
      <c r="U16" s="33"/>
      <c r="V16" s="33"/>
      <c r="W16" s="33">
        <v>0</v>
      </c>
      <c r="X16" s="33">
        <v>0</v>
      </c>
      <c r="Y16" s="33">
        <v>0</v>
      </c>
      <c r="AA16" s="30" t="str">
        <f t="shared" si="7"/>
        <v>Premium Beach Villa</v>
      </c>
      <c r="AB16" s="31" t="str">
        <f t="shared" si="7"/>
        <v>FB</v>
      </c>
      <c r="AC16" s="31" t="str">
        <f t="shared" si="7"/>
        <v>as quoted</v>
      </c>
      <c r="AD16" s="31">
        <f t="shared" si="7"/>
        <v>389</v>
      </c>
      <c r="AE16" s="34">
        <f t="shared" si="7"/>
        <v>458</v>
      </c>
      <c r="AF16" s="34">
        <f t="shared" si="8"/>
        <v>53</v>
      </c>
      <c r="AG16" s="34">
        <f t="shared" si="9"/>
        <v>536</v>
      </c>
      <c r="AH16" s="34">
        <f t="shared" si="9"/>
        <v>630</v>
      </c>
      <c r="AI16" s="34">
        <f t="shared" si="14"/>
        <v>53</v>
      </c>
      <c r="AK16" s="35">
        <v>10</v>
      </c>
      <c r="AL16" s="35">
        <v>1</v>
      </c>
      <c r="AM16" s="35">
        <v>20</v>
      </c>
      <c r="AN16" s="35">
        <v>1</v>
      </c>
      <c r="AP16" s="30" t="str">
        <f t="shared" si="10"/>
        <v>Premium Beach Villa</v>
      </c>
      <c r="AQ16" s="31" t="str">
        <f t="shared" si="10"/>
        <v>FB</v>
      </c>
      <c r="AR16" s="31" t="str">
        <f t="shared" si="10"/>
        <v>as quoted</v>
      </c>
      <c r="AS16" s="31">
        <f t="shared" si="11"/>
        <v>399</v>
      </c>
      <c r="AT16" s="31">
        <f t="shared" si="12"/>
        <v>468</v>
      </c>
      <c r="AU16" s="31">
        <f t="shared" si="12"/>
        <v>54</v>
      </c>
      <c r="AV16" s="31">
        <f t="shared" si="12"/>
        <v>556</v>
      </c>
      <c r="AW16" s="31">
        <f t="shared" si="13"/>
        <v>650</v>
      </c>
      <c r="AX16" s="31">
        <f t="shared" si="13"/>
        <v>54</v>
      </c>
    </row>
    <row r="17" spans="1:50" ht="23.45" customHeight="1">
      <c r="A17" s="30" t="s">
        <v>1308</v>
      </c>
      <c r="B17" s="31" t="s">
        <v>92</v>
      </c>
      <c r="C17" s="31" t="s">
        <v>45</v>
      </c>
      <c r="D17" s="31">
        <v>398</v>
      </c>
      <c r="E17" s="31">
        <v>234</v>
      </c>
      <c r="F17" s="31">
        <v>53</v>
      </c>
      <c r="G17" s="162">
        <v>548</v>
      </c>
      <c r="H17" s="162">
        <v>322</v>
      </c>
      <c r="I17" s="162">
        <v>53</v>
      </c>
      <c r="K17" s="30" t="str">
        <f t="shared" si="0"/>
        <v>Jacuzzi Beach Villa</v>
      </c>
      <c r="L17" s="31" t="str">
        <f t="shared" si="0"/>
        <v>FB</v>
      </c>
      <c r="M17" s="31" t="str">
        <f t="shared" si="0"/>
        <v>as quoted</v>
      </c>
      <c r="N17" s="31">
        <f t="shared" si="1"/>
        <v>398</v>
      </c>
      <c r="O17" s="31">
        <f t="shared" si="2"/>
        <v>468</v>
      </c>
      <c r="P17" s="31">
        <f t="shared" si="3"/>
        <v>53</v>
      </c>
      <c r="Q17" s="31">
        <f t="shared" si="4"/>
        <v>548</v>
      </c>
      <c r="R17" s="31">
        <f t="shared" si="5"/>
        <v>644</v>
      </c>
      <c r="S17" s="31">
        <f t="shared" si="6"/>
        <v>53</v>
      </c>
      <c r="T17" s="8"/>
      <c r="U17" s="33"/>
      <c r="V17" s="33"/>
      <c r="W17" s="33">
        <v>0</v>
      </c>
      <c r="X17" s="33">
        <v>0</v>
      </c>
      <c r="Y17" s="33">
        <v>0</v>
      </c>
      <c r="AA17" s="30" t="str">
        <f t="shared" si="7"/>
        <v>Jacuzzi Beach Villa</v>
      </c>
      <c r="AB17" s="31" t="str">
        <f t="shared" si="7"/>
        <v>FB</v>
      </c>
      <c r="AC17" s="31" t="str">
        <f t="shared" si="7"/>
        <v>as quoted</v>
      </c>
      <c r="AD17" s="31">
        <f t="shared" si="7"/>
        <v>398</v>
      </c>
      <c r="AE17" s="34">
        <f t="shared" si="7"/>
        <v>468</v>
      </c>
      <c r="AF17" s="34">
        <f t="shared" si="8"/>
        <v>53</v>
      </c>
      <c r="AG17" s="34">
        <f t="shared" si="9"/>
        <v>548</v>
      </c>
      <c r="AH17" s="34">
        <f t="shared" si="9"/>
        <v>644</v>
      </c>
      <c r="AI17" s="34">
        <f>S17+W17</f>
        <v>53</v>
      </c>
      <c r="AK17" s="35">
        <v>10</v>
      </c>
      <c r="AL17" s="35">
        <v>1</v>
      </c>
      <c r="AM17" s="35">
        <v>20</v>
      </c>
      <c r="AN17" s="35">
        <v>1</v>
      </c>
      <c r="AP17" s="30" t="str">
        <f t="shared" si="10"/>
        <v>Jacuzzi Beach Villa</v>
      </c>
      <c r="AQ17" s="31" t="str">
        <f t="shared" si="10"/>
        <v>FB</v>
      </c>
      <c r="AR17" s="31" t="str">
        <f t="shared" si="10"/>
        <v>as quoted</v>
      </c>
      <c r="AS17" s="31">
        <f t="shared" si="11"/>
        <v>408</v>
      </c>
      <c r="AT17" s="31">
        <f t="shared" si="12"/>
        <v>478</v>
      </c>
      <c r="AU17" s="31">
        <f t="shared" si="12"/>
        <v>54</v>
      </c>
      <c r="AV17" s="31">
        <f t="shared" si="12"/>
        <v>568</v>
      </c>
      <c r="AW17" s="31">
        <f t="shared" si="13"/>
        <v>664</v>
      </c>
      <c r="AX17" s="31">
        <f>AI17+AN17</f>
        <v>54</v>
      </c>
    </row>
    <row r="18" spans="1:50" ht="23.45" customHeight="1">
      <c r="A18" s="30" t="s">
        <v>1309</v>
      </c>
      <c r="B18" s="31" t="s">
        <v>92</v>
      </c>
      <c r="C18" s="31" t="s">
        <v>45</v>
      </c>
      <c r="D18" s="31">
        <v>436</v>
      </c>
      <c r="E18" s="31">
        <v>256</v>
      </c>
      <c r="F18" s="31" t="s">
        <v>55</v>
      </c>
      <c r="G18" s="162">
        <v>600</v>
      </c>
      <c r="H18" s="162">
        <v>353</v>
      </c>
      <c r="I18" s="162" t="s">
        <v>55</v>
      </c>
      <c r="K18" s="30" t="str">
        <f t="shared" si="0"/>
        <v>O Jacuzzi Beach Villa</v>
      </c>
      <c r="L18" s="31" t="str">
        <f t="shared" si="0"/>
        <v>FB</v>
      </c>
      <c r="M18" s="31" t="str">
        <f t="shared" si="0"/>
        <v>as quoted</v>
      </c>
      <c r="N18" s="31">
        <f t="shared" si="1"/>
        <v>436</v>
      </c>
      <c r="O18" s="31">
        <f t="shared" si="2"/>
        <v>512</v>
      </c>
      <c r="P18" s="31" t="str">
        <f t="shared" si="3"/>
        <v>n/a</v>
      </c>
      <c r="Q18" s="31">
        <f t="shared" si="4"/>
        <v>600</v>
      </c>
      <c r="R18" s="31">
        <f t="shared" si="5"/>
        <v>706</v>
      </c>
      <c r="S18" s="31">
        <f t="shared" si="6"/>
        <v>0</v>
      </c>
      <c r="T18" s="8"/>
      <c r="U18" s="33"/>
      <c r="V18" s="33"/>
      <c r="W18" s="33">
        <v>0</v>
      </c>
      <c r="X18" s="33">
        <v>0</v>
      </c>
      <c r="Y18" s="33">
        <v>0</v>
      </c>
      <c r="AA18" s="30" t="str">
        <f t="shared" si="7"/>
        <v>O Jacuzzi Beach Villa</v>
      </c>
      <c r="AB18" s="31" t="str">
        <f t="shared" si="7"/>
        <v>FB</v>
      </c>
      <c r="AC18" s="31" t="str">
        <f t="shared" si="7"/>
        <v>as quoted</v>
      </c>
      <c r="AD18" s="31">
        <f t="shared" si="7"/>
        <v>436</v>
      </c>
      <c r="AE18" s="34">
        <f t="shared" si="7"/>
        <v>512</v>
      </c>
      <c r="AF18" s="34" t="e">
        <f t="shared" si="8"/>
        <v>#VALUE!</v>
      </c>
      <c r="AG18" s="34">
        <f t="shared" si="9"/>
        <v>600</v>
      </c>
      <c r="AH18" s="34">
        <f t="shared" si="9"/>
        <v>706</v>
      </c>
      <c r="AI18" s="34">
        <f>S18+W18</f>
        <v>0</v>
      </c>
      <c r="AK18" s="35">
        <v>10</v>
      </c>
      <c r="AL18" s="35">
        <v>1</v>
      </c>
      <c r="AM18" s="35">
        <v>20</v>
      </c>
      <c r="AN18" s="35">
        <v>1</v>
      </c>
      <c r="AP18" s="30" t="str">
        <f t="shared" si="10"/>
        <v>O Jacuzzi Beach Villa</v>
      </c>
      <c r="AQ18" s="31" t="str">
        <f t="shared" si="10"/>
        <v>FB</v>
      </c>
      <c r="AR18" s="31" t="str">
        <f t="shared" si="10"/>
        <v>as quoted</v>
      </c>
      <c r="AS18" s="31">
        <f t="shared" si="11"/>
        <v>446</v>
      </c>
      <c r="AT18" s="31">
        <f t="shared" si="12"/>
        <v>522</v>
      </c>
      <c r="AU18" s="31" t="e">
        <f t="shared" si="12"/>
        <v>#VALUE!</v>
      </c>
      <c r="AV18" s="31">
        <f t="shared" si="12"/>
        <v>620</v>
      </c>
      <c r="AW18" s="31">
        <f t="shared" si="13"/>
        <v>726</v>
      </c>
      <c r="AX18" s="31">
        <f t="shared" si="13"/>
        <v>1</v>
      </c>
    </row>
    <row r="19" spans="1:50" ht="23.45" customHeight="1">
      <c r="A19" s="30" t="s">
        <v>1310</v>
      </c>
      <c r="B19" s="31" t="s">
        <v>92</v>
      </c>
      <c r="C19" s="31" t="s">
        <v>45</v>
      </c>
      <c r="D19" s="31">
        <v>455</v>
      </c>
      <c r="E19" s="31">
        <v>268</v>
      </c>
      <c r="F19" s="31" t="s">
        <v>55</v>
      </c>
      <c r="G19" s="162">
        <v>627</v>
      </c>
      <c r="H19" s="162">
        <v>369</v>
      </c>
      <c r="I19" s="162" t="s">
        <v>55</v>
      </c>
      <c r="K19" s="30" t="str">
        <f t="shared" si="0"/>
        <v>Sangu Jacuzzi Beach Villa</v>
      </c>
      <c r="L19" s="31" t="str">
        <f t="shared" si="0"/>
        <v>FB</v>
      </c>
      <c r="M19" s="31" t="str">
        <f t="shared" si="0"/>
        <v>as quoted</v>
      </c>
      <c r="N19" s="31">
        <f t="shared" si="1"/>
        <v>455</v>
      </c>
      <c r="O19" s="31">
        <f t="shared" si="2"/>
        <v>536</v>
      </c>
      <c r="P19" s="31" t="str">
        <f t="shared" si="3"/>
        <v>n/a</v>
      </c>
      <c r="Q19" s="31">
        <f t="shared" si="4"/>
        <v>627</v>
      </c>
      <c r="R19" s="31">
        <f t="shared" si="5"/>
        <v>738</v>
      </c>
      <c r="S19" s="31">
        <f t="shared" si="6"/>
        <v>0</v>
      </c>
      <c r="T19" s="8"/>
      <c r="U19" s="33"/>
      <c r="V19" s="33"/>
      <c r="W19" s="33">
        <v>0</v>
      </c>
      <c r="X19" s="33">
        <v>0</v>
      </c>
      <c r="Y19" s="33">
        <v>0</v>
      </c>
      <c r="AA19" s="30" t="str">
        <f t="shared" si="7"/>
        <v>Sangu Jacuzzi Beach Villa</v>
      </c>
      <c r="AB19" s="31" t="str">
        <f t="shared" si="7"/>
        <v>FB</v>
      </c>
      <c r="AC19" s="31" t="str">
        <f t="shared" si="7"/>
        <v>as quoted</v>
      </c>
      <c r="AD19" s="31">
        <f t="shared" si="7"/>
        <v>455</v>
      </c>
      <c r="AE19" s="34">
        <f t="shared" si="7"/>
        <v>536</v>
      </c>
      <c r="AF19" s="34" t="e">
        <f t="shared" si="8"/>
        <v>#VALUE!</v>
      </c>
      <c r="AG19" s="34">
        <f t="shared" si="9"/>
        <v>627</v>
      </c>
      <c r="AH19" s="34">
        <f t="shared" si="9"/>
        <v>738</v>
      </c>
      <c r="AI19" s="34">
        <f>S19+W19</f>
        <v>0</v>
      </c>
      <c r="AK19" s="35">
        <v>10</v>
      </c>
      <c r="AL19" s="35">
        <v>1</v>
      </c>
      <c r="AM19" s="35">
        <v>20</v>
      </c>
      <c r="AN19" s="35">
        <v>1</v>
      </c>
      <c r="AP19" s="30" t="str">
        <f t="shared" si="10"/>
        <v>Sangu Jacuzzi Beach Villa</v>
      </c>
      <c r="AQ19" s="31" t="str">
        <f t="shared" si="10"/>
        <v>FB</v>
      </c>
      <c r="AR19" s="31" t="str">
        <f t="shared" si="10"/>
        <v>as quoted</v>
      </c>
      <c r="AS19" s="31">
        <f t="shared" si="11"/>
        <v>465</v>
      </c>
      <c r="AT19" s="31">
        <f t="shared" si="12"/>
        <v>546</v>
      </c>
      <c r="AU19" s="31" t="e">
        <f t="shared" si="12"/>
        <v>#VALUE!</v>
      </c>
      <c r="AV19" s="31">
        <f t="shared" si="12"/>
        <v>647</v>
      </c>
      <c r="AW19" s="31">
        <f t="shared" si="13"/>
        <v>758</v>
      </c>
      <c r="AX19" s="31">
        <f t="shared" si="13"/>
        <v>1</v>
      </c>
    </row>
    <row r="20" spans="1:50" ht="23.45" customHeight="1">
      <c r="A20" s="30" t="s">
        <v>1311</v>
      </c>
      <c r="B20" s="31" t="s">
        <v>92</v>
      </c>
      <c r="C20" s="31" t="s">
        <v>45</v>
      </c>
      <c r="D20" s="31">
        <v>493</v>
      </c>
      <c r="E20" s="31">
        <v>290</v>
      </c>
      <c r="F20" s="31" t="s">
        <v>55</v>
      </c>
      <c r="G20" s="162">
        <v>678</v>
      </c>
      <c r="H20" s="162">
        <v>399</v>
      </c>
      <c r="I20" s="162" t="s">
        <v>55</v>
      </c>
      <c r="K20" s="30" t="str">
        <f t="shared" si="0"/>
        <v>Sangu Water Villa</v>
      </c>
      <c r="L20" s="31" t="str">
        <f t="shared" si="0"/>
        <v>FB</v>
      </c>
      <c r="M20" s="31" t="str">
        <f t="shared" si="0"/>
        <v>as quoted</v>
      </c>
      <c r="N20" s="31">
        <f t="shared" si="1"/>
        <v>493</v>
      </c>
      <c r="O20" s="31">
        <f t="shared" si="2"/>
        <v>580</v>
      </c>
      <c r="P20" s="31" t="str">
        <f t="shared" si="3"/>
        <v>n/a</v>
      </c>
      <c r="Q20" s="31">
        <f t="shared" si="4"/>
        <v>678</v>
      </c>
      <c r="R20" s="31">
        <f t="shared" si="5"/>
        <v>798</v>
      </c>
      <c r="S20" s="31">
        <f t="shared" si="6"/>
        <v>0</v>
      </c>
      <c r="T20" s="8"/>
      <c r="U20" s="33"/>
      <c r="V20" s="33"/>
      <c r="W20" s="33">
        <v>0</v>
      </c>
      <c r="X20" s="33">
        <v>0</v>
      </c>
      <c r="Y20" s="33">
        <v>0</v>
      </c>
      <c r="AA20" s="30" t="str">
        <f t="shared" si="7"/>
        <v>Sangu Water Villa</v>
      </c>
      <c r="AB20" s="31" t="str">
        <f t="shared" si="7"/>
        <v>FB</v>
      </c>
      <c r="AC20" s="31" t="str">
        <f t="shared" si="7"/>
        <v>as quoted</v>
      </c>
      <c r="AD20" s="31">
        <f t="shared" si="7"/>
        <v>493</v>
      </c>
      <c r="AE20" s="34">
        <f t="shared" si="7"/>
        <v>580</v>
      </c>
      <c r="AF20" s="34" t="e">
        <f t="shared" si="8"/>
        <v>#VALUE!</v>
      </c>
      <c r="AG20" s="34">
        <f t="shared" si="9"/>
        <v>678</v>
      </c>
      <c r="AH20" s="34">
        <f t="shared" si="9"/>
        <v>798</v>
      </c>
      <c r="AI20" s="34">
        <v>0</v>
      </c>
      <c r="AK20" s="35">
        <v>10</v>
      </c>
      <c r="AL20" s="35">
        <v>1</v>
      </c>
      <c r="AM20" s="35">
        <v>20</v>
      </c>
      <c r="AN20" s="35">
        <v>1</v>
      </c>
      <c r="AP20" s="30" t="str">
        <f t="shared" si="10"/>
        <v>Sangu Water Villa</v>
      </c>
      <c r="AQ20" s="31" t="str">
        <f t="shared" si="10"/>
        <v>FB</v>
      </c>
      <c r="AR20" s="31" t="str">
        <f t="shared" si="10"/>
        <v>as quoted</v>
      </c>
      <c r="AS20" s="31">
        <f t="shared" si="11"/>
        <v>503</v>
      </c>
      <c r="AT20" s="31">
        <f>AE20+AK20</f>
        <v>590</v>
      </c>
      <c r="AU20" s="31" t="s">
        <v>55</v>
      </c>
      <c r="AV20" s="31">
        <f>AG20+AM20</f>
        <v>698</v>
      </c>
      <c r="AW20" s="31">
        <f t="shared" si="13"/>
        <v>818</v>
      </c>
      <c r="AX20" s="31" t="s">
        <v>55</v>
      </c>
    </row>
    <row r="21" spans="1:50" ht="23.45" customHeight="1">
      <c r="A21" s="30" t="s">
        <v>1312</v>
      </c>
      <c r="B21" s="31" t="s">
        <v>92</v>
      </c>
      <c r="C21" s="31" t="s">
        <v>45</v>
      </c>
      <c r="D21" s="31">
        <v>691</v>
      </c>
      <c r="E21" s="31">
        <v>345</v>
      </c>
      <c r="F21" s="31" t="s">
        <v>55</v>
      </c>
      <c r="G21" s="162">
        <v>951</v>
      </c>
      <c r="H21" s="162">
        <v>476</v>
      </c>
      <c r="I21" s="162" t="s">
        <v>55</v>
      </c>
      <c r="K21" s="30" t="str">
        <f t="shared" si="0"/>
        <v>Sangu Water Villa - Honeymoon Suite</v>
      </c>
      <c r="L21" s="31" t="str">
        <f t="shared" si="0"/>
        <v>FB</v>
      </c>
      <c r="M21" s="31" t="str">
        <f t="shared" si="0"/>
        <v>as quoted</v>
      </c>
      <c r="N21" s="31">
        <f t="shared" si="1"/>
        <v>691</v>
      </c>
      <c r="O21" s="31">
        <f t="shared" si="2"/>
        <v>690</v>
      </c>
      <c r="P21" s="31" t="str">
        <f t="shared" si="3"/>
        <v>n/a</v>
      </c>
      <c r="Q21" s="31">
        <f t="shared" si="4"/>
        <v>951</v>
      </c>
      <c r="R21" s="31">
        <f t="shared" si="5"/>
        <v>952</v>
      </c>
      <c r="S21" s="31">
        <f t="shared" si="6"/>
        <v>0</v>
      </c>
      <c r="T21" s="8"/>
      <c r="U21" s="33"/>
      <c r="V21" s="33"/>
      <c r="W21" s="33">
        <v>0</v>
      </c>
      <c r="X21" s="33">
        <v>0</v>
      </c>
      <c r="Y21" s="33">
        <v>0</v>
      </c>
      <c r="AA21" s="30" t="str">
        <f t="shared" si="7"/>
        <v>Sangu Water Villa - Honeymoon Suite</v>
      </c>
      <c r="AB21" s="31" t="str">
        <f t="shared" si="7"/>
        <v>FB</v>
      </c>
      <c r="AC21" s="31" t="str">
        <f t="shared" si="7"/>
        <v>as quoted</v>
      </c>
      <c r="AD21" s="31">
        <f t="shared" si="7"/>
        <v>691</v>
      </c>
      <c r="AE21" s="34">
        <f t="shared" si="7"/>
        <v>690</v>
      </c>
      <c r="AF21" s="34" t="e">
        <f t="shared" si="8"/>
        <v>#VALUE!</v>
      </c>
      <c r="AG21" s="34">
        <f t="shared" si="9"/>
        <v>951</v>
      </c>
      <c r="AH21" s="34">
        <f t="shared" si="9"/>
        <v>952</v>
      </c>
      <c r="AI21" s="34">
        <f>S21+W21</f>
        <v>0</v>
      </c>
      <c r="AK21" s="35">
        <v>10</v>
      </c>
      <c r="AL21" s="35">
        <v>1</v>
      </c>
      <c r="AM21" s="35">
        <v>20</v>
      </c>
      <c r="AN21" s="35">
        <v>1</v>
      </c>
      <c r="AP21" s="30" t="str">
        <f t="shared" si="10"/>
        <v>Sangu Water Villa - Honeymoon Suite</v>
      </c>
      <c r="AQ21" s="31" t="str">
        <f t="shared" si="10"/>
        <v>FB</v>
      </c>
      <c r="AR21" s="31" t="str">
        <f t="shared" si="10"/>
        <v>as quoted</v>
      </c>
      <c r="AS21" s="31">
        <f t="shared" si="11"/>
        <v>701</v>
      </c>
      <c r="AT21" s="31">
        <f>AE21+AK21</f>
        <v>700</v>
      </c>
      <c r="AU21" s="31" t="s">
        <v>55</v>
      </c>
      <c r="AV21" s="31">
        <f>AG21+AM21</f>
        <v>971</v>
      </c>
      <c r="AW21" s="31">
        <f t="shared" si="13"/>
        <v>972</v>
      </c>
      <c r="AX21" s="31" t="s">
        <v>55</v>
      </c>
    </row>
    <row r="22" spans="1:50" ht="23.45" customHeight="1">
      <c r="A22" s="30" t="s">
        <v>94</v>
      </c>
      <c r="B22" s="31" t="s">
        <v>92</v>
      </c>
      <c r="C22" s="31" t="s">
        <v>45</v>
      </c>
      <c r="D22" s="31">
        <v>691</v>
      </c>
      <c r="E22" s="31">
        <v>345</v>
      </c>
      <c r="F22" s="31">
        <v>53</v>
      </c>
      <c r="G22" s="162">
        <v>951</v>
      </c>
      <c r="H22" s="162">
        <v>476</v>
      </c>
      <c r="I22" s="162">
        <v>53</v>
      </c>
      <c r="K22" s="30" t="str">
        <f t="shared" si="0"/>
        <v>Private Pool Villa</v>
      </c>
      <c r="L22" s="31" t="str">
        <f t="shared" si="0"/>
        <v>FB</v>
      </c>
      <c r="M22" s="31" t="str">
        <f t="shared" si="0"/>
        <v>as quoted</v>
      </c>
      <c r="N22" s="31">
        <f t="shared" si="1"/>
        <v>691</v>
      </c>
      <c r="O22" s="31">
        <f t="shared" si="2"/>
        <v>690</v>
      </c>
      <c r="P22" s="31">
        <f t="shared" si="3"/>
        <v>53</v>
      </c>
      <c r="Q22" s="31">
        <f t="shared" si="4"/>
        <v>951</v>
      </c>
      <c r="R22" s="31">
        <f t="shared" si="5"/>
        <v>952</v>
      </c>
      <c r="S22" s="31">
        <f t="shared" si="6"/>
        <v>53</v>
      </c>
      <c r="T22" s="8"/>
      <c r="U22" s="33"/>
      <c r="V22" s="33"/>
      <c r="W22" s="33">
        <v>0</v>
      </c>
      <c r="X22" s="33">
        <v>0</v>
      </c>
      <c r="Y22" s="33">
        <v>0</v>
      </c>
      <c r="AA22" s="30" t="str">
        <f t="shared" si="7"/>
        <v>Private Pool Villa</v>
      </c>
      <c r="AB22" s="31" t="str">
        <f t="shared" si="7"/>
        <v>FB</v>
      </c>
      <c r="AC22" s="31" t="str">
        <f t="shared" si="7"/>
        <v>as quoted</v>
      </c>
      <c r="AD22" s="31">
        <f t="shared" si="7"/>
        <v>691</v>
      </c>
      <c r="AE22" s="34">
        <f t="shared" si="7"/>
        <v>690</v>
      </c>
      <c r="AF22" s="34">
        <f t="shared" si="8"/>
        <v>53</v>
      </c>
      <c r="AG22" s="34">
        <f t="shared" si="9"/>
        <v>951</v>
      </c>
      <c r="AH22" s="34">
        <f t="shared" si="9"/>
        <v>952</v>
      </c>
      <c r="AI22" s="34">
        <f>S22+W22</f>
        <v>53</v>
      </c>
      <c r="AK22" s="35">
        <v>10</v>
      </c>
      <c r="AL22" s="35">
        <v>1</v>
      </c>
      <c r="AM22" s="35">
        <v>20</v>
      </c>
      <c r="AN22" s="35">
        <v>1</v>
      </c>
      <c r="AP22" s="30" t="str">
        <f t="shared" si="10"/>
        <v>Private Pool Villa</v>
      </c>
      <c r="AQ22" s="31" t="str">
        <f t="shared" si="10"/>
        <v>FB</v>
      </c>
      <c r="AR22" s="31" t="str">
        <f t="shared" si="10"/>
        <v>as quoted</v>
      </c>
      <c r="AS22" s="31">
        <f t="shared" si="11"/>
        <v>701</v>
      </c>
      <c r="AT22" s="31">
        <f>AE22+AK22</f>
        <v>700</v>
      </c>
      <c r="AU22" s="31">
        <f>AF22+AL22</f>
        <v>54</v>
      </c>
      <c r="AV22" s="31">
        <f>AG22+AM22</f>
        <v>971</v>
      </c>
      <c r="AW22" s="31">
        <f t="shared" si="13"/>
        <v>972</v>
      </c>
      <c r="AX22" s="31">
        <f>AI22+AN22</f>
        <v>54</v>
      </c>
    </row>
    <row r="23" spans="1:50" ht="23.45" customHeight="1">
      <c r="A23" s="30" t="s">
        <v>1313</v>
      </c>
      <c r="B23" s="31" t="s">
        <v>92</v>
      </c>
      <c r="C23" s="31" t="s">
        <v>45</v>
      </c>
      <c r="D23" s="31">
        <v>914</v>
      </c>
      <c r="E23" s="31">
        <v>457</v>
      </c>
      <c r="F23" s="31">
        <v>53</v>
      </c>
      <c r="G23" s="162">
        <v>1260</v>
      </c>
      <c r="H23" s="162">
        <v>630</v>
      </c>
      <c r="I23" s="162">
        <v>53</v>
      </c>
      <c r="K23" s="30" t="str">
        <f t="shared" si="0"/>
        <v>Private Pool Villa - Family Suite</v>
      </c>
      <c r="L23" s="31" t="str">
        <f t="shared" si="0"/>
        <v>FB</v>
      </c>
      <c r="M23" s="31" t="str">
        <f t="shared" si="0"/>
        <v>as quoted</v>
      </c>
      <c r="N23" s="31">
        <f t="shared" si="1"/>
        <v>914</v>
      </c>
      <c r="O23" s="31">
        <f t="shared" si="2"/>
        <v>914</v>
      </c>
      <c r="P23" s="31">
        <f t="shared" si="3"/>
        <v>53</v>
      </c>
      <c r="Q23" s="31">
        <f t="shared" si="4"/>
        <v>1260</v>
      </c>
      <c r="R23" s="31">
        <f t="shared" si="5"/>
        <v>1260</v>
      </c>
      <c r="S23" s="31">
        <f t="shared" si="6"/>
        <v>53</v>
      </c>
      <c r="T23" s="8"/>
      <c r="U23" s="33"/>
      <c r="V23" s="33"/>
      <c r="W23" s="33">
        <v>0</v>
      </c>
      <c r="X23" s="33">
        <v>0</v>
      </c>
      <c r="Y23" s="33">
        <v>0</v>
      </c>
      <c r="AA23" s="30" t="str">
        <f t="shared" si="7"/>
        <v>Private Pool Villa - Family Suite</v>
      </c>
      <c r="AB23" s="31" t="str">
        <f t="shared" si="7"/>
        <v>FB</v>
      </c>
      <c r="AC23" s="31" t="str">
        <f t="shared" si="7"/>
        <v>as quoted</v>
      </c>
      <c r="AD23" s="31">
        <f t="shared" si="7"/>
        <v>914</v>
      </c>
      <c r="AE23" s="34">
        <f t="shared" si="7"/>
        <v>914</v>
      </c>
      <c r="AF23" s="34">
        <f t="shared" si="8"/>
        <v>53</v>
      </c>
      <c r="AG23" s="34">
        <f t="shared" si="9"/>
        <v>1260</v>
      </c>
      <c r="AH23" s="34">
        <f t="shared" si="9"/>
        <v>1260</v>
      </c>
      <c r="AI23" s="34">
        <f>S23+W23</f>
        <v>53</v>
      </c>
      <c r="AK23" s="35">
        <v>20</v>
      </c>
      <c r="AL23" s="35">
        <v>1</v>
      </c>
      <c r="AM23" s="35">
        <v>30</v>
      </c>
      <c r="AN23" s="35">
        <v>1</v>
      </c>
      <c r="AP23" s="30" t="str">
        <f t="shared" si="10"/>
        <v>Private Pool Villa - Family Suite</v>
      </c>
      <c r="AQ23" s="31" t="str">
        <f t="shared" si="10"/>
        <v>FB</v>
      </c>
      <c r="AR23" s="31" t="str">
        <f t="shared" si="10"/>
        <v>as quoted</v>
      </c>
      <c r="AS23" s="31">
        <f t="shared" si="11"/>
        <v>934</v>
      </c>
      <c r="AT23" s="31">
        <f>AE23+AK23</f>
        <v>934</v>
      </c>
      <c r="AU23" s="31">
        <f>AF23+AL23</f>
        <v>54</v>
      </c>
      <c r="AV23" s="31">
        <f>AG23+AM23</f>
        <v>1290</v>
      </c>
      <c r="AW23" s="31">
        <f t="shared" si="13"/>
        <v>1290</v>
      </c>
      <c r="AX23" s="31">
        <f>AI23+AN23</f>
        <v>54</v>
      </c>
    </row>
    <row r="24" spans="1:50" ht="23.45" customHeight="1">
      <c r="A24" s="25" t="s">
        <v>275</v>
      </c>
      <c r="K24" s="25" t="s">
        <v>24</v>
      </c>
      <c r="U24" s="25" t="s">
        <v>25</v>
      </c>
      <c r="AA24" s="25" t="s">
        <v>26</v>
      </c>
      <c r="AK24" s="25" t="s">
        <v>27</v>
      </c>
      <c r="AP24" s="25" t="s">
        <v>28</v>
      </c>
    </row>
    <row r="25" spans="1:50" ht="23.45" customHeight="1">
      <c r="A25" s="298" t="s">
        <v>0</v>
      </c>
      <c r="B25" s="298" t="s">
        <v>1</v>
      </c>
      <c r="C25" s="298" t="s">
        <v>29</v>
      </c>
      <c r="D25" s="285" t="s">
        <v>47</v>
      </c>
      <c r="E25" s="286"/>
      <c r="F25" s="287"/>
      <c r="G25" s="285" t="s">
        <v>48</v>
      </c>
      <c r="H25" s="286"/>
      <c r="I25" s="287"/>
      <c r="K25" s="299" t="s">
        <v>0</v>
      </c>
      <c r="L25" s="299" t="s">
        <v>1</v>
      </c>
      <c r="M25" s="299" t="s">
        <v>29</v>
      </c>
      <c r="N25" s="288" t="str">
        <f>D25</f>
        <v>Season 3</v>
      </c>
      <c r="O25" s="289"/>
      <c r="P25" s="290"/>
      <c r="Q25" s="288" t="str">
        <f>G25</f>
        <v>Season 4</v>
      </c>
      <c r="R25" s="289"/>
      <c r="S25" s="290"/>
      <c r="T25" s="8"/>
      <c r="U25" s="26" t="s">
        <v>32</v>
      </c>
      <c r="V25" s="26" t="s">
        <v>33</v>
      </c>
      <c r="W25" s="26" t="s">
        <v>34</v>
      </c>
      <c r="X25" s="26" t="s">
        <v>34</v>
      </c>
      <c r="Y25" s="26" t="s">
        <v>34</v>
      </c>
      <c r="AA25" s="294" t="s">
        <v>0</v>
      </c>
      <c r="AB25" s="294" t="s">
        <v>1</v>
      </c>
      <c r="AC25" s="294" t="s">
        <v>29</v>
      </c>
      <c r="AD25" s="291" t="str">
        <f>N25</f>
        <v>Season 3</v>
      </c>
      <c r="AE25" s="292"/>
      <c r="AF25" s="293"/>
      <c r="AG25" s="291" t="str">
        <f>Q25</f>
        <v>Season 4</v>
      </c>
      <c r="AH25" s="292"/>
      <c r="AI25" s="293"/>
      <c r="AK25" s="27"/>
      <c r="AL25" s="27"/>
      <c r="AM25" s="27"/>
      <c r="AN25" s="28"/>
      <c r="AP25" s="295" t="s">
        <v>0</v>
      </c>
      <c r="AQ25" s="295" t="s">
        <v>1</v>
      </c>
      <c r="AR25" s="295" t="s">
        <v>29</v>
      </c>
      <c r="AS25" s="282" t="str">
        <f>AD25</f>
        <v>Season 3</v>
      </c>
      <c r="AT25" s="283"/>
      <c r="AU25" s="284"/>
      <c r="AV25" s="282" t="str">
        <f>AG25</f>
        <v>Season 4</v>
      </c>
      <c r="AW25" s="283"/>
      <c r="AX25" s="284"/>
    </row>
    <row r="26" spans="1:50" ht="23.45" customHeight="1">
      <c r="A26" s="298"/>
      <c r="B26" s="298"/>
      <c r="C26" s="298"/>
      <c r="D26" s="285" t="s">
        <v>1314</v>
      </c>
      <c r="E26" s="286"/>
      <c r="F26" s="287"/>
      <c r="G26" s="285" t="s">
        <v>1060</v>
      </c>
      <c r="H26" s="286"/>
      <c r="I26" s="287"/>
      <c r="K26" s="299"/>
      <c r="L26" s="299"/>
      <c r="M26" s="299"/>
      <c r="N26" s="288" t="str">
        <f>D26</f>
        <v>07 Jan 2020 to 15 Apr 2019</v>
      </c>
      <c r="O26" s="289"/>
      <c r="P26" s="290"/>
      <c r="Q26" s="288" t="str">
        <f>G26</f>
        <v>16 Apr 2020 to 31 May 2020</v>
      </c>
      <c r="R26" s="289"/>
      <c r="S26" s="290"/>
      <c r="T26" s="8"/>
      <c r="U26" s="26" t="s">
        <v>37</v>
      </c>
      <c r="V26" s="26" t="s">
        <v>38</v>
      </c>
      <c r="W26" s="26" t="s">
        <v>38</v>
      </c>
      <c r="X26" s="26" t="s">
        <v>38</v>
      </c>
      <c r="Y26" s="26"/>
      <c r="AA26" s="294"/>
      <c r="AB26" s="294"/>
      <c r="AC26" s="294"/>
      <c r="AD26" s="291" t="str">
        <f>N26</f>
        <v>07 Jan 2020 to 15 Apr 2019</v>
      </c>
      <c r="AE26" s="292"/>
      <c r="AF26" s="293"/>
      <c r="AG26" s="291" t="str">
        <f>Q26</f>
        <v>16 Apr 2020 to 31 May 2020</v>
      </c>
      <c r="AH26" s="292"/>
      <c r="AI26" s="293"/>
      <c r="AK26" s="27" t="s">
        <v>39</v>
      </c>
      <c r="AL26" s="27"/>
      <c r="AM26" s="27" t="s">
        <v>40</v>
      </c>
      <c r="AN26" s="28"/>
      <c r="AP26" s="296"/>
      <c r="AQ26" s="296"/>
      <c r="AR26" s="296"/>
      <c r="AS26" s="282" t="str">
        <f>AD26</f>
        <v>07 Jan 2020 to 15 Apr 2019</v>
      </c>
      <c r="AT26" s="283"/>
      <c r="AU26" s="284"/>
      <c r="AV26" s="282" t="str">
        <f>AG26</f>
        <v>16 Apr 2020 to 31 May 2020</v>
      </c>
      <c r="AW26" s="283"/>
      <c r="AX26" s="284"/>
    </row>
    <row r="27" spans="1:50" ht="23.45" customHeight="1">
      <c r="A27" s="298"/>
      <c r="B27" s="298"/>
      <c r="C27" s="298"/>
      <c r="D27" s="29" t="s">
        <v>3</v>
      </c>
      <c r="E27" s="29" t="s">
        <v>4</v>
      </c>
      <c r="F27" s="29" t="s">
        <v>41</v>
      </c>
      <c r="G27" s="29" t="s">
        <v>3</v>
      </c>
      <c r="H27" s="29" t="s">
        <v>4</v>
      </c>
      <c r="I27" s="29" t="s">
        <v>41</v>
      </c>
      <c r="K27" s="299"/>
      <c r="L27" s="299"/>
      <c r="M27" s="299"/>
      <c r="N27" s="29" t="s">
        <v>3</v>
      </c>
      <c r="O27" s="29" t="s">
        <v>4</v>
      </c>
      <c r="P27" s="29" t="s">
        <v>41</v>
      </c>
      <c r="Q27" s="29" t="s">
        <v>3</v>
      </c>
      <c r="R27" s="29" t="s">
        <v>4</v>
      </c>
      <c r="S27" s="29" t="s">
        <v>41</v>
      </c>
      <c r="T27" s="8"/>
      <c r="U27" s="26"/>
      <c r="V27" s="26"/>
      <c r="W27" s="26"/>
      <c r="X27" s="26"/>
      <c r="Y27" s="26"/>
      <c r="AA27" s="294"/>
      <c r="AB27" s="294"/>
      <c r="AC27" s="294"/>
      <c r="AD27" s="29" t="s">
        <v>3</v>
      </c>
      <c r="AE27" s="29" t="s">
        <v>4</v>
      </c>
      <c r="AF27" s="29" t="s">
        <v>41</v>
      </c>
      <c r="AG27" s="29" t="s">
        <v>3</v>
      </c>
      <c r="AH27" s="29" t="s">
        <v>4</v>
      </c>
      <c r="AI27" s="29" t="s">
        <v>41</v>
      </c>
      <c r="AK27" s="27" t="s">
        <v>42</v>
      </c>
      <c r="AL27" s="27" t="s">
        <v>43</v>
      </c>
      <c r="AM27" s="27" t="s">
        <v>42</v>
      </c>
      <c r="AN27" s="28" t="s">
        <v>43</v>
      </c>
      <c r="AP27" s="297"/>
      <c r="AQ27" s="297"/>
      <c r="AR27" s="297"/>
      <c r="AS27" s="29" t="s">
        <v>3</v>
      </c>
      <c r="AT27" s="29" t="s">
        <v>4</v>
      </c>
      <c r="AU27" s="29" t="s">
        <v>41</v>
      </c>
      <c r="AV27" s="29" t="s">
        <v>3</v>
      </c>
      <c r="AW27" s="29" t="s">
        <v>4</v>
      </c>
      <c r="AX27" s="29" t="s">
        <v>41</v>
      </c>
    </row>
    <row r="28" spans="1:50" ht="23.45" customHeight="1">
      <c r="A28" s="30" t="s">
        <v>1305</v>
      </c>
      <c r="B28" s="31" t="s">
        <v>92</v>
      </c>
      <c r="C28" s="31" t="s">
        <v>45</v>
      </c>
      <c r="D28" s="31">
        <v>291</v>
      </c>
      <c r="E28" s="31">
        <v>171</v>
      </c>
      <c r="F28" s="31">
        <v>53</v>
      </c>
      <c r="G28" s="162">
        <v>179</v>
      </c>
      <c r="H28" s="162">
        <v>105</v>
      </c>
      <c r="I28" s="162">
        <v>53</v>
      </c>
      <c r="K28" s="30" t="str">
        <f t="shared" ref="K28:M39" si="15">A28</f>
        <v>Garden Bungalow</v>
      </c>
      <c r="L28" s="31" t="str">
        <f t="shared" si="15"/>
        <v>FB</v>
      </c>
      <c r="M28" s="31" t="str">
        <f t="shared" si="15"/>
        <v>as quoted</v>
      </c>
      <c r="N28" s="31">
        <f t="shared" ref="N28:N39" si="16">SUM(D28)</f>
        <v>291</v>
      </c>
      <c r="O28" s="31">
        <f t="shared" ref="O28:O39" si="17">SUM(E28*2)</f>
        <v>342</v>
      </c>
      <c r="P28" s="31">
        <f t="shared" ref="P28:P39" si="18">F28</f>
        <v>53</v>
      </c>
      <c r="Q28" s="31">
        <f t="shared" ref="Q28:Q39" si="19">SUM(G28)</f>
        <v>179</v>
      </c>
      <c r="R28" s="31">
        <f t="shared" ref="R28:R39" si="20">SUM(H28*2)</f>
        <v>210</v>
      </c>
      <c r="S28" s="31">
        <f t="shared" ref="S28:S39" si="21">SUM(I28)</f>
        <v>53</v>
      </c>
      <c r="T28" s="8"/>
      <c r="U28" s="33"/>
      <c r="V28" s="33"/>
      <c r="W28" s="33">
        <v>0</v>
      </c>
      <c r="X28" s="33">
        <v>0</v>
      </c>
      <c r="Y28" s="33">
        <v>0</v>
      </c>
      <c r="AA28" s="30" t="str">
        <f t="shared" ref="AA28:AE39" si="22">K28</f>
        <v>Garden Bungalow</v>
      </c>
      <c r="AB28" s="31" t="str">
        <f t="shared" si="22"/>
        <v>FB</v>
      </c>
      <c r="AC28" s="31" t="str">
        <f t="shared" si="22"/>
        <v>as quoted</v>
      </c>
      <c r="AD28" s="31">
        <f t="shared" si="22"/>
        <v>291</v>
      </c>
      <c r="AE28" s="34">
        <f t="shared" si="22"/>
        <v>342</v>
      </c>
      <c r="AF28" s="34">
        <f t="shared" ref="AF28:AF39" si="23">P28+W28</f>
        <v>53</v>
      </c>
      <c r="AG28" s="34">
        <f t="shared" ref="AG28:AH39" si="24">Q28</f>
        <v>179</v>
      </c>
      <c r="AH28" s="34">
        <f t="shared" si="24"/>
        <v>210</v>
      </c>
      <c r="AI28" s="34">
        <f>S28+W28</f>
        <v>53</v>
      </c>
      <c r="AK28" s="35">
        <v>10</v>
      </c>
      <c r="AL28" s="35">
        <v>1</v>
      </c>
      <c r="AM28" s="35">
        <v>10</v>
      </c>
      <c r="AN28" s="35">
        <v>1</v>
      </c>
      <c r="AP28" s="30" t="str">
        <f t="shared" ref="AP28:AR39" si="25">AA28</f>
        <v>Garden Bungalow</v>
      </c>
      <c r="AQ28" s="31" t="str">
        <f t="shared" si="25"/>
        <v>FB</v>
      </c>
      <c r="AR28" s="31" t="str">
        <f t="shared" si="25"/>
        <v>as quoted</v>
      </c>
      <c r="AS28" s="31">
        <f t="shared" ref="AS28:AS39" si="26">AD28+AK28</f>
        <v>301</v>
      </c>
      <c r="AT28" s="31">
        <f t="shared" ref="AT28:AV35" si="27">AE28+AK28</f>
        <v>352</v>
      </c>
      <c r="AU28" s="31">
        <f t="shared" si="27"/>
        <v>54</v>
      </c>
      <c r="AV28" s="31">
        <f t="shared" si="27"/>
        <v>189</v>
      </c>
      <c r="AW28" s="31">
        <f t="shared" ref="AW28:AX39" si="28">AH28+AM28</f>
        <v>220</v>
      </c>
      <c r="AX28" s="31">
        <f t="shared" si="28"/>
        <v>54</v>
      </c>
    </row>
    <row r="29" spans="1:50" ht="23.45" customHeight="1">
      <c r="A29" s="30" t="s">
        <v>574</v>
      </c>
      <c r="B29" s="31" t="s">
        <v>92</v>
      </c>
      <c r="C29" s="31" t="s">
        <v>45</v>
      </c>
      <c r="D29" s="31">
        <v>337</v>
      </c>
      <c r="E29" s="31">
        <v>198</v>
      </c>
      <c r="F29" s="31">
        <v>53</v>
      </c>
      <c r="G29" s="162">
        <v>207</v>
      </c>
      <c r="H29" s="162">
        <v>122</v>
      </c>
      <c r="I29" s="162">
        <v>53</v>
      </c>
      <c r="K29" s="30" t="str">
        <f t="shared" si="15"/>
        <v xml:space="preserve">Beach Bungalow </v>
      </c>
      <c r="L29" s="31" t="str">
        <f t="shared" si="15"/>
        <v>FB</v>
      </c>
      <c r="M29" s="31" t="str">
        <f t="shared" si="15"/>
        <v>as quoted</v>
      </c>
      <c r="N29" s="31">
        <f t="shared" si="16"/>
        <v>337</v>
      </c>
      <c r="O29" s="31">
        <f t="shared" si="17"/>
        <v>396</v>
      </c>
      <c r="P29" s="31">
        <f t="shared" si="18"/>
        <v>53</v>
      </c>
      <c r="Q29" s="31">
        <f t="shared" si="19"/>
        <v>207</v>
      </c>
      <c r="R29" s="31">
        <f t="shared" si="20"/>
        <v>244</v>
      </c>
      <c r="S29" s="31">
        <f t="shared" si="21"/>
        <v>53</v>
      </c>
      <c r="T29" s="8"/>
      <c r="U29" s="33"/>
      <c r="V29" s="33"/>
      <c r="W29" s="33">
        <v>0</v>
      </c>
      <c r="X29" s="33">
        <v>0</v>
      </c>
      <c r="Y29" s="33">
        <v>0</v>
      </c>
      <c r="AA29" s="30" t="str">
        <f t="shared" si="22"/>
        <v xml:space="preserve">Beach Bungalow </v>
      </c>
      <c r="AB29" s="31" t="str">
        <f t="shared" si="22"/>
        <v>FB</v>
      </c>
      <c r="AC29" s="31" t="str">
        <f t="shared" si="22"/>
        <v>as quoted</v>
      </c>
      <c r="AD29" s="31">
        <f t="shared" si="22"/>
        <v>337</v>
      </c>
      <c r="AE29" s="34">
        <f t="shared" si="22"/>
        <v>396</v>
      </c>
      <c r="AF29" s="34">
        <f t="shared" si="23"/>
        <v>53</v>
      </c>
      <c r="AG29" s="34">
        <f t="shared" si="24"/>
        <v>207</v>
      </c>
      <c r="AH29" s="34">
        <f t="shared" si="24"/>
        <v>244</v>
      </c>
      <c r="AI29" s="34">
        <f>S29+W29</f>
        <v>53</v>
      </c>
      <c r="AK29" s="35">
        <v>10</v>
      </c>
      <c r="AL29" s="35">
        <v>1</v>
      </c>
      <c r="AM29" s="35">
        <v>10</v>
      </c>
      <c r="AN29" s="35">
        <v>1</v>
      </c>
      <c r="AP29" s="30" t="str">
        <f t="shared" si="25"/>
        <v xml:space="preserve">Beach Bungalow </v>
      </c>
      <c r="AQ29" s="31" t="str">
        <f t="shared" si="25"/>
        <v>FB</v>
      </c>
      <c r="AR29" s="31" t="str">
        <f t="shared" si="25"/>
        <v>as quoted</v>
      </c>
      <c r="AS29" s="31">
        <f t="shared" si="26"/>
        <v>347</v>
      </c>
      <c r="AT29" s="31">
        <f t="shared" si="27"/>
        <v>406</v>
      </c>
      <c r="AU29" s="31">
        <f t="shared" si="27"/>
        <v>54</v>
      </c>
      <c r="AV29" s="31">
        <f t="shared" si="27"/>
        <v>217</v>
      </c>
      <c r="AW29" s="31">
        <f t="shared" si="28"/>
        <v>254</v>
      </c>
      <c r="AX29" s="31">
        <f t="shared" si="28"/>
        <v>54</v>
      </c>
    </row>
    <row r="30" spans="1:50" ht="23.45" customHeight="1">
      <c r="A30" s="30" t="s">
        <v>330</v>
      </c>
      <c r="B30" s="31" t="s">
        <v>92</v>
      </c>
      <c r="C30" s="31" t="s">
        <v>45</v>
      </c>
      <c r="D30" s="31">
        <v>430</v>
      </c>
      <c r="E30" s="31">
        <v>253</v>
      </c>
      <c r="F30" s="31">
        <v>53</v>
      </c>
      <c r="G30" s="162">
        <v>264</v>
      </c>
      <c r="H30" s="162">
        <v>155</v>
      </c>
      <c r="I30" s="162">
        <v>53</v>
      </c>
      <c r="K30" s="30" t="str">
        <f t="shared" si="15"/>
        <v>Beach Villa</v>
      </c>
      <c r="L30" s="31" t="str">
        <f t="shared" si="15"/>
        <v>FB</v>
      </c>
      <c r="M30" s="31" t="str">
        <f t="shared" si="15"/>
        <v>as quoted</v>
      </c>
      <c r="N30" s="31">
        <f t="shared" si="16"/>
        <v>430</v>
      </c>
      <c r="O30" s="31">
        <f t="shared" si="17"/>
        <v>506</v>
      </c>
      <c r="P30" s="31">
        <f t="shared" si="18"/>
        <v>53</v>
      </c>
      <c r="Q30" s="31">
        <f t="shared" si="19"/>
        <v>264</v>
      </c>
      <c r="R30" s="31">
        <f t="shared" si="20"/>
        <v>310</v>
      </c>
      <c r="S30" s="31">
        <f t="shared" si="21"/>
        <v>53</v>
      </c>
      <c r="T30" s="8"/>
      <c r="U30" s="33"/>
      <c r="V30" s="33"/>
      <c r="W30" s="33">
        <v>0</v>
      </c>
      <c r="X30" s="33">
        <v>0</v>
      </c>
      <c r="Y30" s="33">
        <v>0</v>
      </c>
      <c r="AA30" s="30" t="str">
        <f t="shared" si="22"/>
        <v>Beach Villa</v>
      </c>
      <c r="AB30" s="31" t="str">
        <f t="shared" si="22"/>
        <v>FB</v>
      </c>
      <c r="AC30" s="31" t="str">
        <f t="shared" si="22"/>
        <v>as quoted</v>
      </c>
      <c r="AD30" s="31">
        <f t="shared" si="22"/>
        <v>430</v>
      </c>
      <c r="AE30" s="34">
        <f t="shared" si="22"/>
        <v>506</v>
      </c>
      <c r="AF30" s="34">
        <f t="shared" si="23"/>
        <v>53</v>
      </c>
      <c r="AG30" s="34">
        <f t="shared" si="24"/>
        <v>264</v>
      </c>
      <c r="AH30" s="34">
        <f t="shared" si="24"/>
        <v>310</v>
      </c>
      <c r="AI30" s="34">
        <f>S30+W30</f>
        <v>53</v>
      </c>
      <c r="AK30" s="35">
        <v>10</v>
      </c>
      <c r="AL30" s="35">
        <v>1</v>
      </c>
      <c r="AM30" s="35">
        <v>10</v>
      </c>
      <c r="AN30" s="35">
        <v>1</v>
      </c>
      <c r="AP30" s="30" t="str">
        <f t="shared" si="25"/>
        <v>Beach Villa</v>
      </c>
      <c r="AQ30" s="31" t="str">
        <f t="shared" si="25"/>
        <v>FB</v>
      </c>
      <c r="AR30" s="31" t="str">
        <f t="shared" si="25"/>
        <v>as quoted</v>
      </c>
      <c r="AS30" s="31">
        <f t="shared" si="26"/>
        <v>440</v>
      </c>
      <c r="AT30" s="31">
        <f t="shared" si="27"/>
        <v>516</v>
      </c>
      <c r="AU30" s="31">
        <f t="shared" si="27"/>
        <v>54</v>
      </c>
      <c r="AV30" s="31">
        <f t="shared" si="27"/>
        <v>274</v>
      </c>
      <c r="AW30" s="31">
        <f t="shared" si="28"/>
        <v>320</v>
      </c>
      <c r="AX30" s="31">
        <f t="shared" si="28"/>
        <v>54</v>
      </c>
    </row>
    <row r="31" spans="1:50" ht="23.45" customHeight="1">
      <c r="A31" s="30" t="s">
        <v>1306</v>
      </c>
      <c r="B31" s="31" t="s">
        <v>92</v>
      </c>
      <c r="C31" s="31" t="s">
        <v>45</v>
      </c>
      <c r="D31" s="31">
        <v>453</v>
      </c>
      <c r="E31" s="31">
        <v>267</v>
      </c>
      <c r="F31" s="31" t="s">
        <v>55</v>
      </c>
      <c r="G31" s="162">
        <v>278</v>
      </c>
      <c r="H31" s="162">
        <v>164</v>
      </c>
      <c r="I31" s="162" t="s">
        <v>55</v>
      </c>
      <c r="K31" s="30" t="str">
        <f t="shared" si="15"/>
        <v>O Beach Villa</v>
      </c>
      <c r="L31" s="31" t="str">
        <f t="shared" si="15"/>
        <v>FB</v>
      </c>
      <c r="M31" s="31" t="str">
        <f t="shared" si="15"/>
        <v>as quoted</v>
      </c>
      <c r="N31" s="31">
        <f t="shared" si="16"/>
        <v>453</v>
      </c>
      <c r="O31" s="31">
        <f t="shared" si="17"/>
        <v>534</v>
      </c>
      <c r="P31" s="31" t="str">
        <f t="shared" si="18"/>
        <v>n/a</v>
      </c>
      <c r="Q31" s="31">
        <f t="shared" si="19"/>
        <v>278</v>
      </c>
      <c r="R31" s="31">
        <f t="shared" si="20"/>
        <v>328</v>
      </c>
      <c r="S31" s="31">
        <f t="shared" si="21"/>
        <v>0</v>
      </c>
      <c r="T31" s="8"/>
      <c r="U31" s="33"/>
      <c r="V31" s="33"/>
      <c r="W31" s="33">
        <v>0</v>
      </c>
      <c r="X31" s="33">
        <v>0</v>
      </c>
      <c r="Y31" s="33">
        <v>0</v>
      </c>
      <c r="AA31" s="30" t="str">
        <f t="shared" si="22"/>
        <v>O Beach Villa</v>
      </c>
      <c r="AB31" s="31" t="str">
        <f t="shared" si="22"/>
        <v>FB</v>
      </c>
      <c r="AC31" s="31" t="str">
        <f t="shared" si="22"/>
        <v>as quoted</v>
      </c>
      <c r="AD31" s="31">
        <f t="shared" si="22"/>
        <v>453</v>
      </c>
      <c r="AE31" s="34">
        <f t="shared" si="22"/>
        <v>534</v>
      </c>
      <c r="AF31" s="34" t="e">
        <f t="shared" si="23"/>
        <v>#VALUE!</v>
      </c>
      <c r="AG31" s="34">
        <f t="shared" si="24"/>
        <v>278</v>
      </c>
      <c r="AH31" s="34">
        <f t="shared" si="24"/>
        <v>328</v>
      </c>
      <c r="AI31" s="34">
        <f t="shared" ref="AI31:AI32" si="29">S31+W31</f>
        <v>0</v>
      </c>
      <c r="AK31" s="35">
        <v>10</v>
      </c>
      <c r="AL31" s="35">
        <v>1</v>
      </c>
      <c r="AM31" s="35">
        <v>10</v>
      </c>
      <c r="AN31" s="35">
        <v>1</v>
      </c>
      <c r="AP31" s="30" t="str">
        <f t="shared" si="25"/>
        <v>O Beach Villa</v>
      </c>
      <c r="AQ31" s="31" t="str">
        <f t="shared" si="25"/>
        <v>FB</v>
      </c>
      <c r="AR31" s="31" t="str">
        <f t="shared" si="25"/>
        <v>as quoted</v>
      </c>
      <c r="AS31" s="31">
        <f t="shared" si="26"/>
        <v>463</v>
      </c>
      <c r="AT31" s="31">
        <f t="shared" si="27"/>
        <v>544</v>
      </c>
      <c r="AU31" s="31" t="e">
        <f t="shared" si="27"/>
        <v>#VALUE!</v>
      </c>
      <c r="AV31" s="31">
        <f t="shared" si="27"/>
        <v>288</v>
      </c>
      <c r="AW31" s="31">
        <f t="shared" si="28"/>
        <v>338</v>
      </c>
      <c r="AX31" s="31">
        <f t="shared" si="28"/>
        <v>1</v>
      </c>
    </row>
    <row r="32" spans="1:50" ht="23.45" customHeight="1">
      <c r="A32" s="30" t="s">
        <v>1307</v>
      </c>
      <c r="B32" s="31" t="s">
        <v>92</v>
      </c>
      <c r="C32" s="31" t="s">
        <v>45</v>
      </c>
      <c r="D32" s="31">
        <v>477</v>
      </c>
      <c r="E32" s="31">
        <v>280</v>
      </c>
      <c r="F32" s="31">
        <v>53</v>
      </c>
      <c r="G32" s="162">
        <v>293</v>
      </c>
      <c r="H32" s="162">
        <v>172</v>
      </c>
      <c r="I32" s="162">
        <v>53</v>
      </c>
      <c r="K32" s="30" t="str">
        <f t="shared" si="15"/>
        <v>Premium Beach Villa</v>
      </c>
      <c r="L32" s="31" t="str">
        <f t="shared" si="15"/>
        <v>FB</v>
      </c>
      <c r="M32" s="31" t="str">
        <f t="shared" si="15"/>
        <v>as quoted</v>
      </c>
      <c r="N32" s="31">
        <f t="shared" si="16"/>
        <v>477</v>
      </c>
      <c r="O32" s="31">
        <f t="shared" si="17"/>
        <v>560</v>
      </c>
      <c r="P32" s="31">
        <f t="shared" si="18"/>
        <v>53</v>
      </c>
      <c r="Q32" s="31">
        <f t="shared" si="19"/>
        <v>293</v>
      </c>
      <c r="R32" s="31">
        <f t="shared" si="20"/>
        <v>344</v>
      </c>
      <c r="S32" s="31">
        <f t="shared" si="21"/>
        <v>53</v>
      </c>
      <c r="T32" s="8"/>
      <c r="U32" s="33"/>
      <c r="V32" s="33"/>
      <c r="W32" s="33">
        <v>0</v>
      </c>
      <c r="X32" s="33">
        <v>0</v>
      </c>
      <c r="Y32" s="33">
        <v>0</v>
      </c>
      <c r="AA32" s="30" t="str">
        <f t="shared" si="22"/>
        <v>Premium Beach Villa</v>
      </c>
      <c r="AB32" s="31" t="str">
        <f t="shared" si="22"/>
        <v>FB</v>
      </c>
      <c r="AC32" s="31" t="str">
        <f t="shared" si="22"/>
        <v>as quoted</v>
      </c>
      <c r="AD32" s="31">
        <f t="shared" si="22"/>
        <v>477</v>
      </c>
      <c r="AE32" s="34">
        <f t="shared" si="22"/>
        <v>560</v>
      </c>
      <c r="AF32" s="34">
        <f t="shared" si="23"/>
        <v>53</v>
      </c>
      <c r="AG32" s="34">
        <f t="shared" si="24"/>
        <v>293</v>
      </c>
      <c r="AH32" s="34">
        <f t="shared" si="24"/>
        <v>344</v>
      </c>
      <c r="AI32" s="34">
        <f t="shared" si="29"/>
        <v>53</v>
      </c>
      <c r="AK32" s="35">
        <v>10</v>
      </c>
      <c r="AL32" s="35">
        <v>1</v>
      </c>
      <c r="AM32" s="35">
        <v>10</v>
      </c>
      <c r="AN32" s="35">
        <v>1</v>
      </c>
      <c r="AP32" s="30" t="str">
        <f t="shared" si="25"/>
        <v>Premium Beach Villa</v>
      </c>
      <c r="AQ32" s="31" t="str">
        <f t="shared" si="25"/>
        <v>FB</v>
      </c>
      <c r="AR32" s="31" t="str">
        <f t="shared" si="25"/>
        <v>as quoted</v>
      </c>
      <c r="AS32" s="31">
        <f t="shared" si="26"/>
        <v>487</v>
      </c>
      <c r="AT32" s="31">
        <f t="shared" si="27"/>
        <v>570</v>
      </c>
      <c r="AU32" s="31">
        <f t="shared" si="27"/>
        <v>54</v>
      </c>
      <c r="AV32" s="31">
        <f t="shared" si="27"/>
        <v>303</v>
      </c>
      <c r="AW32" s="31">
        <f t="shared" si="28"/>
        <v>354</v>
      </c>
      <c r="AX32" s="31">
        <f t="shared" si="28"/>
        <v>54</v>
      </c>
    </row>
    <row r="33" spans="1:50" ht="23.45" customHeight="1">
      <c r="A33" s="30" t="s">
        <v>1308</v>
      </c>
      <c r="B33" s="31" t="s">
        <v>92</v>
      </c>
      <c r="C33" s="31" t="s">
        <v>45</v>
      </c>
      <c r="D33" s="31">
        <v>489</v>
      </c>
      <c r="E33" s="31">
        <v>288</v>
      </c>
      <c r="F33" s="31">
        <v>53</v>
      </c>
      <c r="G33" s="162">
        <v>300</v>
      </c>
      <c r="H33" s="162">
        <v>176</v>
      </c>
      <c r="I33" s="162">
        <v>53</v>
      </c>
      <c r="K33" s="30" t="str">
        <f t="shared" si="15"/>
        <v>Jacuzzi Beach Villa</v>
      </c>
      <c r="L33" s="31" t="str">
        <f t="shared" si="15"/>
        <v>FB</v>
      </c>
      <c r="M33" s="31" t="str">
        <f t="shared" si="15"/>
        <v>as quoted</v>
      </c>
      <c r="N33" s="31">
        <f t="shared" si="16"/>
        <v>489</v>
      </c>
      <c r="O33" s="31">
        <f t="shared" si="17"/>
        <v>576</v>
      </c>
      <c r="P33" s="31">
        <f t="shared" si="18"/>
        <v>53</v>
      </c>
      <c r="Q33" s="31">
        <f t="shared" si="19"/>
        <v>300</v>
      </c>
      <c r="R33" s="31">
        <f t="shared" si="20"/>
        <v>352</v>
      </c>
      <c r="S33" s="31">
        <f t="shared" si="21"/>
        <v>53</v>
      </c>
      <c r="T33" s="8"/>
      <c r="U33" s="33"/>
      <c r="V33" s="33"/>
      <c r="W33" s="33">
        <v>0</v>
      </c>
      <c r="X33" s="33">
        <v>0</v>
      </c>
      <c r="Y33" s="33">
        <v>0</v>
      </c>
      <c r="AA33" s="30" t="str">
        <f t="shared" si="22"/>
        <v>Jacuzzi Beach Villa</v>
      </c>
      <c r="AB33" s="31" t="str">
        <f t="shared" si="22"/>
        <v>FB</v>
      </c>
      <c r="AC33" s="31" t="str">
        <f t="shared" si="22"/>
        <v>as quoted</v>
      </c>
      <c r="AD33" s="31">
        <f t="shared" si="22"/>
        <v>489</v>
      </c>
      <c r="AE33" s="34">
        <f t="shared" si="22"/>
        <v>576</v>
      </c>
      <c r="AF33" s="34">
        <f t="shared" si="23"/>
        <v>53</v>
      </c>
      <c r="AG33" s="34">
        <f t="shared" si="24"/>
        <v>300</v>
      </c>
      <c r="AH33" s="34">
        <f t="shared" si="24"/>
        <v>352</v>
      </c>
      <c r="AI33" s="34">
        <f>S33+W33</f>
        <v>53</v>
      </c>
      <c r="AK33" s="35">
        <v>10</v>
      </c>
      <c r="AL33" s="35">
        <v>1</v>
      </c>
      <c r="AM33" s="35">
        <v>10</v>
      </c>
      <c r="AN33" s="35">
        <v>1</v>
      </c>
      <c r="AP33" s="30" t="str">
        <f t="shared" si="25"/>
        <v>Jacuzzi Beach Villa</v>
      </c>
      <c r="AQ33" s="31" t="str">
        <f t="shared" si="25"/>
        <v>FB</v>
      </c>
      <c r="AR33" s="31" t="str">
        <f t="shared" si="25"/>
        <v>as quoted</v>
      </c>
      <c r="AS33" s="31">
        <f t="shared" si="26"/>
        <v>499</v>
      </c>
      <c r="AT33" s="31">
        <f t="shared" si="27"/>
        <v>586</v>
      </c>
      <c r="AU33" s="31">
        <f t="shared" si="27"/>
        <v>54</v>
      </c>
      <c r="AV33" s="31">
        <f t="shared" si="27"/>
        <v>310</v>
      </c>
      <c r="AW33" s="31">
        <f t="shared" si="28"/>
        <v>362</v>
      </c>
      <c r="AX33" s="31">
        <f>AI33+AN33</f>
        <v>54</v>
      </c>
    </row>
    <row r="34" spans="1:50" ht="23.45" customHeight="1">
      <c r="A34" s="30" t="s">
        <v>1309</v>
      </c>
      <c r="B34" s="31" t="s">
        <v>92</v>
      </c>
      <c r="C34" s="31" t="s">
        <v>45</v>
      </c>
      <c r="D34" s="31">
        <v>536</v>
      </c>
      <c r="E34" s="31">
        <v>315</v>
      </c>
      <c r="F34" s="31" t="s">
        <v>55</v>
      </c>
      <c r="G34" s="162">
        <v>328</v>
      </c>
      <c r="H34" s="162">
        <v>193</v>
      </c>
      <c r="I34" s="162" t="s">
        <v>55</v>
      </c>
      <c r="K34" s="30" t="str">
        <f t="shared" si="15"/>
        <v>O Jacuzzi Beach Villa</v>
      </c>
      <c r="L34" s="31" t="str">
        <f t="shared" si="15"/>
        <v>FB</v>
      </c>
      <c r="M34" s="31" t="str">
        <f t="shared" si="15"/>
        <v>as quoted</v>
      </c>
      <c r="N34" s="31">
        <f t="shared" si="16"/>
        <v>536</v>
      </c>
      <c r="O34" s="31">
        <f t="shared" si="17"/>
        <v>630</v>
      </c>
      <c r="P34" s="31" t="str">
        <f t="shared" si="18"/>
        <v>n/a</v>
      </c>
      <c r="Q34" s="31">
        <f t="shared" si="19"/>
        <v>328</v>
      </c>
      <c r="R34" s="31">
        <f t="shared" si="20"/>
        <v>386</v>
      </c>
      <c r="S34" s="31">
        <f t="shared" si="21"/>
        <v>0</v>
      </c>
      <c r="T34" s="8"/>
      <c r="U34" s="33"/>
      <c r="V34" s="33"/>
      <c r="W34" s="33">
        <v>0</v>
      </c>
      <c r="X34" s="33">
        <v>0</v>
      </c>
      <c r="Y34" s="33">
        <v>0</v>
      </c>
      <c r="AA34" s="30" t="str">
        <f t="shared" si="22"/>
        <v>O Jacuzzi Beach Villa</v>
      </c>
      <c r="AB34" s="31" t="str">
        <f t="shared" si="22"/>
        <v>FB</v>
      </c>
      <c r="AC34" s="31" t="str">
        <f t="shared" si="22"/>
        <v>as quoted</v>
      </c>
      <c r="AD34" s="31">
        <f t="shared" si="22"/>
        <v>536</v>
      </c>
      <c r="AE34" s="34">
        <f t="shared" si="22"/>
        <v>630</v>
      </c>
      <c r="AF34" s="34" t="e">
        <f t="shared" si="23"/>
        <v>#VALUE!</v>
      </c>
      <c r="AG34" s="34">
        <f t="shared" si="24"/>
        <v>328</v>
      </c>
      <c r="AH34" s="34">
        <f t="shared" si="24"/>
        <v>386</v>
      </c>
      <c r="AI34" s="34">
        <f>S34+W34</f>
        <v>0</v>
      </c>
      <c r="AK34" s="35">
        <v>10</v>
      </c>
      <c r="AL34" s="35">
        <v>1</v>
      </c>
      <c r="AM34" s="35">
        <v>10</v>
      </c>
      <c r="AN34" s="35">
        <v>1</v>
      </c>
      <c r="AP34" s="30" t="str">
        <f t="shared" si="25"/>
        <v>O Jacuzzi Beach Villa</v>
      </c>
      <c r="AQ34" s="31" t="str">
        <f t="shared" si="25"/>
        <v>FB</v>
      </c>
      <c r="AR34" s="31" t="str">
        <f t="shared" si="25"/>
        <v>as quoted</v>
      </c>
      <c r="AS34" s="31">
        <f t="shared" si="26"/>
        <v>546</v>
      </c>
      <c r="AT34" s="31">
        <f t="shared" si="27"/>
        <v>640</v>
      </c>
      <c r="AU34" s="31" t="e">
        <f t="shared" si="27"/>
        <v>#VALUE!</v>
      </c>
      <c r="AV34" s="31">
        <f t="shared" si="27"/>
        <v>338</v>
      </c>
      <c r="AW34" s="31">
        <f t="shared" si="28"/>
        <v>396</v>
      </c>
      <c r="AX34" s="31">
        <f t="shared" si="28"/>
        <v>1</v>
      </c>
    </row>
    <row r="35" spans="1:50" ht="23.45" customHeight="1">
      <c r="A35" s="30" t="s">
        <v>1310</v>
      </c>
      <c r="B35" s="31" t="s">
        <v>92</v>
      </c>
      <c r="C35" s="31" t="s">
        <v>45</v>
      </c>
      <c r="D35" s="31">
        <v>559</v>
      </c>
      <c r="E35" s="31">
        <v>329</v>
      </c>
      <c r="F35" s="31" t="s">
        <v>55</v>
      </c>
      <c r="G35" s="162">
        <v>343</v>
      </c>
      <c r="H35" s="162">
        <v>202</v>
      </c>
      <c r="I35" s="162" t="s">
        <v>55</v>
      </c>
      <c r="K35" s="30" t="str">
        <f t="shared" si="15"/>
        <v>Sangu Jacuzzi Beach Villa</v>
      </c>
      <c r="L35" s="31" t="str">
        <f t="shared" si="15"/>
        <v>FB</v>
      </c>
      <c r="M35" s="31" t="str">
        <f t="shared" si="15"/>
        <v>as quoted</v>
      </c>
      <c r="N35" s="31">
        <f t="shared" si="16"/>
        <v>559</v>
      </c>
      <c r="O35" s="31">
        <f t="shared" si="17"/>
        <v>658</v>
      </c>
      <c r="P35" s="31" t="str">
        <f t="shared" si="18"/>
        <v>n/a</v>
      </c>
      <c r="Q35" s="31">
        <f t="shared" si="19"/>
        <v>343</v>
      </c>
      <c r="R35" s="31">
        <f t="shared" si="20"/>
        <v>404</v>
      </c>
      <c r="S35" s="31">
        <f t="shared" si="21"/>
        <v>0</v>
      </c>
      <c r="T35" s="8"/>
      <c r="U35" s="33"/>
      <c r="V35" s="33"/>
      <c r="W35" s="33">
        <v>0</v>
      </c>
      <c r="X35" s="33">
        <v>0</v>
      </c>
      <c r="Y35" s="33">
        <v>0</v>
      </c>
      <c r="AA35" s="30" t="str">
        <f t="shared" si="22"/>
        <v>Sangu Jacuzzi Beach Villa</v>
      </c>
      <c r="AB35" s="31" t="str">
        <f t="shared" si="22"/>
        <v>FB</v>
      </c>
      <c r="AC35" s="31" t="str">
        <f t="shared" si="22"/>
        <v>as quoted</v>
      </c>
      <c r="AD35" s="31">
        <f t="shared" si="22"/>
        <v>559</v>
      </c>
      <c r="AE35" s="34">
        <f t="shared" si="22"/>
        <v>658</v>
      </c>
      <c r="AF35" s="34" t="e">
        <f t="shared" si="23"/>
        <v>#VALUE!</v>
      </c>
      <c r="AG35" s="34">
        <f t="shared" si="24"/>
        <v>343</v>
      </c>
      <c r="AH35" s="34">
        <f t="shared" si="24"/>
        <v>404</v>
      </c>
      <c r="AI35" s="34">
        <f>S35+W35</f>
        <v>0</v>
      </c>
      <c r="AK35" s="35">
        <v>10</v>
      </c>
      <c r="AL35" s="35">
        <v>1</v>
      </c>
      <c r="AM35" s="35">
        <v>10</v>
      </c>
      <c r="AN35" s="35">
        <v>1</v>
      </c>
      <c r="AP35" s="30" t="str">
        <f t="shared" si="25"/>
        <v>Sangu Jacuzzi Beach Villa</v>
      </c>
      <c r="AQ35" s="31" t="str">
        <f t="shared" si="25"/>
        <v>FB</v>
      </c>
      <c r="AR35" s="31" t="str">
        <f t="shared" si="25"/>
        <v>as quoted</v>
      </c>
      <c r="AS35" s="31">
        <f t="shared" si="26"/>
        <v>569</v>
      </c>
      <c r="AT35" s="31">
        <f t="shared" si="27"/>
        <v>668</v>
      </c>
      <c r="AU35" s="31" t="e">
        <f t="shared" si="27"/>
        <v>#VALUE!</v>
      </c>
      <c r="AV35" s="31">
        <f t="shared" si="27"/>
        <v>353</v>
      </c>
      <c r="AW35" s="31">
        <f t="shared" si="28"/>
        <v>414</v>
      </c>
      <c r="AX35" s="31">
        <f t="shared" si="28"/>
        <v>1</v>
      </c>
    </row>
    <row r="36" spans="1:50" ht="23.45" customHeight="1">
      <c r="A36" s="30" t="s">
        <v>1311</v>
      </c>
      <c r="B36" s="31" t="s">
        <v>92</v>
      </c>
      <c r="C36" s="31" t="s">
        <v>45</v>
      </c>
      <c r="D36" s="31">
        <v>603</v>
      </c>
      <c r="E36" s="31">
        <v>355</v>
      </c>
      <c r="F36" s="31" t="s">
        <v>55</v>
      </c>
      <c r="G36" s="162">
        <v>371</v>
      </c>
      <c r="H36" s="162">
        <v>218</v>
      </c>
      <c r="I36" s="162" t="s">
        <v>55</v>
      </c>
      <c r="K36" s="30" t="str">
        <f t="shared" si="15"/>
        <v>Sangu Water Villa</v>
      </c>
      <c r="L36" s="31" t="str">
        <f t="shared" si="15"/>
        <v>FB</v>
      </c>
      <c r="M36" s="31" t="str">
        <f t="shared" si="15"/>
        <v>as quoted</v>
      </c>
      <c r="N36" s="31">
        <f t="shared" si="16"/>
        <v>603</v>
      </c>
      <c r="O36" s="31">
        <f t="shared" si="17"/>
        <v>710</v>
      </c>
      <c r="P36" s="31" t="str">
        <f t="shared" si="18"/>
        <v>n/a</v>
      </c>
      <c r="Q36" s="31">
        <f t="shared" si="19"/>
        <v>371</v>
      </c>
      <c r="R36" s="31">
        <f t="shared" si="20"/>
        <v>436</v>
      </c>
      <c r="S36" s="31">
        <f t="shared" si="21"/>
        <v>0</v>
      </c>
      <c r="T36" s="8"/>
      <c r="U36" s="33"/>
      <c r="V36" s="33"/>
      <c r="W36" s="33">
        <v>0</v>
      </c>
      <c r="X36" s="33">
        <v>0</v>
      </c>
      <c r="Y36" s="33">
        <v>0</v>
      </c>
      <c r="AA36" s="30" t="str">
        <f t="shared" si="22"/>
        <v>Sangu Water Villa</v>
      </c>
      <c r="AB36" s="31" t="str">
        <f t="shared" si="22"/>
        <v>FB</v>
      </c>
      <c r="AC36" s="31" t="str">
        <f t="shared" si="22"/>
        <v>as quoted</v>
      </c>
      <c r="AD36" s="31">
        <f t="shared" si="22"/>
        <v>603</v>
      </c>
      <c r="AE36" s="34">
        <f t="shared" si="22"/>
        <v>710</v>
      </c>
      <c r="AF36" s="34" t="e">
        <f t="shared" si="23"/>
        <v>#VALUE!</v>
      </c>
      <c r="AG36" s="34">
        <f t="shared" si="24"/>
        <v>371</v>
      </c>
      <c r="AH36" s="34">
        <f t="shared" si="24"/>
        <v>436</v>
      </c>
      <c r="AI36" s="34">
        <v>0</v>
      </c>
      <c r="AK36" s="35">
        <v>10</v>
      </c>
      <c r="AL36" s="35">
        <v>1</v>
      </c>
      <c r="AM36" s="35">
        <v>10</v>
      </c>
      <c r="AN36" s="35">
        <v>1</v>
      </c>
      <c r="AP36" s="30" t="str">
        <f t="shared" si="25"/>
        <v>Sangu Water Villa</v>
      </c>
      <c r="AQ36" s="31" t="str">
        <f t="shared" si="25"/>
        <v>FB</v>
      </c>
      <c r="AR36" s="31" t="str">
        <f t="shared" si="25"/>
        <v>as quoted</v>
      </c>
      <c r="AS36" s="31">
        <f t="shared" si="26"/>
        <v>613</v>
      </c>
      <c r="AT36" s="31">
        <f>AE36+AK36</f>
        <v>720</v>
      </c>
      <c r="AU36" s="31" t="s">
        <v>55</v>
      </c>
      <c r="AV36" s="31">
        <f>AG36+AM36</f>
        <v>381</v>
      </c>
      <c r="AW36" s="31">
        <f t="shared" si="28"/>
        <v>446</v>
      </c>
      <c r="AX36" s="31" t="s">
        <v>55</v>
      </c>
    </row>
    <row r="37" spans="1:50" ht="23.45" customHeight="1">
      <c r="A37" s="30" t="s">
        <v>1312</v>
      </c>
      <c r="B37" s="31" t="s">
        <v>92</v>
      </c>
      <c r="C37" s="31" t="s">
        <v>45</v>
      </c>
      <c r="D37" s="31">
        <v>848</v>
      </c>
      <c r="E37" s="31">
        <v>424</v>
      </c>
      <c r="F37" s="31" t="s">
        <v>55</v>
      </c>
      <c r="G37" s="162">
        <v>521</v>
      </c>
      <c r="H37" s="162">
        <v>260</v>
      </c>
      <c r="I37" s="162" t="s">
        <v>55</v>
      </c>
      <c r="K37" s="30" t="str">
        <f t="shared" si="15"/>
        <v>Sangu Water Villa - Honeymoon Suite</v>
      </c>
      <c r="L37" s="31" t="str">
        <f t="shared" si="15"/>
        <v>FB</v>
      </c>
      <c r="M37" s="31" t="str">
        <f t="shared" si="15"/>
        <v>as quoted</v>
      </c>
      <c r="N37" s="31">
        <f t="shared" si="16"/>
        <v>848</v>
      </c>
      <c r="O37" s="31">
        <f t="shared" si="17"/>
        <v>848</v>
      </c>
      <c r="P37" s="31" t="str">
        <f t="shared" si="18"/>
        <v>n/a</v>
      </c>
      <c r="Q37" s="31">
        <f t="shared" si="19"/>
        <v>521</v>
      </c>
      <c r="R37" s="31">
        <f t="shared" si="20"/>
        <v>520</v>
      </c>
      <c r="S37" s="31">
        <f t="shared" si="21"/>
        <v>0</v>
      </c>
      <c r="T37" s="8"/>
      <c r="U37" s="33"/>
      <c r="V37" s="33"/>
      <c r="W37" s="33">
        <v>0</v>
      </c>
      <c r="X37" s="33">
        <v>0</v>
      </c>
      <c r="Y37" s="33">
        <v>0</v>
      </c>
      <c r="AA37" s="30" t="str">
        <f t="shared" si="22"/>
        <v>Sangu Water Villa - Honeymoon Suite</v>
      </c>
      <c r="AB37" s="31" t="str">
        <f t="shared" si="22"/>
        <v>FB</v>
      </c>
      <c r="AC37" s="31" t="str">
        <f t="shared" si="22"/>
        <v>as quoted</v>
      </c>
      <c r="AD37" s="31">
        <f t="shared" si="22"/>
        <v>848</v>
      </c>
      <c r="AE37" s="34">
        <f t="shared" si="22"/>
        <v>848</v>
      </c>
      <c r="AF37" s="34" t="e">
        <f t="shared" si="23"/>
        <v>#VALUE!</v>
      </c>
      <c r="AG37" s="34">
        <f t="shared" si="24"/>
        <v>521</v>
      </c>
      <c r="AH37" s="34">
        <f t="shared" si="24"/>
        <v>520</v>
      </c>
      <c r="AI37" s="34">
        <f>S37+W37</f>
        <v>0</v>
      </c>
      <c r="AK37" s="35">
        <v>10</v>
      </c>
      <c r="AL37" s="35">
        <v>1</v>
      </c>
      <c r="AM37" s="35">
        <v>10</v>
      </c>
      <c r="AN37" s="35">
        <v>1</v>
      </c>
      <c r="AP37" s="30" t="str">
        <f t="shared" si="25"/>
        <v>Sangu Water Villa - Honeymoon Suite</v>
      </c>
      <c r="AQ37" s="31" t="str">
        <f t="shared" si="25"/>
        <v>FB</v>
      </c>
      <c r="AR37" s="31" t="str">
        <f t="shared" si="25"/>
        <v>as quoted</v>
      </c>
      <c r="AS37" s="31">
        <f t="shared" si="26"/>
        <v>858</v>
      </c>
      <c r="AT37" s="31">
        <f>AE37+AK37</f>
        <v>858</v>
      </c>
      <c r="AU37" s="31" t="s">
        <v>55</v>
      </c>
      <c r="AV37" s="31">
        <f>AG37+AM37</f>
        <v>531</v>
      </c>
      <c r="AW37" s="31">
        <f t="shared" si="28"/>
        <v>530</v>
      </c>
      <c r="AX37" s="31" t="s">
        <v>55</v>
      </c>
    </row>
    <row r="38" spans="1:50" ht="23.45" customHeight="1">
      <c r="A38" s="30" t="s">
        <v>94</v>
      </c>
      <c r="B38" s="31" t="s">
        <v>92</v>
      </c>
      <c r="C38" s="31" t="s">
        <v>45</v>
      </c>
      <c r="D38" s="31">
        <v>848</v>
      </c>
      <c r="E38" s="31">
        <v>424</v>
      </c>
      <c r="F38" s="31">
        <v>53</v>
      </c>
      <c r="G38" s="162">
        <v>521</v>
      </c>
      <c r="H38" s="162">
        <v>260</v>
      </c>
      <c r="I38" s="162">
        <v>53</v>
      </c>
      <c r="K38" s="30" t="str">
        <f t="shared" si="15"/>
        <v>Private Pool Villa</v>
      </c>
      <c r="L38" s="31" t="str">
        <f t="shared" si="15"/>
        <v>FB</v>
      </c>
      <c r="M38" s="31" t="str">
        <f t="shared" si="15"/>
        <v>as quoted</v>
      </c>
      <c r="N38" s="31">
        <f t="shared" si="16"/>
        <v>848</v>
      </c>
      <c r="O38" s="31">
        <f t="shared" si="17"/>
        <v>848</v>
      </c>
      <c r="P38" s="31">
        <f t="shared" si="18"/>
        <v>53</v>
      </c>
      <c r="Q38" s="31">
        <f t="shared" si="19"/>
        <v>521</v>
      </c>
      <c r="R38" s="31">
        <f t="shared" si="20"/>
        <v>520</v>
      </c>
      <c r="S38" s="31">
        <f t="shared" si="21"/>
        <v>53</v>
      </c>
      <c r="T38" s="8"/>
      <c r="U38" s="33"/>
      <c r="V38" s="33"/>
      <c r="W38" s="33">
        <v>0</v>
      </c>
      <c r="X38" s="33">
        <v>0</v>
      </c>
      <c r="Y38" s="33">
        <v>0</v>
      </c>
      <c r="AA38" s="30" t="str">
        <f t="shared" si="22"/>
        <v>Private Pool Villa</v>
      </c>
      <c r="AB38" s="31" t="str">
        <f t="shared" si="22"/>
        <v>FB</v>
      </c>
      <c r="AC38" s="31" t="str">
        <f t="shared" si="22"/>
        <v>as quoted</v>
      </c>
      <c r="AD38" s="31">
        <f t="shared" si="22"/>
        <v>848</v>
      </c>
      <c r="AE38" s="34">
        <f t="shared" si="22"/>
        <v>848</v>
      </c>
      <c r="AF38" s="34">
        <f t="shared" si="23"/>
        <v>53</v>
      </c>
      <c r="AG38" s="34">
        <f t="shared" si="24"/>
        <v>521</v>
      </c>
      <c r="AH38" s="34">
        <f t="shared" si="24"/>
        <v>520</v>
      </c>
      <c r="AI38" s="34">
        <f>S38+W38</f>
        <v>53</v>
      </c>
      <c r="AK38" s="35">
        <v>10</v>
      </c>
      <c r="AL38" s="35">
        <v>1</v>
      </c>
      <c r="AM38" s="35">
        <v>10</v>
      </c>
      <c r="AN38" s="35">
        <v>1</v>
      </c>
      <c r="AP38" s="30" t="str">
        <f t="shared" si="25"/>
        <v>Private Pool Villa</v>
      </c>
      <c r="AQ38" s="31" t="str">
        <f t="shared" si="25"/>
        <v>FB</v>
      </c>
      <c r="AR38" s="31" t="str">
        <f t="shared" si="25"/>
        <v>as quoted</v>
      </c>
      <c r="AS38" s="31">
        <f t="shared" si="26"/>
        <v>858</v>
      </c>
      <c r="AT38" s="31">
        <f>AE38+AK38</f>
        <v>858</v>
      </c>
      <c r="AU38" s="31">
        <f>AF38+AL38</f>
        <v>54</v>
      </c>
      <c r="AV38" s="31">
        <f>AG38+AM38</f>
        <v>531</v>
      </c>
      <c r="AW38" s="31">
        <f t="shared" si="28"/>
        <v>530</v>
      </c>
      <c r="AX38" s="31">
        <f>AI38+AN38</f>
        <v>54</v>
      </c>
    </row>
    <row r="39" spans="1:50" ht="23.45" customHeight="1">
      <c r="A39" s="30" t="s">
        <v>1313</v>
      </c>
      <c r="B39" s="31" t="s">
        <v>92</v>
      </c>
      <c r="C39" s="31" t="s">
        <v>45</v>
      </c>
      <c r="D39" s="31">
        <v>1121</v>
      </c>
      <c r="E39" s="31">
        <v>561</v>
      </c>
      <c r="F39" s="31">
        <v>53</v>
      </c>
      <c r="G39" s="162">
        <v>691</v>
      </c>
      <c r="H39" s="162">
        <v>345</v>
      </c>
      <c r="I39" s="162">
        <v>53</v>
      </c>
      <c r="K39" s="30" t="str">
        <f t="shared" si="15"/>
        <v>Private Pool Villa - Family Suite</v>
      </c>
      <c r="L39" s="31" t="str">
        <f t="shared" si="15"/>
        <v>FB</v>
      </c>
      <c r="M39" s="31" t="str">
        <f t="shared" si="15"/>
        <v>as quoted</v>
      </c>
      <c r="N39" s="31">
        <f t="shared" si="16"/>
        <v>1121</v>
      </c>
      <c r="O39" s="31">
        <f t="shared" si="17"/>
        <v>1122</v>
      </c>
      <c r="P39" s="31">
        <f t="shared" si="18"/>
        <v>53</v>
      </c>
      <c r="Q39" s="31">
        <f t="shared" si="19"/>
        <v>691</v>
      </c>
      <c r="R39" s="31">
        <f t="shared" si="20"/>
        <v>690</v>
      </c>
      <c r="S39" s="31">
        <f t="shared" si="21"/>
        <v>53</v>
      </c>
      <c r="T39" s="8"/>
      <c r="U39" s="33"/>
      <c r="V39" s="33"/>
      <c r="W39" s="33">
        <v>0</v>
      </c>
      <c r="X39" s="33">
        <v>0</v>
      </c>
      <c r="Y39" s="33">
        <v>0</v>
      </c>
      <c r="AA39" s="30" t="str">
        <f t="shared" si="22"/>
        <v>Private Pool Villa - Family Suite</v>
      </c>
      <c r="AB39" s="31" t="str">
        <f t="shared" si="22"/>
        <v>FB</v>
      </c>
      <c r="AC39" s="31" t="str">
        <f t="shared" si="22"/>
        <v>as quoted</v>
      </c>
      <c r="AD39" s="31">
        <f t="shared" si="22"/>
        <v>1121</v>
      </c>
      <c r="AE39" s="34">
        <f t="shared" si="22"/>
        <v>1122</v>
      </c>
      <c r="AF39" s="34">
        <f t="shared" si="23"/>
        <v>53</v>
      </c>
      <c r="AG39" s="34">
        <f t="shared" si="24"/>
        <v>691</v>
      </c>
      <c r="AH39" s="34">
        <f t="shared" si="24"/>
        <v>690</v>
      </c>
      <c r="AI39" s="34">
        <f>S39+W39</f>
        <v>53</v>
      </c>
      <c r="AK39" s="35">
        <v>20</v>
      </c>
      <c r="AL39" s="35">
        <v>1</v>
      </c>
      <c r="AM39" s="35">
        <v>20</v>
      </c>
      <c r="AN39" s="35">
        <v>1</v>
      </c>
      <c r="AP39" s="30" t="str">
        <f t="shared" si="25"/>
        <v>Private Pool Villa - Family Suite</v>
      </c>
      <c r="AQ39" s="31" t="str">
        <f t="shared" si="25"/>
        <v>FB</v>
      </c>
      <c r="AR39" s="31" t="str">
        <f t="shared" si="25"/>
        <v>as quoted</v>
      </c>
      <c r="AS39" s="31">
        <f t="shared" si="26"/>
        <v>1141</v>
      </c>
      <c r="AT39" s="31">
        <f>AE39+AK39</f>
        <v>1142</v>
      </c>
      <c r="AU39" s="31">
        <f>AF39+AL39</f>
        <v>54</v>
      </c>
      <c r="AV39" s="31">
        <f>AG39+AM39</f>
        <v>711</v>
      </c>
      <c r="AW39" s="31">
        <f t="shared" si="28"/>
        <v>710</v>
      </c>
      <c r="AX39" s="31">
        <f>AI39+AN39</f>
        <v>54</v>
      </c>
    </row>
    <row r="40" spans="1:50" ht="23.45" customHeight="1">
      <c r="A40" s="25" t="s">
        <v>275</v>
      </c>
      <c r="K40" s="25" t="s">
        <v>24</v>
      </c>
      <c r="U40" s="25" t="s">
        <v>25</v>
      </c>
      <c r="AA40" s="25" t="s">
        <v>26</v>
      </c>
      <c r="AK40" s="25" t="s">
        <v>27</v>
      </c>
      <c r="AP40" s="25" t="s">
        <v>28</v>
      </c>
    </row>
    <row r="41" spans="1:50" ht="23.45" customHeight="1">
      <c r="A41" s="298" t="s">
        <v>0</v>
      </c>
      <c r="B41" s="298" t="s">
        <v>1</v>
      </c>
      <c r="C41" s="298" t="s">
        <v>29</v>
      </c>
      <c r="D41" s="285" t="s">
        <v>51</v>
      </c>
      <c r="E41" s="286"/>
      <c r="F41" s="287"/>
      <c r="G41" s="285" t="s">
        <v>52</v>
      </c>
      <c r="H41" s="286"/>
      <c r="I41" s="287"/>
      <c r="K41" s="299" t="s">
        <v>0</v>
      </c>
      <c r="L41" s="299" t="s">
        <v>1</v>
      </c>
      <c r="M41" s="299" t="s">
        <v>29</v>
      </c>
      <c r="N41" s="288" t="str">
        <f>D41</f>
        <v>Season 5</v>
      </c>
      <c r="O41" s="289"/>
      <c r="P41" s="290"/>
      <c r="Q41" s="288" t="str">
        <f>G41</f>
        <v>Season 6</v>
      </c>
      <c r="R41" s="289"/>
      <c r="S41" s="290"/>
      <c r="T41" s="8"/>
      <c r="U41" s="26" t="s">
        <v>32</v>
      </c>
      <c r="V41" s="26" t="s">
        <v>33</v>
      </c>
      <c r="W41" s="26" t="s">
        <v>34</v>
      </c>
      <c r="X41" s="26" t="s">
        <v>34</v>
      </c>
      <c r="Y41" s="26" t="s">
        <v>34</v>
      </c>
      <c r="AA41" s="294" t="s">
        <v>0</v>
      </c>
      <c r="AB41" s="294" t="s">
        <v>1</v>
      </c>
      <c r="AC41" s="294" t="s">
        <v>29</v>
      </c>
      <c r="AD41" s="291" t="str">
        <f>N41</f>
        <v>Season 5</v>
      </c>
      <c r="AE41" s="292"/>
      <c r="AF41" s="293"/>
      <c r="AG41" s="291" t="str">
        <f>Q41</f>
        <v>Season 6</v>
      </c>
      <c r="AH41" s="292"/>
      <c r="AI41" s="293"/>
      <c r="AK41" s="27"/>
      <c r="AL41" s="27"/>
      <c r="AM41" s="27"/>
      <c r="AN41" s="28"/>
      <c r="AP41" s="295" t="s">
        <v>0</v>
      </c>
      <c r="AQ41" s="295" t="s">
        <v>1</v>
      </c>
      <c r="AR41" s="295" t="s">
        <v>29</v>
      </c>
      <c r="AS41" s="282" t="str">
        <f>AD41</f>
        <v>Season 5</v>
      </c>
      <c r="AT41" s="283"/>
      <c r="AU41" s="284"/>
      <c r="AV41" s="282" t="str">
        <f>AG41</f>
        <v>Season 6</v>
      </c>
      <c r="AW41" s="283"/>
      <c r="AX41" s="284"/>
    </row>
    <row r="42" spans="1:50" ht="23.45" customHeight="1">
      <c r="A42" s="298"/>
      <c r="B42" s="298"/>
      <c r="C42" s="298"/>
      <c r="D42" s="285" t="s">
        <v>1061</v>
      </c>
      <c r="E42" s="286"/>
      <c r="F42" s="287"/>
      <c r="G42" s="285" t="s">
        <v>1062</v>
      </c>
      <c r="H42" s="286"/>
      <c r="I42" s="287"/>
      <c r="K42" s="299"/>
      <c r="L42" s="299"/>
      <c r="M42" s="299"/>
      <c r="N42" s="288" t="str">
        <f>D42</f>
        <v>01 Jun 2020 to 12 Jul 2020</v>
      </c>
      <c r="O42" s="289"/>
      <c r="P42" s="290"/>
      <c r="Q42" s="288" t="str">
        <f>G42</f>
        <v>13 Jul 2020 to 30 Sep 2020</v>
      </c>
      <c r="R42" s="289"/>
      <c r="S42" s="290"/>
      <c r="T42" s="8"/>
      <c r="U42" s="26" t="s">
        <v>37</v>
      </c>
      <c r="V42" s="26" t="s">
        <v>38</v>
      </c>
      <c r="W42" s="26" t="s">
        <v>38</v>
      </c>
      <c r="X42" s="26" t="s">
        <v>38</v>
      </c>
      <c r="Y42" s="26"/>
      <c r="AA42" s="294"/>
      <c r="AB42" s="294"/>
      <c r="AC42" s="294"/>
      <c r="AD42" s="291" t="str">
        <f>N42</f>
        <v>01 Jun 2020 to 12 Jul 2020</v>
      </c>
      <c r="AE42" s="292"/>
      <c r="AF42" s="293"/>
      <c r="AG42" s="291" t="str">
        <f>Q42</f>
        <v>13 Jul 2020 to 30 Sep 2020</v>
      </c>
      <c r="AH42" s="292"/>
      <c r="AI42" s="293"/>
      <c r="AK42" s="27" t="s">
        <v>39</v>
      </c>
      <c r="AL42" s="27"/>
      <c r="AM42" s="27" t="s">
        <v>40</v>
      </c>
      <c r="AN42" s="28"/>
      <c r="AP42" s="296"/>
      <c r="AQ42" s="296"/>
      <c r="AR42" s="296"/>
      <c r="AS42" s="282" t="str">
        <f>AD42</f>
        <v>01 Jun 2020 to 12 Jul 2020</v>
      </c>
      <c r="AT42" s="283"/>
      <c r="AU42" s="284"/>
      <c r="AV42" s="282" t="str">
        <f>AG42</f>
        <v>13 Jul 2020 to 30 Sep 2020</v>
      </c>
      <c r="AW42" s="283"/>
      <c r="AX42" s="284"/>
    </row>
    <row r="43" spans="1:50" ht="23.45" customHeight="1">
      <c r="A43" s="298"/>
      <c r="B43" s="298"/>
      <c r="C43" s="298"/>
      <c r="D43" s="29" t="s">
        <v>3</v>
      </c>
      <c r="E43" s="29" t="s">
        <v>4</v>
      </c>
      <c r="F43" s="29" t="s">
        <v>41</v>
      </c>
      <c r="G43" s="29" t="s">
        <v>3</v>
      </c>
      <c r="H43" s="29" t="s">
        <v>4</v>
      </c>
      <c r="I43" s="29" t="s">
        <v>41</v>
      </c>
      <c r="K43" s="299"/>
      <c r="L43" s="299"/>
      <c r="M43" s="299"/>
      <c r="N43" s="29" t="s">
        <v>3</v>
      </c>
      <c r="O43" s="29" t="s">
        <v>4</v>
      </c>
      <c r="P43" s="29" t="s">
        <v>41</v>
      </c>
      <c r="Q43" s="29" t="s">
        <v>3</v>
      </c>
      <c r="R43" s="29" t="s">
        <v>4</v>
      </c>
      <c r="S43" s="29" t="s">
        <v>41</v>
      </c>
      <c r="T43" s="8"/>
      <c r="U43" s="26"/>
      <c r="V43" s="26"/>
      <c r="W43" s="26"/>
      <c r="X43" s="26"/>
      <c r="Y43" s="26"/>
      <c r="AA43" s="294"/>
      <c r="AB43" s="294"/>
      <c r="AC43" s="294"/>
      <c r="AD43" s="29" t="s">
        <v>3</v>
      </c>
      <c r="AE43" s="29" t="s">
        <v>4</v>
      </c>
      <c r="AF43" s="29" t="s">
        <v>41</v>
      </c>
      <c r="AG43" s="29" t="s">
        <v>3</v>
      </c>
      <c r="AH43" s="29" t="s">
        <v>4</v>
      </c>
      <c r="AI43" s="29" t="s">
        <v>41</v>
      </c>
      <c r="AK43" s="27" t="s">
        <v>42</v>
      </c>
      <c r="AL43" s="27" t="s">
        <v>43</v>
      </c>
      <c r="AM43" s="27" t="s">
        <v>42</v>
      </c>
      <c r="AN43" s="28" t="s">
        <v>43</v>
      </c>
      <c r="AP43" s="297"/>
      <c r="AQ43" s="297"/>
      <c r="AR43" s="297"/>
      <c r="AS43" s="29" t="s">
        <v>3</v>
      </c>
      <c r="AT43" s="29" t="s">
        <v>4</v>
      </c>
      <c r="AU43" s="29" t="s">
        <v>41</v>
      </c>
      <c r="AV43" s="29" t="s">
        <v>3</v>
      </c>
      <c r="AW43" s="29" t="s">
        <v>4</v>
      </c>
      <c r="AX43" s="29" t="s">
        <v>41</v>
      </c>
    </row>
    <row r="44" spans="1:50" ht="23.45" customHeight="1">
      <c r="A44" s="30" t="s">
        <v>1305</v>
      </c>
      <c r="B44" s="31" t="s">
        <v>92</v>
      </c>
      <c r="C44" s="31" t="s">
        <v>45</v>
      </c>
      <c r="D44" s="31">
        <v>161</v>
      </c>
      <c r="E44" s="31">
        <v>95</v>
      </c>
      <c r="F44" s="31">
        <v>53</v>
      </c>
      <c r="G44" s="162">
        <v>179</v>
      </c>
      <c r="H44" s="162">
        <v>105</v>
      </c>
      <c r="I44" s="162">
        <v>53</v>
      </c>
      <c r="K44" s="30" t="str">
        <f t="shared" ref="K44:M55" si="30">A44</f>
        <v>Garden Bungalow</v>
      </c>
      <c r="L44" s="31" t="str">
        <f t="shared" si="30"/>
        <v>FB</v>
      </c>
      <c r="M44" s="31" t="str">
        <f t="shared" si="30"/>
        <v>as quoted</v>
      </c>
      <c r="N44" s="31">
        <f t="shared" ref="N44:N55" si="31">SUM(D44)</f>
        <v>161</v>
      </c>
      <c r="O44" s="31">
        <f t="shared" ref="O44:O55" si="32">SUM(E44*2)</f>
        <v>190</v>
      </c>
      <c r="P44" s="31">
        <f t="shared" ref="P44:P55" si="33">F44</f>
        <v>53</v>
      </c>
      <c r="Q44" s="31">
        <f t="shared" ref="Q44:Q55" si="34">SUM(G44)</f>
        <v>179</v>
      </c>
      <c r="R44" s="31">
        <f t="shared" ref="R44:R55" si="35">SUM(H44*2)</f>
        <v>210</v>
      </c>
      <c r="S44" s="31">
        <f t="shared" ref="S44:S55" si="36">SUM(I44)</f>
        <v>53</v>
      </c>
      <c r="T44" s="8"/>
      <c r="U44" s="33"/>
      <c r="V44" s="33"/>
      <c r="W44" s="33">
        <v>0</v>
      </c>
      <c r="X44" s="33">
        <v>0</v>
      </c>
      <c r="Y44" s="33">
        <v>0</v>
      </c>
      <c r="AA44" s="30" t="str">
        <f t="shared" ref="AA44:AE55" si="37">K44</f>
        <v>Garden Bungalow</v>
      </c>
      <c r="AB44" s="31" t="str">
        <f t="shared" si="37"/>
        <v>FB</v>
      </c>
      <c r="AC44" s="31" t="str">
        <f t="shared" si="37"/>
        <v>as quoted</v>
      </c>
      <c r="AD44" s="31">
        <f t="shared" si="37"/>
        <v>161</v>
      </c>
      <c r="AE44" s="34">
        <f t="shared" si="37"/>
        <v>190</v>
      </c>
      <c r="AF44" s="34">
        <f t="shared" ref="AF44:AF55" si="38">P44+W44</f>
        <v>53</v>
      </c>
      <c r="AG44" s="34">
        <f t="shared" ref="AG44:AH55" si="39">Q44</f>
        <v>179</v>
      </c>
      <c r="AH44" s="34">
        <f t="shared" si="39"/>
        <v>210</v>
      </c>
      <c r="AI44" s="34">
        <f>S44+W44</f>
        <v>53</v>
      </c>
      <c r="AK44" s="35">
        <v>10</v>
      </c>
      <c r="AL44" s="35">
        <v>1</v>
      </c>
      <c r="AM44" s="35">
        <v>10</v>
      </c>
      <c r="AN44" s="35">
        <v>1</v>
      </c>
      <c r="AP44" s="30" t="str">
        <f t="shared" ref="AP44:AR55" si="40">AA44</f>
        <v>Garden Bungalow</v>
      </c>
      <c r="AQ44" s="31" t="str">
        <f t="shared" si="40"/>
        <v>FB</v>
      </c>
      <c r="AR44" s="31" t="str">
        <f t="shared" si="40"/>
        <v>as quoted</v>
      </c>
      <c r="AS44" s="31">
        <f t="shared" ref="AS44:AS55" si="41">AD44+AK44</f>
        <v>171</v>
      </c>
      <c r="AT44" s="31">
        <f t="shared" ref="AT44:AV51" si="42">AE44+AK44</f>
        <v>200</v>
      </c>
      <c r="AU44" s="31">
        <f t="shared" si="42"/>
        <v>54</v>
      </c>
      <c r="AV44" s="31">
        <f t="shared" si="42"/>
        <v>189</v>
      </c>
      <c r="AW44" s="31">
        <f t="shared" ref="AW44:AX55" si="43">AH44+AM44</f>
        <v>220</v>
      </c>
      <c r="AX44" s="31">
        <f t="shared" si="43"/>
        <v>54</v>
      </c>
    </row>
    <row r="45" spans="1:50" ht="23.45" customHeight="1">
      <c r="A45" s="30" t="s">
        <v>574</v>
      </c>
      <c r="B45" s="31" t="s">
        <v>92</v>
      </c>
      <c r="C45" s="31" t="s">
        <v>45</v>
      </c>
      <c r="D45" s="31">
        <v>186</v>
      </c>
      <c r="E45" s="31">
        <v>109</v>
      </c>
      <c r="F45" s="31">
        <v>53</v>
      </c>
      <c r="G45" s="162">
        <v>207</v>
      </c>
      <c r="H45" s="162">
        <v>122</v>
      </c>
      <c r="I45" s="162">
        <v>53</v>
      </c>
      <c r="K45" s="30" t="str">
        <f t="shared" si="30"/>
        <v xml:space="preserve">Beach Bungalow </v>
      </c>
      <c r="L45" s="31" t="str">
        <f t="shared" si="30"/>
        <v>FB</v>
      </c>
      <c r="M45" s="31" t="str">
        <f t="shared" si="30"/>
        <v>as quoted</v>
      </c>
      <c r="N45" s="31">
        <f t="shared" si="31"/>
        <v>186</v>
      </c>
      <c r="O45" s="31">
        <f t="shared" si="32"/>
        <v>218</v>
      </c>
      <c r="P45" s="31">
        <f t="shared" si="33"/>
        <v>53</v>
      </c>
      <c r="Q45" s="31">
        <f t="shared" si="34"/>
        <v>207</v>
      </c>
      <c r="R45" s="31">
        <f t="shared" si="35"/>
        <v>244</v>
      </c>
      <c r="S45" s="31">
        <f t="shared" si="36"/>
        <v>53</v>
      </c>
      <c r="T45" s="8"/>
      <c r="U45" s="33"/>
      <c r="V45" s="33"/>
      <c r="W45" s="33">
        <v>0</v>
      </c>
      <c r="X45" s="33">
        <v>0</v>
      </c>
      <c r="Y45" s="33">
        <v>0</v>
      </c>
      <c r="AA45" s="30" t="str">
        <f t="shared" si="37"/>
        <v xml:space="preserve">Beach Bungalow </v>
      </c>
      <c r="AB45" s="31" t="str">
        <f t="shared" si="37"/>
        <v>FB</v>
      </c>
      <c r="AC45" s="31" t="str">
        <f t="shared" si="37"/>
        <v>as quoted</v>
      </c>
      <c r="AD45" s="31">
        <f t="shared" si="37"/>
        <v>186</v>
      </c>
      <c r="AE45" s="34">
        <f t="shared" si="37"/>
        <v>218</v>
      </c>
      <c r="AF45" s="34">
        <f t="shared" si="38"/>
        <v>53</v>
      </c>
      <c r="AG45" s="34">
        <f t="shared" si="39"/>
        <v>207</v>
      </c>
      <c r="AH45" s="34">
        <f t="shared" si="39"/>
        <v>244</v>
      </c>
      <c r="AI45" s="34">
        <f>S45+W45</f>
        <v>53</v>
      </c>
      <c r="AK45" s="35">
        <v>10</v>
      </c>
      <c r="AL45" s="35">
        <v>1</v>
      </c>
      <c r="AM45" s="35">
        <v>10</v>
      </c>
      <c r="AN45" s="35">
        <v>1</v>
      </c>
      <c r="AP45" s="30" t="str">
        <f t="shared" si="40"/>
        <v xml:space="preserve">Beach Bungalow </v>
      </c>
      <c r="AQ45" s="31" t="str">
        <f t="shared" si="40"/>
        <v>FB</v>
      </c>
      <c r="AR45" s="31" t="str">
        <f t="shared" si="40"/>
        <v>as quoted</v>
      </c>
      <c r="AS45" s="31">
        <f t="shared" si="41"/>
        <v>196</v>
      </c>
      <c r="AT45" s="31">
        <f t="shared" si="42"/>
        <v>228</v>
      </c>
      <c r="AU45" s="31">
        <f t="shared" si="42"/>
        <v>54</v>
      </c>
      <c r="AV45" s="31">
        <f t="shared" si="42"/>
        <v>217</v>
      </c>
      <c r="AW45" s="31">
        <f t="shared" si="43"/>
        <v>254</v>
      </c>
      <c r="AX45" s="31">
        <f t="shared" si="43"/>
        <v>54</v>
      </c>
    </row>
    <row r="46" spans="1:50" ht="23.45" customHeight="1">
      <c r="A46" s="30" t="s">
        <v>330</v>
      </c>
      <c r="B46" s="31" t="s">
        <v>92</v>
      </c>
      <c r="C46" s="31" t="s">
        <v>45</v>
      </c>
      <c r="D46" s="31">
        <v>237</v>
      </c>
      <c r="E46" s="31">
        <v>140</v>
      </c>
      <c r="F46" s="31">
        <v>53</v>
      </c>
      <c r="G46" s="162">
        <v>264</v>
      </c>
      <c r="H46" s="162">
        <v>155</v>
      </c>
      <c r="I46" s="162">
        <v>53</v>
      </c>
      <c r="K46" s="30" t="str">
        <f t="shared" si="30"/>
        <v>Beach Villa</v>
      </c>
      <c r="L46" s="31" t="str">
        <f t="shared" si="30"/>
        <v>FB</v>
      </c>
      <c r="M46" s="31" t="str">
        <f t="shared" si="30"/>
        <v>as quoted</v>
      </c>
      <c r="N46" s="31">
        <f t="shared" si="31"/>
        <v>237</v>
      </c>
      <c r="O46" s="31">
        <f t="shared" si="32"/>
        <v>280</v>
      </c>
      <c r="P46" s="31">
        <f t="shared" si="33"/>
        <v>53</v>
      </c>
      <c r="Q46" s="31">
        <f t="shared" si="34"/>
        <v>264</v>
      </c>
      <c r="R46" s="31">
        <f t="shared" si="35"/>
        <v>310</v>
      </c>
      <c r="S46" s="31">
        <f t="shared" si="36"/>
        <v>53</v>
      </c>
      <c r="T46" s="8"/>
      <c r="U46" s="33"/>
      <c r="V46" s="33"/>
      <c r="W46" s="33">
        <v>0</v>
      </c>
      <c r="X46" s="33">
        <v>0</v>
      </c>
      <c r="Y46" s="33">
        <v>0</v>
      </c>
      <c r="AA46" s="30" t="str">
        <f t="shared" si="37"/>
        <v>Beach Villa</v>
      </c>
      <c r="AB46" s="31" t="str">
        <f t="shared" si="37"/>
        <v>FB</v>
      </c>
      <c r="AC46" s="31" t="str">
        <f t="shared" si="37"/>
        <v>as quoted</v>
      </c>
      <c r="AD46" s="31">
        <f t="shared" si="37"/>
        <v>237</v>
      </c>
      <c r="AE46" s="34">
        <f t="shared" si="37"/>
        <v>280</v>
      </c>
      <c r="AF46" s="34">
        <f t="shared" si="38"/>
        <v>53</v>
      </c>
      <c r="AG46" s="34">
        <f t="shared" si="39"/>
        <v>264</v>
      </c>
      <c r="AH46" s="34">
        <f t="shared" si="39"/>
        <v>310</v>
      </c>
      <c r="AI46" s="34">
        <f>S46+W46</f>
        <v>53</v>
      </c>
      <c r="AK46" s="35">
        <v>10</v>
      </c>
      <c r="AL46" s="35">
        <v>1</v>
      </c>
      <c r="AM46" s="35">
        <v>10</v>
      </c>
      <c r="AN46" s="35">
        <v>1</v>
      </c>
      <c r="AP46" s="30" t="str">
        <f t="shared" si="40"/>
        <v>Beach Villa</v>
      </c>
      <c r="AQ46" s="31" t="str">
        <f t="shared" si="40"/>
        <v>FB</v>
      </c>
      <c r="AR46" s="31" t="str">
        <f t="shared" si="40"/>
        <v>as quoted</v>
      </c>
      <c r="AS46" s="31">
        <f t="shared" si="41"/>
        <v>247</v>
      </c>
      <c r="AT46" s="31">
        <f t="shared" si="42"/>
        <v>290</v>
      </c>
      <c r="AU46" s="31">
        <f t="shared" si="42"/>
        <v>54</v>
      </c>
      <c r="AV46" s="31">
        <f t="shared" si="42"/>
        <v>274</v>
      </c>
      <c r="AW46" s="31">
        <f t="shared" si="43"/>
        <v>320</v>
      </c>
      <c r="AX46" s="31">
        <f t="shared" si="43"/>
        <v>54</v>
      </c>
    </row>
    <row r="47" spans="1:50" ht="23.45" customHeight="1">
      <c r="A47" s="30" t="s">
        <v>1306</v>
      </c>
      <c r="B47" s="31" t="s">
        <v>92</v>
      </c>
      <c r="C47" s="31" t="s">
        <v>45</v>
      </c>
      <c r="D47" s="31">
        <v>252</v>
      </c>
      <c r="E47" s="31">
        <v>148</v>
      </c>
      <c r="F47" s="31" t="s">
        <v>55</v>
      </c>
      <c r="G47" s="162">
        <v>278</v>
      </c>
      <c r="H47" s="162">
        <v>164</v>
      </c>
      <c r="I47" s="162" t="s">
        <v>55</v>
      </c>
      <c r="K47" s="30" t="str">
        <f t="shared" si="30"/>
        <v>O Beach Villa</v>
      </c>
      <c r="L47" s="31" t="str">
        <f t="shared" si="30"/>
        <v>FB</v>
      </c>
      <c r="M47" s="31" t="str">
        <f t="shared" si="30"/>
        <v>as quoted</v>
      </c>
      <c r="N47" s="31">
        <f t="shared" si="31"/>
        <v>252</v>
      </c>
      <c r="O47" s="31">
        <f t="shared" si="32"/>
        <v>296</v>
      </c>
      <c r="P47" s="31" t="str">
        <f t="shared" si="33"/>
        <v>n/a</v>
      </c>
      <c r="Q47" s="31">
        <f t="shared" si="34"/>
        <v>278</v>
      </c>
      <c r="R47" s="31">
        <f t="shared" si="35"/>
        <v>328</v>
      </c>
      <c r="S47" s="31">
        <f t="shared" si="36"/>
        <v>0</v>
      </c>
      <c r="T47" s="8"/>
      <c r="U47" s="33"/>
      <c r="V47" s="33"/>
      <c r="W47" s="33">
        <v>0</v>
      </c>
      <c r="X47" s="33">
        <v>0</v>
      </c>
      <c r="Y47" s="33">
        <v>0</v>
      </c>
      <c r="AA47" s="30" t="str">
        <f t="shared" si="37"/>
        <v>O Beach Villa</v>
      </c>
      <c r="AB47" s="31" t="str">
        <f t="shared" si="37"/>
        <v>FB</v>
      </c>
      <c r="AC47" s="31" t="str">
        <f t="shared" si="37"/>
        <v>as quoted</v>
      </c>
      <c r="AD47" s="31">
        <f t="shared" si="37"/>
        <v>252</v>
      </c>
      <c r="AE47" s="34">
        <f t="shared" si="37"/>
        <v>296</v>
      </c>
      <c r="AF47" s="34" t="e">
        <f t="shared" si="38"/>
        <v>#VALUE!</v>
      </c>
      <c r="AG47" s="34">
        <f t="shared" si="39"/>
        <v>278</v>
      </c>
      <c r="AH47" s="34">
        <f t="shared" si="39"/>
        <v>328</v>
      </c>
      <c r="AI47" s="34">
        <f t="shared" ref="AI47:AI48" si="44">S47+W47</f>
        <v>0</v>
      </c>
      <c r="AK47" s="35">
        <v>10</v>
      </c>
      <c r="AL47" s="35">
        <v>1</v>
      </c>
      <c r="AM47" s="35">
        <v>10</v>
      </c>
      <c r="AN47" s="35">
        <v>1</v>
      </c>
      <c r="AP47" s="30" t="str">
        <f t="shared" si="40"/>
        <v>O Beach Villa</v>
      </c>
      <c r="AQ47" s="31" t="str">
        <f t="shared" si="40"/>
        <v>FB</v>
      </c>
      <c r="AR47" s="31" t="str">
        <f t="shared" si="40"/>
        <v>as quoted</v>
      </c>
      <c r="AS47" s="31">
        <f t="shared" si="41"/>
        <v>262</v>
      </c>
      <c r="AT47" s="31">
        <f t="shared" si="42"/>
        <v>306</v>
      </c>
      <c r="AU47" s="31" t="e">
        <f t="shared" si="42"/>
        <v>#VALUE!</v>
      </c>
      <c r="AV47" s="31">
        <f t="shared" si="42"/>
        <v>288</v>
      </c>
      <c r="AW47" s="31">
        <f t="shared" si="43"/>
        <v>338</v>
      </c>
      <c r="AX47" s="31">
        <f t="shared" si="43"/>
        <v>1</v>
      </c>
    </row>
    <row r="48" spans="1:50" ht="23.45" customHeight="1">
      <c r="A48" s="30" t="s">
        <v>1307</v>
      </c>
      <c r="B48" s="31" t="s">
        <v>92</v>
      </c>
      <c r="C48" s="31" t="s">
        <v>45</v>
      </c>
      <c r="D48" s="31">
        <v>264</v>
      </c>
      <c r="E48" s="31">
        <v>155</v>
      </c>
      <c r="F48" s="31">
        <v>53</v>
      </c>
      <c r="G48" s="162">
        <v>293</v>
      </c>
      <c r="H48" s="162">
        <v>172</v>
      </c>
      <c r="I48" s="162">
        <v>53</v>
      </c>
      <c r="K48" s="30" t="str">
        <f t="shared" si="30"/>
        <v>Premium Beach Villa</v>
      </c>
      <c r="L48" s="31" t="str">
        <f t="shared" si="30"/>
        <v>FB</v>
      </c>
      <c r="M48" s="31" t="str">
        <f t="shared" si="30"/>
        <v>as quoted</v>
      </c>
      <c r="N48" s="31">
        <f t="shared" si="31"/>
        <v>264</v>
      </c>
      <c r="O48" s="31">
        <f t="shared" si="32"/>
        <v>310</v>
      </c>
      <c r="P48" s="31">
        <f t="shared" si="33"/>
        <v>53</v>
      </c>
      <c r="Q48" s="31">
        <f t="shared" si="34"/>
        <v>293</v>
      </c>
      <c r="R48" s="31">
        <f t="shared" si="35"/>
        <v>344</v>
      </c>
      <c r="S48" s="31">
        <f t="shared" si="36"/>
        <v>53</v>
      </c>
      <c r="T48" s="8"/>
      <c r="U48" s="33"/>
      <c r="V48" s="33"/>
      <c r="W48" s="33">
        <v>0</v>
      </c>
      <c r="X48" s="33">
        <v>0</v>
      </c>
      <c r="Y48" s="33">
        <v>0</v>
      </c>
      <c r="AA48" s="30" t="str">
        <f t="shared" si="37"/>
        <v>Premium Beach Villa</v>
      </c>
      <c r="AB48" s="31" t="str">
        <f t="shared" si="37"/>
        <v>FB</v>
      </c>
      <c r="AC48" s="31" t="str">
        <f t="shared" si="37"/>
        <v>as quoted</v>
      </c>
      <c r="AD48" s="31">
        <f t="shared" si="37"/>
        <v>264</v>
      </c>
      <c r="AE48" s="34">
        <f t="shared" si="37"/>
        <v>310</v>
      </c>
      <c r="AF48" s="34">
        <f t="shared" si="38"/>
        <v>53</v>
      </c>
      <c r="AG48" s="34">
        <f t="shared" si="39"/>
        <v>293</v>
      </c>
      <c r="AH48" s="34">
        <f t="shared" si="39"/>
        <v>344</v>
      </c>
      <c r="AI48" s="34">
        <f t="shared" si="44"/>
        <v>53</v>
      </c>
      <c r="AK48" s="35">
        <v>10</v>
      </c>
      <c r="AL48" s="35">
        <v>1</v>
      </c>
      <c r="AM48" s="35">
        <v>10</v>
      </c>
      <c r="AN48" s="35">
        <v>1</v>
      </c>
      <c r="AP48" s="30" t="str">
        <f t="shared" si="40"/>
        <v>Premium Beach Villa</v>
      </c>
      <c r="AQ48" s="31" t="str">
        <f t="shared" si="40"/>
        <v>FB</v>
      </c>
      <c r="AR48" s="31" t="str">
        <f t="shared" si="40"/>
        <v>as quoted</v>
      </c>
      <c r="AS48" s="31">
        <f t="shared" si="41"/>
        <v>274</v>
      </c>
      <c r="AT48" s="31">
        <f t="shared" si="42"/>
        <v>320</v>
      </c>
      <c r="AU48" s="31">
        <f t="shared" si="42"/>
        <v>54</v>
      </c>
      <c r="AV48" s="31">
        <f t="shared" si="42"/>
        <v>303</v>
      </c>
      <c r="AW48" s="31">
        <f t="shared" si="43"/>
        <v>354</v>
      </c>
      <c r="AX48" s="31">
        <f t="shared" si="43"/>
        <v>54</v>
      </c>
    </row>
    <row r="49" spans="1:50" ht="23.45" customHeight="1">
      <c r="A49" s="30" t="s">
        <v>1308</v>
      </c>
      <c r="B49" s="31" t="s">
        <v>92</v>
      </c>
      <c r="C49" s="31" t="s">
        <v>45</v>
      </c>
      <c r="D49" s="31">
        <v>270</v>
      </c>
      <c r="E49" s="31">
        <v>159</v>
      </c>
      <c r="F49" s="31">
        <v>53</v>
      </c>
      <c r="G49" s="162">
        <v>300</v>
      </c>
      <c r="H49" s="162">
        <v>176</v>
      </c>
      <c r="I49" s="162">
        <v>53</v>
      </c>
      <c r="K49" s="30" t="str">
        <f t="shared" si="30"/>
        <v>Jacuzzi Beach Villa</v>
      </c>
      <c r="L49" s="31" t="str">
        <f t="shared" si="30"/>
        <v>FB</v>
      </c>
      <c r="M49" s="31" t="str">
        <f t="shared" si="30"/>
        <v>as quoted</v>
      </c>
      <c r="N49" s="31">
        <f t="shared" si="31"/>
        <v>270</v>
      </c>
      <c r="O49" s="31">
        <f t="shared" si="32"/>
        <v>318</v>
      </c>
      <c r="P49" s="31">
        <f t="shared" si="33"/>
        <v>53</v>
      </c>
      <c r="Q49" s="31">
        <f t="shared" si="34"/>
        <v>300</v>
      </c>
      <c r="R49" s="31">
        <f t="shared" si="35"/>
        <v>352</v>
      </c>
      <c r="S49" s="31">
        <f t="shared" si="36"/>
        <v>53</v>
      </c>
      <c r="T49" s="8"/>
      <c r="U49" s="33"/>
      <c r="V49" s="33"/>
      <c r="W49" s="33">
        <v>0</v>
      </c>
      <c r="X49" s="33">
        <v>0</v>
      </c>
      <c r="Y49" s="33">
        <v>0</v>
      </c>
      <c r="AA49" s="30" t="str">
        <f t="shared" si="37"/>
        <v>Jacuzzi Beach Villa</v>
      </c>
      <c r="AB49" s="31" t="str">
        <f t="shared" si="37"/>
        <v>FB</v>
      </c>
      <c r="AC49" s="31" t="str">
        <f t="shared" si="37"/>
        <v>as quoted</v>
      </c>
      <c r="AD49" s="31">
        <f t="shared" si="37"/>
        <v>270</v>
      </c>
      <c r="AE49" s="34">
        <f t="shared" si="37"/>
        <v>318</v>
      </c>
      <c r="AF49" s="34">
        <f t="shared" si="38"/>
        <v>53</v>
      </c>
      <c r="AG49" s="34">
        <f t="shared" si="39"/>
        <v>300</v>
      </c>
      <c r="AH49" s="34">
        <f t="shared" si="39"/>
        <v>352</v>
      </c>
      <c r="AI49" s="34">
        <f>S49+W49</f>
        <v>53</v>
      </c>
      <c r="AK49" s="35">
        <v>10</v>
      </c>
      <c r="AL49" s="35">
        <v>1</v>
      </c>
      <c r="AM49" s="35">
        <v>10</v>
      </c>
      <c r="AN49" s="35">
        <v>1</v>
      </c>
      <c r="AP49" s="30" t="str">
        <f t="shared" si="40"/>
        <v>Jacuzzi Beach Villa</v>
      </c>
      <c r="AQ49" s="31" t="str">
        <f t="shared" si="40"/>
        <v>FB</v>
      </c>
      <c r="AR49" s="31" t="str">
        <f t="shared" si="40"/>
        <v>as quoted</v>
      </c>
      <c r="AS49" s="31">
        <f t="shared" si="41"/>
        <v>280</v>
      </c>
      <c r="AT49" s="31">
        <f t="shared" si="42"/>
        <v>328</v>
      </c>
      <c r="AU49" s="31">
        <f t="shared" si="42"/>
        <v>54</v>
      </c>
      <c r="AV49" s="31">
        <f t="shared" si="42"/>
        <v>310</v>
      </c>
      <c r="AW49" s="31">
        <f t="shared" si="43"/>
        <v>362</v>
      </c>
      <c r="AX49" s="31">
        <f>AI49+AN49</f>
        <v>54</v>
      </c>
    </row>
    <row r="50" spans="1:50" ht="23.45" customHeight="1">
      <c r="A50" s="30" t="s">
        <v>1309</v>
      </c>
      <c r="B50" s="31" t="s">
        <v>92</v>
      </c>
      <c r="C50" s="31" t="s">
        <v>45</v>
      </c>
      <c r="D50" s="31">
        <v>296</v>
      </c>
      <c r="E50" s="31">
        <v>174</v>
      </c>
      <c r="F50" s="31" t="s">
        <v>55</v>
      </c>
      <c r="G50" s="162">
        <v>328</v>
      </c>
      <c r="H50" s="162">
        <v>193</v>
      </c>
      <c r="I50" s="162" t="s">
        <v>55</v>
      </c>
      <c r="K50" s="30" t="str">
        <f t="shared" si="30"/>
        <v>O Jacuzzi Beach Villa</v>
      </c>
      <c r="L50" s="31" t="str">
        <f t="shared" si="30"/>
        <v>FB</v>
      </c>
      <c r="M50" s="31" t="str">
        <f t="shared" si="30"/>
        <v>as quoted</v>
      </c>
      <c r="N50" s="31">
        <f t="shared" si="31"/>
        <v>296</v>
      </c>
      <c r="O50" s="31">
        <f t="shared" si="32"/>
        <v>348</v>
      </c>
      <c r="P50" s="31" t="str">
        <f t="shared" si="33"/>
        <v>n/a</v>
      </c>
      <c r="Q50" s="31">
        <f t="shared" si="34"/>
        <v>328</v>
      </c>
      <c r="R50" s="31">
        <f t="shared" si="35"/>
        <v>386</v>
      </c>
      <c r="S50" s="31">
        <f t="shared" si="36"/>
        <v>0</v>
      </c>
      <c r="T50" s="8"/>
      <c r="U50" s="33"/>
      <c r="V50" s="33"/>
      <c r="W50" s="33">
        <v>0</v>
      </c>
      <c r="X50" s="33">
        <v>0</v>
      </c>
      <c r="Y50" s="33">
        <v>0</v>
      </c>
      <c r="AA50" s="30" t="str">
        <f t="shared" si="37"/>
        <v>O Jacuzzi Beach Villa</v>
      </c>
      <c r="AB50" s="31" t="str">
        <f t="shared" si="37"/>
        <v>FB</v>
      </c>
      <c r="AC50" s="31" t="str">
        <f t="shared" si="37"/>
        <v>as quoted</v>
      </c>
      <c r="AD50" s="31">
        <f t="shared" si="37"/>
        <v>296</v>
      </c>
      <c r="AE50" s="34">
        <f t="shared" si="37"/>
        <v>348</v>
      </c>
      <c r="AF50" s="34" t="e">
        <f t="shared" si="38"/>
        <v>#VALUE!</v>
      </c>
      <c r="AG50" s="34">
        <f t="shared" si="39"/>
        <v>328</v>
      </c>
      <c r="AH50" s="34">
        <f t="shared" si="39"/>
        <v>386</v>
      </c>
      <c r="AI50" s="34">
        <f>S50+W50</f>
        <v>0</v>
      </c>
      <c r="AK50" s="35">
        <v>10</v>
      </c>
      <c r="AL50" s="35">
        <v>1</v>
      </c>
      <c r="AM50" s="35">
        <v>10</v>
      </c>
      <c r="AN50" s="35">
        <v>1</v>
      </c>
      <c r="AP50" s="30" t="str">
        <f t="shared" si="40"/>
        <v>O Jacuzzi Beach Villa</v>
      </c>
      <c r="AQ50" s="31" t="str">
        <f t="shared" si="40"/>
        <v>FB</v>
      </c>
      <c r="AR50" s="31" t="str">
        <f t="shared" si="40"/>
        <v>as quoted</v>
      </c>
      <c r="AS50" s="31">
        <f t="shared" si="41"/>
        <v>306</v>
      </c>
      <c r="AT50" s="31">
        <f t="shared" si="42"/>
        <v>358</v>
      </c>
      <c r="AU50" s="31" t="e">
        <f t="shared" si="42"/>
        <v>#VALUE!</v>
      </c>
      <c r="AV50" s="31">
        <f t="shared" si="42"/>
        <v>338</v>
      </c>
      <c r="AW50" s="31">
        <f t="shared" si="43"/>
        <v>396</v>
      </c>
      <c r="AX50" s="31">
        <f t="shared" si="43"/>
        <v>1</v>
      </c>
    </row>
    <row r="51" spans="1:50" ht="23.45" customHeight="1">
      <c r="A51" s="30" t="s">
        <v>1310</v>
      </c>
      <c r="B51" s="31" t="s">
        <v>92</v>
      </c>
      <c r="C51" s="31" t="s">
        <v>45</v>
      </c>
      <c r="D51" s="31">
        <v>309</v>
      </c>
      <c r="E51" s="31">
        <v>182</v>
      </c>
      <c r="F51" s="31" t="s">
        <v>55</v>
      </c>
      <c r="G51" s="162">
        <v>343</v>
      </c>
      <c r="H51" s="162">
        <v>202</v>
      </c>
      <c r="I51" s="162" t="s">
        <v>55</v>
      </c>
      <c r="K51" s="30" t="str">
        <f t="shared" si="30"/>
        <v>Sangu Jacuzzi Beach Villa</v>
      </c>
      <c r="L51" s="31" t="str">
        <f t="shared" si="30"/>
        <v>FB</v>
      </c>
      <c r="M51" s="31" t="str">
        <f t="shared" si="30"/>
        <v>as quoted</v>
      </c>
      <c r="N51" s="31">
        <f t="shared" si="31"/>
        <v>309</v>
      </c>
      <c r="O51" s="31">
        <f t="shared" si="32"/>
        <v>364</v>
      </c>
      <c r="P51" s="31" t="str">
        <f t="shared" si="33"/>
        <v>n/a</v>
      </c>
      <c r="Q51" s="31">
        <f t="shared" si="34"/>
        <v>343</v>
      </c>
      <c r="R51" s="31">
        <f t="shared" si="35"/>
        <v>404</v>
      </c>
      <c r="S51" s="31">
        <f t="shared" si="36"/>
        <v>0</v>
      </c>
      <c r="T51" s="8"/>
      <c r="U51" s="33"/>
      <c r="V51" s="33"/>
      <c r="W51" s="33">
        <v>0</v>
      </c>
      <c r="X51" s="33">
        <v>0</v>
      </c>
      <c r="Y51" s="33">
        <v>0</v>
      </c>
      <c r="AA51" s="30" t="str">
        <f t="shared" si="37"/>
        <v>Sangu Jacuzzi Beach Villa</v>
      </c>
      <c r="AB51" s="31" t="str">
        <f t="shared" si="37"/>
        <v>FB</v>
      </c>
      <c r="AC51" s="31" t="str">
        <f t="shared" si="37"/>
        <v>as quoted</v>
      </c>
      <c r="AD51" s="31">
        <f t="shared" si="37"/>
        <v>309</v>
      </c>
      <c r="AE51" s="34">
        <f t="shared" si="37"/>
        <v>364</v>
      </c>
      <c r="AF51" s="34" t="e">
        <f t="shared" si="38"/>
        <v>#VALUE!</v>
      </c>
      <c r="AG51" s="34">
        <f t="shared" si="39"/>
        <v>343</v>
      </c>
      <c r="AH51" s="34">
        <f t="shared" si="39"/>
        <v>404</v>
      </c>
      <c r="AI51" s="34">
        <f>S51+W51</f>
        <v>0</v>
      </c>
      <c r="AK51" s="35">
        <v>10</v>
      </c>
      <c r="AL51" s="35">
        <v>1</v>
      </c>
      <c r="AM51" s="35">
        <v>10</v>
      </c>
      <c r="AN51" s="35">
        <v>1</v>
      </c>
      <c r="AP51" s="30" t="str">
        <f t="shared" si="40"/>
        <v>Sangu Jacuzzi Beach Villa</v>
      </c>
      <c r="AQ51" s="31" t="str">
        <f t="shared" si="40"/>
        <v>FB</v>
      </c>
      <c r="AR51" s="31" t="str">
        <f t="shared" si="40"/>
        <v>as quoted</v>
      </c>
      <c r="AS51" s="31">
        <f t="shared" si="41"/>
        <v>319</v>
      </c>
      <c r="AT51" s="31">
        <f t="shared" si="42"/>
        <v>374</v>
      </c>
      <c r="AU51" s="31" t="e">
        <f t="shared" si="42"/>
        <v>#VALUE!</v>
      </c>
      <c r="AV51" s="31">
        <f t="shared" si="42"/>
        <v>353</v>
      </c>
      <c r="AW51" s="31">
        <f t="shared" si="43"/>
        <v>414</v>
      </c>
      <c r="AX51" s="31">
        <f t="shared" si="43"/>
        <v>1</v>
      </c>
    </row>
    <row r="52" spans="1:50" ht="23.45" customHeight="1">
      <c r="A52" s="30" t="s">
        <v>1311</v>
      </c>
      <c r="B52" s="31" t="s">
        <v>92</v>
      </c>
      <c r="C52" s="31" t="s">
        <v>45</v>
      </c>
      <c r="D52" s="31">
        <v>334</v>
      </c>
      <c r="E52" s="31">
        <v>196</v>
      </c>
      <c r="F52" s="31" t="s">
        <v>55</v>
      </c>
      <c r="G52" s="162">
        <v>371</v>
      </c>
      <c r="H52" s="162">
        <v>218</v>
      </c>
      <c r="I52" s="162" t="s">
        <v>55</v>
      </c>
      <c r="K52" s="30" t="str">
        <f t="shared" si="30"/>
        <v>Sangu Water Villa</v>
      </c>
      <c r="L52" s="31" t="str">
        <f t="shared" si="30"/>
        <v>FB</v>
      </c>
      <c r="M52" s="31" t="str">
        <f t="shared" si="30"/>
        <v>as quoted</v>
      </c>
      <c r="N52" s="31">
        <f t="shared" si="31"/>
        <v>334</v>
      </c>
      <c r="O52" s="31">
        <f t="shared" si="32"/>
        <v>392</v>
      </c>
      <c r="P52" s="31" t="str">
        <f t="shared" si="33"/>
        <v>n/a</v>
      </c>
      <c r="Q52" s="31">
        <f t="shared" si="34"/>
        <v>371</v>
      </c>
      <c r="R52" s="31">
        <f t="shared" si="35"/>
        <v>436</v>
      </c>
      <c r="S52" s="31">
        <f t="shared" si="36"/>
        <v>0</v>
      </c>
      <c r="T52" s="8"/>
      <c r="U52" s="33"/>
      <c r="V52" s="33"/>
      <c r="W52" s="33">
        <v>0</v>
      </c>
      <c r="X52" s="33">
        <v>0</v>
      </c>
      <c r="Y52" s="33">
        <v>0</v>
      </c>
      <c r="AA52" s="30" t="str">
        <f t="shared" si="37"/>
        <v>Sangu Water Villa</v>
      </c>
      <c r="AB52" s="31" t="str">
        <f t="shared" si="37"/>
        <v>FB</v>
      </c>
      <c r="AC52" s="31" t="str">
        <f t="shared" si="37"/>
        <v>as quoted</v>
      </c>
      <c r="AD52" s="31">
        <f t="shared" si="37"/>
        <v>334</v>
      </c>
      <c r="AE52" s="34">
        <f t="shared" si="37"/>
        <v>392</v>
      </c>
      <c r="AF52" s="34" t="e">
        <f t="shared" si="38"/>
        <v>#VALUE!</v>
      </c>
      <c r="AG52" s="34">
        <f t="shared" si="39"/>
        <v>371</v>
      </c>
      <c r="AH52" s="34">
        <f t="shared" si="39"/>
        <v>436</v>
      </c>
      <c r="AI52" s="34">
        <v>0</v>
      </c>
      <c r="AK52" s="35">
        <v>10</v>
      </c>
      <c r="AL52" s="35">
        <v>1</v>
      </c>
      <c r="AM52" s="35">
        <v>10</v>
      </c>
      <c r="AN52" s="35">
        <v>1</v>
      </c>
      <c r="AP52" s="30" t="str">
        <f t="shared" si="40"/>
        <v>Sangu Water Villa</v>
      </c>
      <c r="AQ52" s="31" t="str">
        <f t="shared" si="40"/>
        <v>FB</v>
      </c>
      <c r="AR52" s="31" t="str">
        <f t="shared" si="40"/>
        <v>as quoted</v>
      </c>
      <c r="AS52" s="31">
        <f t="shared" si="41"/>
        <v>344</v>
      </c>
      <c r="AT52" s="31">
        <f>AE52+AK52</f>
        <v>402</v>
      </c>
      <c r="AU52" s="31" t="s">
        <v>55</v>
      </c>
      <c r="AV52" s="31">
        <f>AG52+AM52</f>
        <v>381</v>
      </c>
      <c r="AW52" s="31">
        <f t="shared" si="43"/>
        <v>446</v>
      </c>
      <c r="AX52" s="31" t="s">
        <v>55</v>
      </c>
    </row>
    <row r="53" spans="1:50" ht="23.45" customHeight="1">
      <c r="A53" s="30" t="s">
        <v>1312</v>
      </c>
      <c r="B53" s="31" t="s">
        <v>92</v>
      </c>
      <c r="C53" s="31" t="s">
        <v>45</v>
      </c>
      <c r="D53" s="31">
        <v>470</v>
      </c>
      <c r="E53" s="31">
        <v>235</v>
      </c>
      <c r="F53" s="31" t="s">
        <v>55</v>
      </c>
      <c r="G53" s="162">
        <v>521</v>
      </c>
      <c r="H53" s="162">
        <v>260</v>
      </c>
      <c r="I53" s="162" t="s">
        <v>55</v>
      </c>
      <c r="K53" s="30" t="str">
        <f t="shared" si="30"/>
        <v>Sangu Water Villa - Honeymoon Suite</v>
      </c>
      <c r="L53" s="31" t="str">
        <f t="shared" si="30"/>
        <v>FB</v>
      </c>
      <c r="M53" s="31" t="str">
        <f t="shared" si="30"/>
        <v>as quoted</v>
      </c>
      <c r="N53" s="31">
        <f t="shared" si="31"/>
        <v>470</v>
      </c>
      <c r="O53" s="31">
        <f t="shared" si="32"/>
        <v>470</v>
      </c>
      <c r="P53" s="31" t="str">
        <f t="shared" si="33"/>
        <v>n/a</v>
      </c>
      <c r="Q53" s="31">
        <f t="shared" si="34"/>
        <v>521</v>
      </c>
      <c r="R53" s="31">
        <f t="shared" si="35"/>
        <v>520</v>
      </c>
      <c r="S53" s="31">
        <f t="shared" si="36"/>
        <v>0</v>
      </c>
      <c r="T53" s="8"/>
      <c r="U53" s="33"/>
      <c r="V53" s="33"/>
      <c r="W53" s="33">
        <v>0</v>
      </c>
      <c r="X53" s="33">
        <v>0</v>
      </c>
      <c r="Y53" s="33">
        <v>0</v>
      </c>
      <c r="AA53" s="30" t="str">
        <f t="shared" si="37"/>
        <v>Sangu Water Villa - Honeymoon Suite</v>
      </c>
      <c r="AB53" s="31" t="str">
        <f t="shared" si="37"/>
        <v>FB</v>
      </c>
      <c r="AC53" s="31" t="str">
        <f t="shared" si="37"/>
        <v>as quoted</v>
      </c>
      <c r="AD53" s="31">
        <f t="shared" si="37"/>
        <v>470</v>
      </c>
      <c r="AE53" s="34">
        <f t="shared" si="37"/>
        <v>470</v>
      </c>
      <c r="AF53" s="34" t="e">
        <f t="shared" si="38"/>
        <v>#VALUE!</v>
      </c>
      <c r="AG53" s="34">
        <f t="shared" si="39"/>
        <v>521</v>
      </c>
      <c r="AH53" s="34">
        <f t="shared" si="39"/>
        <v>520</v>
      </c>
      <c r="AI53" s="34">
        <f>S53+W53</f>
        <v>0</v>
      </c>
      <c r="AK53" s="35">
        <v>10</v>
      </c>
      <c r="AL53" s="35">
        <v>1</v>
      </c>
      <c r="AM53" s="35">
        <v>10</v>
      </c>
      <c r="AN53" s="35">
        <v>1</v>
      </c>
      <c r="AP53" s="30" t="str">
        <f t="shared" si="40"/>
        <v>Sangu Water Villa - Honeymoon Suite</v>
      </c>
      <c r="AQ53" s="31" t="str">
        <f t="shared" si="40"/>
        <v>FB</v>
      </c>
      <c r="AR53" s="31" t="str">
        <f t="shared" si="40"/>
        <v>as quoted</v>
      </c>
      <c r="AS53" s="31">
        <f t="shared" si="41"/>
        <v>480</v>
      </c>
      <c r="AT53" s="31">
        <f>AE53+AK53</f>
        <v>480</v>
      </c>
      <c r="AU53" s="31" t="s">
        <v>55</v>
      </c>
      <c r="AV53" s="31">
        <f>AG53+AM53</f>
        <v>531</v>
      </c>
      <c r="AW53" s="31">
        <f t="shared" si="43"/>
        <v>530</v>
      </c>
      <c r="AX53" s="31" t="s">
        <v>55</v>
      </c>
    </row>
    <row r="54" spans="1:50" ht="23.45" customHeight="1">
      <c r="A54" s="30" t="s">
        <v>94</v>
      </c>
      <c r="B54" s="31" t="s">
        <v>92</v>
      </c>
      <c r="C54" s="31" t="s">
        <v>45</v>
      </c>
      <c r="D54" s="31">
        <v>470</v>
      </c>
      <c r="E54" s="31">
        <v>235</v>
      </c>
      <c r="F54" s="31">
        <v>53</v>
      </c>
      <c r="G54" s="162">
        <v>521</v>
      </c>
      <c r="H54" s="162">
        <v>260</v>
      </c>
      <c r="I54" s="162">
        <v>53</v>
      </c>
      <c r="K54" s="30" t="str">
        <f t="shared" si="30"/>
        <v>Private Pool Villa</v>
      </c>
      <c r="L54" s="31" t="str">
        <f t="shared" si="30"/>
        <v>FB</v>
      </c>
      <c r="M54" s="31" t="str">
        <f t="shared" si="30"/>
        <v>as quoted</v>
      </c>
      <c r="N54" s="31">
        <f t="shared" si="31"/>
        <v>470</v>
      </c>
      <c r="O54" s="31">
        <f t="shared" si="32"/>
        <v>470</v>
      </c>
      <c r="P54" s="31">
        <f t="shared" si="33"/>
        <v>53</v>
      </c>
      <c r="Q54" s="31">
        <f t="shared" si="34"/>
        <v>521</v>
      </c>
      <c r="R54" s="31">
        <f t="shared" si="35"/>
        <v>520</v>
      </c>
      <c r="S54" s="31">
        <f t="shared" si="36"/>
        <v>53</v>
      </c>
      <c r="T54" s="8"/>
      <c r="U54" s="33"/>
      <c r="V54" s="33"/>
      <c r="W54" s="33">
        <v>0</v>
      </c>
      <c r="X54" s="33">
        <v>0</v>
      </c>
      <c r="Y54" s="33">
        <v>0</v>
      </c>
      <c r="AA54" s="30" t="str">
        <f t="shared" si="37"/>
        <v>Private Pool Villa</v>
      </c>
      <c r="AB54" s="31" t="str">
        <f t="shared" si="37"/>
        <v>FB</v>
      </c>
      <c r="AC54" s="31" t="str">
        <f t="shared" si="37"/>
        <v>as quoted</v>
      </c>
      <c r="AD54" s="31">
        <f t="shared" si="37"/>
        <v>470</v>
      </c>
      <c r="AE54" s="34">
        <f t="shared" si="37"/>
        <v>470</v>
      </c>
      <c r="AF54" s="34">
        <f t="shared" si="38"/>
        <v>53</v>
      </c>
      <c r="AG54" s="34">
        <f t="shared" si="39"/>
        <v>521</v>
      </c>
      <c r="AH54" s="34">
        <f t="shared" si="39"/>
        <v>520</v>
      </c>
      <c r="AI54" s="34">
        <f>S54+W54</f>
        <v>53</v>
      </c>
      <c r="AK54" s="35">
        <v>10</v>
      </c>
      <c r="AL54" s="35">
        <v>1</v>
      </c>
      <c r="AM54" s="35">
        <v>10</v>
      </c>
      <c r="AN54" s="35">
        <v>1</v>
      </c>
      <c r="AP54" s="30" t="str">
        <f t="shared" si="40"/>
        <v>Private Pool Villa</v>
      </c>
      <c r="AQ54" s="31" t="str">
        <f t="shared" si="40"/>
        <v>FB</v>
      </c>
      <c r="AR54" s="31" t="str">
        <f t="shared" si="40"/>
        <v>as quoted</v>
      </c>
      <c r="AS54" s="31">
        <f t="shared" si="41"/>
        <v>480</v>
      </c>
      <c r="AT54" s="31">
        <f>AE54+AK54</f>
        <v>480</v>
      </c>
      <c r="AU54" s="31">
        <f>AF54+AL54</f>
        <v>54</v>
      </c>
      <c r="AV54" s="31">
        <f>AG54+AM54</f>
        <v>531</v>
      </c>
      <c r="AW54" s="31">
        <f t="shared" si="43"/>
        <v>530</v>
      </c>
      <c r="AX54" s="31">
        <f>AI54+AN54</f>
        <v>54</v>
      </c>
    </row>
    <row r="55" spans="1:50" ht="23.45" customHeight="1">
      <c r="A55" s="30" t="s">
        <v>1313</v>
      </c>
      <c r="B55" s="31" t="s">
        <v>92</v>
      </c>
      <c r="C55" s="31" t="s">
        <v>45</v>
      </c>
      <c r="D55" s="31">
        <v>622</v>
      </c>
      <c r="E55" s="31">
        <v>311</v>
      </c>
      <c r="F55" s="31">
        <v>53</v>
      </c>
      <c r="G55" s="162">
        <v>691</v>
      </c>
      <c r="H55" s="162">
        <v>345</v>
      </c>
      <c r="I55" s="162">
        <v>53</v>
      </c>
      <c r="K55" s="30" t="str">
        <f t="shared" si="30"/>
        <v>Private Pool Villa - Family Suite</v>
      </c>
      <c r="L55" s="31" t="str">
        <f t="shared" si="30"/>
        <v>FB</v>
      </c>
      <c r="M55" s="31" t="str">
        <f t="shared" si="30"/>
        <v>as quoted</v>
      </c>
      <c r="N55" s="31">
        <f t="shared" si="31"/>
        <v>622</v>
      </c>
      <c r="O55" s="31">
        <f t="shared" si="32"/>
        <v>622</v>
      </c>
      <c r="P55" s="31">
        <f t="shared" si="33"/>
        <v>53</v>
      </c>
      <c r="Q55" s="31">
        <f t="shared" si="34"/>
        <v>691</v>
      </c>
      <c r="R55" s="31">
        <f t="shared" si="35"/>
        <v>690</v>
      </c>
      <c r="S55" s="31">
        <f t="shared" si="36"/>
        <v>53</v>
      </c>
      <c r="T55" s="8"/>
      <c r="U55" s="33"/>
      <c r="V55" s="33"/>
      <c r="W55" s="33">
        <v>0</v>
      </c>
      <c r="X55" s="33">
        <v>0</v>
      </c>
      <c r="Y55" s="33">
        <v>0</v>
      </c>
      <c r="AA55" s="30" t="str">
        <f t="shared" si="37"/>
        <v>Private Pool Villa - Family Suite</v>
      </c>
      <c r="AB55" s="31" t="str">
        <f t="shared" si="37"/>
        <v>FB</v>
      </c>
      <c r="AC55" s="31" t="str">
        <f t="shared" si="37"/>
        <v>as quoted</v>
      </c>
      <c r="AD55" s="31">
        <f t="shared" si="37"/>
        <v>622</v>
      </c>
      <c r="AE55" s="34">
        <f t="shared" si="37"/>
        <v>622</v>
      </c>
      <c r="AF55" s="34">
        <f t="shared" si="38"/>
        <v>53</v>
      </c>
      <c r="AG55" s="34">
        <f t="shared" si="39"/>
        <v>691</v>
      </c>
      <c r="AH55" s="34">
        <f t="shared" si="39"/>
        <v>690</v>
      </c>
      <c r="AI55" s="34">
        <f>S55+W55</f>
        <v>53</v>
      </c>
      <c r="AK55" s="35">
        <v>20</v>
      </c>
      <c r="AL55" s="35">
        <v>1</v>
      </c>
      <c r="AM55" s="35">
        <v>20</v>
      </c>
      <c r="AN55" s="35">
        <v>1</v>
      </c>
      <c r="AP55" s="30" t="str">
        <f t="shared" si="40"/>
        <v>Private Pool Villa - Family Suite</v>
      </c>
      <c r="AQ55" s="31" t="str">
        <f t="shared" si="40"/>
        <v>FB</v>
      </c>
      <c r="AR55" s="31" t="str">
        <f t="shared" si="40"/>
        <v>as quoted</v>
      </c>
      <c r="AS55" s="31">
        <f t="shared" si="41"/>
        <v>642</v>
      </c>
      <c r="AT55" s="31">
        <f>AE55+AK55</f>
        <v>642</v>
      </c>
      <c r="AU55" s="31">
        <f>AF55+AL55</f>
        <v>54</v>
      </c>
      <c r="AV55" s="31">
        <f>AG55+AM55</f>
        <v>711</v>
      </c>
      <c r="AW55" s="31">
        <f t="shared" si="43"/>
        <v>710</v>
      </c>
      <c r="AX55" s="31">
        <f>AI55+AN55</f>
        <v>54</v>
      </c>
    </row>
    <row r="56" spans="1:50" ht="23.45" customHeight="1">
      <c r="A56" s="25" t="s">
        <v>275</v>
      </c>
      <c r="K56" s="25" t="s">
        <v>24</v>
      </c>
      <c r="U56" s="25" t="s">
        <v>25</v>
      </c>
      <c r="AA56" s="25" t="s">
        <v>26</v>
      </c>
      <c r="AK56" s="25" t="s">
        <v>27</v>
      </c>
      <c r="AP56" s="25" t="s">
        <v>28</v>
      </c>
    </row>
    <row r="57" spans="1:50" ht="23.45" customHeight="1">
      <c r="A57" s="298" t="s">
        <v>0</v>
      </c>
      <c r="B57" s="298" t="s">
        <v>1</v>
      </c>
      <c r="C57" s="298" t="s">
        <v>29</v>
      </c>
      <c r="D57" s="285" t="s">
        <v>103</v>
      </c>
      <c r="E57" s="286"/>
      <c r="F57" s="287"/>
      <c r="G57" s="285">
        <v>0</v>
      </c>
      <c r="H57" s="286"/>
      <c r="I57" s="287"/>
      <c r="K57" s="299" t="s">
        <v>0</v>
      </c>
      <c r="L57" s="299" t="s">
        <v>1</v>
      </c>
      <c r="M57" s="299" t="s">
        <v>29</v>
      </c>
      <c r="N57" s="288" t="str">
        <f>D57</f>
        <v>Season 7</v>
      </c>
      <c r="O57" s="289"/>
      <c r="P57" s="290"/>
      <c r="Q57" s="288">
        <f>G57</f>
        <v>0</v>
      </c>
      <c r="R57" s="289"/>
      <c r="S57" s="290"/>
      <c r="T57" s="8"/>
      <c r="U57" s="26" t="s">
        <v>32</v>
      </c>
      <c r="V57" s="26" t="s">
        <v>33</v>
      </c>
      <c r="W57" s="26" t="s">
        <v>34</v>
      </c>
      <c r="X57" s="26" t="s">
        <v>34</v>
      </c>
      <c r="Y57" s="26" t="s">
        <v>34</v>
      </c>
      <c r="AA57" s="294" t="s">
        <v>0</v>
      </c>
      <c r="AB57" s="294" t="s">
        <v>1</v>
      </c>
      <c r="AC57" s="294" t="s">
        <v>29</v>
      </c>
      <c r="AD57" s="291" t="str">
        <f>N57</f>
        <v>Season 7</v>
      </c>
      <c r="AE57" s="292"/>
      <c r="AF57" s="293"/>
      <c r="AG57" s="291">
        <f>Q57</f>
        <v>0</v>
      </c>
      <c r="AH57" s="292"/>
      <c r="AI57" s="293"/>
      <c r="AK57" s="27"/>
      <c r="AL57" s="27"/>
      <c r="AM57" s="27"/>
      <c r="AN57" s="28"/>
      <c r="AP57" s="295" t="s">
        <v>0</v>
      </c>
      <c r="AQ57" s="295" t="s">
        <v>1</v>
      </c>
      <c r="AR57" s="295" t="s">
        <v>29</v>
      </c>
      <c r="AS57" s="282" t="str">
        <f>AD57</f>
        <v>Season 7</v>
      </c>
      <c r="AT57" s="283"/>
      <c r="AU57" s="284"/>
      <c r="AV57" s="282">
        <f>AG57</f>
        <v>0</v>
      </c>
      <c r="AW57" s="283"/>
      <c r="AX57" s="284"/>
    </row>
    <row r="58" spans="1:50" ht="23.45" customHeight="1">
      <c r="A58" s="298"/>
      <c r="B58" s="298"/>
      <c r="C58" s="298"/>
      <c r="D58" s="285" t="s">
        <v>403</v>
      </c>
      <c r="E58" s="286"/>
      <c r="F58" s="287"/>
      <c r="G58" s="285">
        <v>0</v>
      </c>
      <c r="H58" s="286"/>
      <c r="I58" s="287"/>
      <c r="K58" s="299"/>
      <c r="L58" s="299"/>
      <c r="M58" s="299"/>
      <c r="N58" s="288" t="str">
        <f>D58</f>
        <v>01 Oct 2020 to 31 Oct 2020</v>
      </c>
      <c r="O58" s="289"/>
      <c r="P58" s="290"/>
      <c r="Q58" s="288">
        <f>G58</f>
        <v>0</v>
      </c>
      <c r="R58" s="289"/>
      <c r="S58" s="290"/>
      <c r="T58" s="8"/>
      <c r="U58" s="26" t="s">
        <v>37</v>
      </c>
      <c r="V58" s="26" t="s">
        <v>38</v>
      </c>
      <c r="W58" s="26" t="s">
        <v>38</v>
      </c>
      <c r="X58" s="26" t="s">
        <v>38</v>
      </c>
      <c r="Y58" s="26"/>
      <c r="AA58" s="294"/>
      <c r="AB58" s="294"/>
      <c r="AC58" s="294"/>
      <c r="AD58" s="291" t="str">
        <f>N58</f>
        <v>01 Oct 2020 to 31 Oct 2020</v>
      </c>
      <c r="AE58" s="292"/>
      <c r="AF58" s="293"/>
      <c r="AG58" s="291">
        <f>Q58</f>
        <v>0</v>
      </c>
      <c r="AH58" s="292"/>
      <c r="AI58" s="293"/>
      <c r="AK58" s="27" t="s">
        <v>39</v>
      </c>
      <c r="AL58" s="27"/>
      <c r="AM58" s="27" t="s">
        <v>40</v>
      </c>
      <c r="AN58" s="28"/>
      <c r="AP58" s="296"/>
      <c r="AQ58" s="296"/>
      <c r="AR58" s="296"/>
      <c r="AS58" s="282" t="str">
        <f>AD58</f>
        <v>01 Oct 2020 to 31 Oct 2020</v>
      </c>
      <c r="AT58" s="283"/>
      <c r="AU58" s="284"/>
      <c r="AV58" s="282">
        <f>AG58</f>
        <v>0</v>
      </c>
      <c r="AW58" s="283"/>
      <c r="AX58" s="284"/>
    </row>
    <row r="59" spans="1:50" ht="23.45" customHeight="1">
      <c r="A59" s="298"/>
      <c r="B59" s="298"/>
      <c r="C59" s="298"/>
      <c r="D59" s="29" t="s">
        <v>3</v>
      </c>
      <c r="E59" s="29" t="s">
        <v>4</v>
      </c>
      <c r="F59" s="29" t="s">
        <v>41</v>
      </c>
      <c r="G59" s="29">
        <v>0</v>
      </c>
      <c r="H59" s="29">
        <v>0</v>
      </c>
      <c r="I59" s="29">
        <v>0</v>
      </c>
      <c r="K59" s="299"/>
      <c r="L59" s="299"/>
      <c r="M59" s="299"/>
      <c r="N59" s="29" t="s">
        <v>3</v>
      </c>
      <c r="O59" s="29" t="s">
        <v>4</v>
      </c>
      <c r="P59" s="29" t="s">
        <v>41</v>
      </c>
      <c r="Q59" s="29" t="s">
        <v>3</v>
      </c>
      <c r="R59" s="29" t="s">
        <v>4</v>
      </c>
      <c r="S59" s="29" t="s">
        <v>41</v>
      </c>
      <c r="T59" s="8"/>
      <c r="U59" s="26"/>
      <c r="V59" s="26"/>
      <c r="W59" s="26"/>
      <c r="X59" s="26"/>
      <c r="Y59" s="26"/>
      <c r="AA59" s="294"/>
      <c r="AB59" s="294"/>
      <c r="AC59" s="294"/>
      <c r="AD59" s="29" t="s">
        <v>3</v>
      </c>
      <c r="AE59" s="29" t="s">
        <v>4</v>
      </c>
      <c r="AF59" s="29" t="s">
        <v>41</v>
      </c>
      <c r="AG59" s="29" t="s">
        <v>3</v>
      </c>
      <c r="AH59" s="29" t="s">
        <v>4</v>
      </c>
      <c r="AI59" s="29" t="s">
        <v>41</v>
      </c>
      <c r="AK59" s="27" t="s">
        <v>42</v>
      </c>
      <c r="AL59" s="27" t="s">
        <v>43</v>
      </c>
      <c r="AM59" s="27" t="s">
        <v>42</v>
      </c>
      <c r="AN59" s="28" t="s">
        <v>43</v>
      </c>
      <c r="AP59" s="297"/>
      <c r="AQ59" s="297"/>
      <c r="AR59" s="297"/>
      <c r="AS59" s="29" t="s">
        <v>3</v>
      </c>
      <c r="AT59" s="29" t="s">
        <v>4</v>
      </c>
      <c r="AU59" s="29" t="s">
        <v>41</v>
      </c>
      <c r="AV59" s="29" t="s">
        <v>3</v>
      </c>
      <c r="AW59" s="29" t="s">
        <v>4</v>
      </c>
      <c r="AX59" s="29" t="s">
        <v>41</v>
      </c>
    </row>
    <row r="60" spans="1:50" ht="23.45" customHeight="1">
      <c r="A60" s="30" t="s">
        <v>1305</v>
      </c>
      <c r="B60" s="31" t="s">
        <v>92</v>
      </c>
      <c r="C60" s="31" t="s">
        <v>45</v>
      </c>
      <c r="D60" s="31">
        <v>187</v>
      </c>
      <c r="E60" s="31">
        <v>110</v>
      </c>
      <c r="F60" s="31">
        <v>53</v>
      </c>
      <c r="G60" s="162">
        <v>0</v>
      </c>
      <c r="H60" s="162">
        <v>0</v>
      </c>
      <c r="I60" s="162">
        <v>0</v>
      </c>
      <c r="K60" s="30" t="str">
        <f t="shared" ref="K60:M71" si="45">A60</f>
        <v>Garden Bungalow</v>
      </c>
      <c r="L60" s="31" t="str">
        <f t="shared" si="45"/>
        <v>FB</v>
      </c>
      <c r="M60" s="31" t="str">
        <f t="shared" si="45"/>
        <v>as quoted</v>
      </c>
      <c r="N60" s="31">
        <f t="shared" ref="N60:N71" si="46">SUM(D60)</f>
        <v>187</v>
      </c>
      <c r="O60" s="31">
        <f t="shared" ref="O60:O71" si="47">SUM(E60*2)</f>
        <v>220</v>
      </c>
      <c r="P60" s="31">
        <f t="shared" ref="P60:P71" si="48">F60</f>
        <v>53</v>
      </c>
      <c r="Q60" s="31">
        <f t="shared" ref="Q60:Q71" si="49">SUM(G60)</f>
        <v>0</v>
      </c>
      <c r="R60" s="31">
        <f t="shared" ref="R60:R71" si="50">SUM(H60*2)</f>
        <v>0</v>
      </c>
      <c r="S60" s="31">
        <f t="shared" ref="S60:S71" si="51">SUM(I60)</f>
        <v>0</v>
      </c>
      <c r="T60" s="8"/>
      <c r="U60" s="33"/>
      <c r="V60" s="33"/>
      <c r="W60" s="33">
        <v>0</v>
      </c>
      <c r="X60" s="33">
        <v>0</v>
      </c>
      <c r="Y60" s="33">
        <v>0</v>
      </c>
      <c r="AA60" s="30" t="str">
        <f t="shared" ref="AA60:AE71" si="52">K60</f>
        <v>Garden Bungalow</v>
      </c>
      <c r="AB60" s="31" t="str">
        <f t="shared" si="52"/>
        <v>FB</v>
      </c>
      <c r="AC60" s="31" t="str">
        <f t="shared" si="52"/>
        <v>as quoted</v>
      </c>
      <c r="AD60" s="31">
        <f t="shared" si="52"/>
        <v>187</v>
      </c>
      <c r="AE60" s="34">
        <f t="shared" si="52"/>
        <v>220</v>
      </c>
      <c r="AF60" s="34">
        <f t="shared" ref="AF60:AF71" si="53">P60+W60</f>
        <v>53</v>
      </c>
      <c r="AG60" s="34">
        <f t="shared" ref="AG60:AH71" si="54">Q60</f>
        <v>0</v>
      </c>
      <c r="AH60" s="34">
        <f t="shared" si="54"/>
        <v>0</v>
      </c>
      <c r="AI60" s="34">
        <f>S60+W60</f>
        <v>0</v>
      </c>
      <c r="AK60" s="35">
        <v>10</v>
      </c>
      <c r="AL60" s="35">
        <v>1</v>
      </c>
      <c r="AM60" s="35">
        <v>10</v>
      </c>
      <c r="AN60" s="35">
        <v>1</v>
      </c>
      <c r="AP60" s="30" t="str">
        <f t="shared" ref="AP60:AR71" si="55">AA60</f>
        <v>Garden Bungalow</v>
      </c>
      <c r="AQ60" s="31" t="str">
        <f t="shared" si="55"/>
        <v>FB</v>
      </c>
      <c r="AR60" s="31" t="str">
        <f t="shared" si="55"/>
        <v>as quoted</v>
      </c>
      <c r="AS60" s="31">
        <f t="shared" ref="AS60:AS71" si="56">AD60+AK60</f>
        <v>197</v>
      </c>
      <c r="AT60" s="31">
        <f t="shared" ref="AT60:AV67" si="57">AE60+AK60</f>
        <v>230</v>
      </c>
      <c r="AU60" s="31">
        <f t="shared" si="57"/>
        <v>54</v>
      </c>
      <c r="AV60" s="31">
        <f t="shared" si="57"/>
        <v>10</v>
      </c>
      <c r="AW60" s="31">
        <f t="shared" ref="AW60:AX71" si="58">AH60+AM60</f>
        <v>10</v>
      </c>
      <c r="AX60" s="31">
        <f t="shared" si="58"/>
        <v>1</v>
      </c>
    </row>
    <row r="61" spans="1:50" ht="23.45" customHeight="1">
      <c r="A61" s="30" t="s">
        <v>574</v>
      </c>
      <c r="B61" s="31" t="s">
        <v>92</v>
      </c>
      <c r="C61" s="31" t="s">
        <v>45</v>
      </c>
      <c r="D61" s="31">
        <v>218</v>
      </c>
      <c r="E61" s="31">
        <v>128</v>
      </c>
      <c r="F61" s="31">
        <v>53</v>
      </c>
      <c r="G61" s="162">
        <v>0</v>
      </c>
      <c r="H61" s="162">
        <v>0</v>
      </c>
      <c r="I61" s="162">
        <v>0</v>
      </c>
      <c r="K61" s="30" t="str">
        <f t="shared" si="45"/>
        <v xml:space="preserve">Beach Bungalow </v>
      </c>
      <c r="L61" s="31" t="str">
        <f t="shared" si="45"/>
        <v>FB</v>
      </c>
      <c r="M61" s="31" t="str">
        <f t="shared" si="45"/>
        <v>as quoted</v>
      </c>
      <c r="N61" s="31">
        <f t="shared" si="46"/>
        <v>218</v>
      </c>
      <c r="O61" s="31">
        <f t="shared" si="47"/>
        <v>256</v>
      </c>
      <c r="P61" s="31">
        <f t="shared" si="48"/>
        <v>53</v>
      </c>
      <c r="Q61" s="31">
        <f t="shared" si="49"/>
        <v>0</v>
      </c>
      <c r="R61" s="31">
        <f t="shared" si="50"/>
        <v>0</v>
      </c>
      <c r="S61" s="31">
        <f t="shared" si="51"/>
        <v>0</v>
      </c>
      <c r="T61" s="8"/>
      <c r="U61" s="33"/>
      <c r="V61" s="33"/>
      <c r="W61" s="33">
        <v>0</v>
      </c>
      <c r="X61" s="33">
        <v>0</v>
      </c>
      <c r="Y61" s="33">
        <v>0</v>
      </c>
      <c r="AA61" s="30" t="str">
        <f t="shared" si="52"/>
        <v xml:space="preserve">Beach Bungalow </v>
      </c>
      <c r="AB61" s="31" t="str">
        <f t="shared" si="52"/>
        <v>FB</v>
      </c>
      <c r="AC61" s="31" t="str">
        <f t="shared" si="52"/>
        <v>as quoted</v>
      </c>
      <c r="AD61" s="31">
        <f t="shared" si="52"/>
        <v>218</v>
      </c>
      <c r="AE61" s="34">
        <f t="shared" si="52"/>
        <v>256</v>
      </c>
      <c r="AF61" s="34">
        <f t="shared" si="53"/>
        <v>53</v>
      </c>
      <c r="AG61" s="34">
        <f t="shared" si="54"/>
        <v>0</v>
      </c>
      <c r="AH61" s="34">
        <f t="shared" si="54"/>
        <v>0</v>
      </c>
      <c r="AI61" s="34">
        <f>S61+W61</f>
        <v>0</v>
      </c>
      <c r="AK61" s="35">
        <v>10</v>
      </c>
      <c r="AL61" s="35">
        <v>1</v>
      </c>
      <c r="AM61" s="35">
        <v>10</v>
      </c>
      <c r="AN61" s="35">
        <v>1</v>
      </c>
      <c r="AP61" s="30" t="str">
        <f t="shared" si="55"/>
        <v xml:space="preserve">Beach Bungalow </v>
      </c>
      <c r="AQ61" s="31" t="str">
        <f t="shared" si="55"/>
        <v>FB</v>
      </c>
      <c r="AR61" s="31" t="str">
        <f t="shared" si="55"/>
        <v>as quoted</v>
      </c>
      <c r="AS61" s="31">
        <f t="shared" si="56"/>
        <v>228</v>
      </c>
      <c r="AT61" s="31">
        <f t="shared" si="57"/>
        <v>266</v>
      </c>
      <c r="AU61" s="31">
        <f t="shared" si="57"/>
        <v>54</v>
      </c>
      <c r="AV61" s="31">
        <f t="shared" si="57"/>
        <v>10</v>
      </c>
      <c r="AW61" s="31">
        <f t="shared" si="58"/>
        <v>10</v>
      </c>
      <c r="AX61" s="31">
        <f t="shared" si="58"/>
        <v>1</v>
      </c>
    </row>
    <row r="62" spans="1:50" ht="23.45" customHeight="1">
      <c r="A62" s="30" t="s">
        <v>330</v>
      </c>
      <c r="B62" s="31" t="s">
        <v>92</v>
      </c>
      <c r="C62" s="31" t="s">
        <v>45</v>
      </c>
      <c r="D62" s="31">
        <v>278</v>
      </c>
      <c r="E62" s="31">
        <v>164</v>
      </c>
      <c r="F62" s="31">
        <v>53</v>
      </c>
      <c r="G62" s="162">
        <v>0</v>
      </c>
      <c r="H62" s="162">
        <v>0</v>
      </c>
      <c r="I62" s="162">
        <v>0</v>
      </c>
      <c r="K62" s="30" t="str">
        <f t="shared" si="45"/>
        <v>Beach Villa</v>
      </c>
      <c r="L62" s="31" t="str">
        <f t="shared" si="45"/>
        <v>FB</v>
      </c>
      <c r="M62" s="31" t="str">
        <f t="shared" si="45"/>
        <v>as quoted</v>
      </c>
      <c r="N62" s="31">
        <f t="shared" si="46"/>
        <v>278</v>
      </c>
      <c r="O62" s="31">
        <f t="shared" si="47"/>
        <v>328</v>
      </c>
      <c r="P62" s="31">
        <f t="shared" si="48"/>
        <v>53</v>
      </c>
      <c r="Q62" s="31">
        <f t="shared" si="49"/>
        <v>0</v>
      </c>
      <c r="R62" s="31">
        <f t="shared" si="50"/>
        <v>0</v>
      </c>
      <c r="S62" s="31">
        <f t="shared" si="51"/>
        <v>0</v>
      </c>
      <c r="T62" s="8"/>
      <c r="U62" s="33"/>
      <c r="V62" s="33"/>
      <c r="W62" s="33">
        <v>0</v>
      </c>
      <c r="X62" s="33">
        <v>0</v>
      </c>
      <c r="Y62" s="33">
        <v>0</v>
      </c>
      <c r="AA62" s="30" t="str">
        <f t="shared" si="52"/>
        <v>Beach Villa</v>
      </c>
      <c r="AB62" s="31" t="str">
        <f t="shared" si="52"/>
        <v>FB</v>
      </c>
      <c r="AC62" s="31" t="str">
        <f t="shared" si="52"/>
        <v>as quoted</v>
      </c>
      <c r="AD62" s="31">
        <f t="shared" si="52"/>
        <v>278</v>
      </c>
      <c r="AE62" s="34">
        <f t="shared" si="52"/>
        <v>328</v>
      </c>
      <c r="AF62" s="34">
        <f t="shared" si="53"/>
        <v>53</v>
      </c>
      <c r="AG62" s="34">
        <f t="shared" si="54"/>
        <v>0</v>
      </c>
      <c r="AH62" s="34">
        <f t="shared" si="54"/>
        <v>0</v>
      </c>
      <c r="AI62" s="34">
        <f>S62+W62</f>
        <v>0</v>
      </c>
      <c r="AK62" s="35">
        <v>10</v>
      </c>
      <c r="AL62" s="35">
        <v>1</v>
      </c>
      <c r="AM62" s="35">
        <v>10</v>
      </c>
      <c r="AN62" s="35">
        <v>1</v>
      </c>
      <c r="AP62" s="30" t="str">
        <f t="shared" si="55"/>
        <v>Beach Villa</v>
      </c>
      <c r="AQ62" s="31" t="str">
        <f t="shared" si="55"/>
        <v>FB</v>
      </c>
      <c r="AR62" s="31" t="str">
        <f t="shared" si="55"/>
        <v>as quoted</v>
      </c>
      <c r="AS62" s="31">
        <f t="shared" si="56"/>
        <v>288</v>
      </c>
      <c r="AT62" s="31">
        <f t="shared" si="57"/>
        <v>338</v>
      </c>
      <c r="AU62" s="31">
        <f t="shared" si="57"/>
        <v>54</v>
      </c>
      <c r="AV62" s="31">
        <f t="shared" si="57"/>
        <v>10</v>
      </c>
      <c r="AW62" s="31">
        <f t="shared" si="58"/>
        <v>10</v>
      </c>
      <c r="AX62" s="31">
        <f t="shared" si="58"/>
        <v>1</v>
      </c>
    </row>
    <row r="63" spans="1:50" ht="23.45" customHeight="1">
      <c r="A63" s="30" t="s">
        <v>1306</v>
      </c>
      <c r="B63" s="31" t="s">
        <v>92</v>
      </c>
      <c r="C63" s="31" t="s">
        <v>45</v>
      </c>
      <c r="D63" s="31">
        <v>293</v>
      </c>
      <c r="E63" s="31">
        <v>172</v>
      </c>
      <c r="F63" s="31" t="s">
        <v>55</v>
      </c>
      <c r="G63" s="162">
        <v>0</v>
      </c>
      <c r="H63" s="162">
        <v>0</v>
      </c>
      <c r="I63" s="162">
        <v>0</v>
      </c>
      <c r="K63" s="30" t="str">
        <f t="shared" si="45"/>
        <v>O Beach Villa</v>
      </c>
      <c r="L63" s="31" t="str">
        <f t="shared" si="45"/>
        <v>FB</v>
      </c>
      <c r="M63" s="31" t="str">
        <f t="shared" si="45"/>
        <v>as quoted</v>
      </c>
      <c r="N63" s="31">
        <f t="shared" si="46"/>
        <v>293</v>
      </c>
      <c r="O63" s="31">
        <f t="shared" si="47"/>
        <v>344</v>
      </c>
      <c r="P63" s="31" t="str">
        <f t="shared" si="48"/>
        <v>n/a</v>
      </c>
      <c r="Q63" s="31">
        <f t="shared" si="49"/>
        <v>0</v>
      </c>
      <c r="R63" s="31">
        <f t="shared" si="50"/>
        <v>0</v>
      </c>
      <c r="S63" s="31">
        <f t="shared" si="51"/>
        <v>0</v>
      </c>
      <c r="T63" s="8"/>
      <c r="U63" s="33"/>
      <c r="V63" s="33"/>
      <c r="W63" s="33">
        <v>0</v>
      </c>
      <c r="X63" s="33">
        <v>0</v>
      </c>
      <c r="Y63" s="33">
        <v>0</v>
      </c>
      <c r="AA63" s="30" t="str">
        <f t="shared" si="52"/>
        <v>O Beach Villa</v>
      </c>
      <c r="AB63" s="31" t="str">
        <f t="shared" si="52"/>
        <v>FB</v>
      </c>
      <c r="AC63" s="31" t="str">
        <f t="shared" si="52"/>
        <v>as quoted</v>
      </c>
      <c r="AD63" s="31">
        <f t="shared" si="52"/>
        <v>293</v>
      </c>
      <c r="AE63" s="34">
        <f t="shared" si="52"/>
        <v>344</v>
      </c>
      <c r="AF63" s="34" t="e">
        <f t="shared" si="53"/>
        <v>#VALUE!</v>
      </c>
      <c r="AG63" s="34">
        <f t="shared" si="54"/>
        <v>0</v>
      </c>
      <c r="AH63" s="34">
        <f t="shared" si="54"/>
        <v>0</v>
      </c>
      <c r="AI63" s="34">
        <f t="shared" ref="AI63:AI64" si="59">S63+W63</f>
        <v>0</v>
      </c>
      <c r="AK63" s="35">
        <v>10</v>
      </c>
      <c r="AL63" s="35">
        <v>1</v>
      </c>
      <c r="AM63" s="35">
        <v>10</v>
      </c>
      <c r="AN63" s="35">
        <v>1</v>
      </c>
      <c r="AP63" s="30" t="str">
        <f t="shared" si="55"/>
        <v>O Beach Villa</v>
      </c>
      <c r="AQ63" s="31" t="str">
        <f t="shared" si="55"/>
        <v>FB</v>
      </c>
      <c r="AR63" s="31" t="str">
        <f t="shared" si="55"/>
        <v>as quoted</v>
      </c>
      <c r="AS63" s="31">
        <f t="shared" si="56"/>
        <v>303</v>
      </c>
      <c r="AT63" s="31">
        <f t="shared" si="57"/>
        <v>354</v>
      </c>
      <c r="AU63" s="31" t="e">
        <f t="shared" si="57"/>
        <v>#VALUE!</v>
      </c>
      <c r="AV63" s="31">
        <f t="shared" si="57"/>
        <v>10</v>
      </c>
      <c r="AW63" s="31">
        <f t="shared" si="58"/>
        <v>10</v>
      </c>
      <c r="AX63" s="31">
        <f t="shared" si="58"/>
        <v>1</v>
      </c>
    </row>
    <row r="64" spans="1:50" ht="23.45" customHeight="1">
      <c r="A64" s="30" t="s">
        <v>1307</v>
      </c>
      <c r="B64" s="31" t="s">
        <v>92</v>
      </c>
      <c r="C64" s="31" t="s">
        <v>45</v>
      </c>
      <c r="D64" s="31">
        <v>307</v>
      </c>
      <c r="E64" s="31">
        <v>181</v>
      </c>
      <c r="F64" s="31">
        <v>53</v>
      </c>
      <c r="G64" s="162">
        <v>0</v>
      </c>
      <c r="H64" s="162">
        <v>0</v>
      </c>
      <c r="I64" s="162">
        <v>0</v>
      </c>
      <c r="K64" s="30" t="str">
        <f t="shared" si="45"/>
        <v>Premium Beach Villa</v>
      </c>
      <c r="L64" s="31" t="str">
        <f t="shared" si="45"/>
        <v>FB</v>
      </c>
      <c r="M64" s="31" t="str">
        <f t="shared" si="45"/>
        <v>as quoted</v>
      </c>
      <c r="N64" s="31">
        <f t="shared" si="46"/>
        <v>307</v>
      </c>
      <c r="O64" s="31">
        <f t="shared" si="47"/>
        <v>362</v>
      </c>
      <c r="P64" s="31">
        <f t="shared" si="48"/>
        <v>53</v>
      </c>
      <c r="Q64" s="31">
        <f t="shared" si="49"/>
        <v>0</v>
      </c>
      <c r="R64" s="31">
        <f t="shared" si="50"/>
        <v>0</v>
      </c>
      <c r="S64" s="31">
        <f t="shared" si="51"/>
        <v>0</v>
      </c>
      <c r="T64" s="8"/>
      <c r="U64" s="33"/>
      <c r="V64" s="33"/>
      <c r="W64" s="33">
        <v>0</v>
      </c>
      <c r="X64" s="33">
        <v>0</v>
      </c>
      <c r="Y64" s="33">
        <v>0</v>
      </c>
      <c r="AA64" s="30" t="str">
        <f t="shared" si="52"/>
        <v>Premium Beach Villa</v>
      </c>
      <c r="AB64" s="31" t="str">
        <f t="shared" si="52"/>
        <v>FB</v>
      </c>
      <c r="AC64" s="31" t="str">
        <f t="shared" si="52"/>
        <v>as quoted</v>
      </c>
      <c r="AD64" s="31">
        <f t="shared" si="52"/>
        <v>307</v>
      </c>
      <c r="AE64" s="34">
        <f t="shared" si="52"/>
        <v>362</v>
      </c>
      <c r="AF64" s="34">
        <f t="shared" si="53"/>
        <v>53</v>
      </c>
      <c r="AG64" s="34">
        <f t="shared" si="54"/>
        <v>0</v>
      </c>
      <c r="AH64" s="34">
        <f t="shared" si="54"/>
        <v>0</v>
      </c>
      <c r="AI64" s="34">
        <f t="shared" si="59"/>
        <v>0</v>
      </c>
      <c r="AK64" s="35">
        <v>10</v>
      </c>
      <c r="AL64" s="35">
        <v>1</v>
      </c>
      <c r="AM64" s="35">
        <v>10</v>
      </c>
      <c r="AN64" s="35">
        <v>1</v>
      </c>
      <c r="AP64" s="30" t="str">
        <f t="shared" si="55"/>
        <v>Premium Beach Villa</v>
      </c>
      <c r="AQ64" s="31" t="str">
        <f t="shared" si="55"/>
        <v>FB</v>
      </c>
      <c r="AR64" s="31" t="str">
        <f t="shared" si="55"/>
        <v>as quoted</v>
      </c>
      <c r="AS64" s="31">
        <f t="shared" si="56"/>
        <v>317</v>
      </c>
      <c r="AT64" s="31">
        <f t="shared" si="57"/>
        <v>372</v>
      </c>
      <c r="AU64" s="31">
        <f t="shared" si="57"/>
        <v>54</v>
      </c>
      <c r="AV64" s="31">
        <f t="shared" si="57"/>
        <v>10</v>
      </c>
      <c r="AW64" s="31">
        <f t="shared" si="58"/>
        <v>10</v>
      </c>
      <c r="AX64" s="31">
        <f t="shared" si="58"/>
        <v>1</v>
      </c>
    </row>
    <row r="65" spans="1:50" ht="23.45" customHeight="1">
      <c r="A65" s="30" t="s">
        <v>1308</v>
      </c>
      <c r="B65" s="31" t="s">
        <v>92</v>
      </c>
      <c r="C65" s="31" t="s">
        <v>45</v>
      </c>
      <c r="D65" s="31">
        <v>316</v>
      </c>
      <c r="E65" s="31">
        <v>186</v>
      </c>
      <c r="F65" s="31">
        <v>53</v>
      </c>
      <c r="G65" s="162">
        <v>0</v>
      </c>
      <c r="H65" s="162">
        <v>0</v>
      </c>
      <c r="I65" s="162">
        <v>0</v>
      </c>
      <c r="K65" s="30" t="str">
        <f t="shared" si="45"/>
        <v>Jacuzzi Beach Villa</v>
      </c>
      <c r="L65" s="31" t="str">
        <f t="shared" si="45"/>
        <v>FB</v>
      </c>
      <c r="M65" s="31" t="str">
        <f t="shared" si="45"/>
        <v>as quoted</v>
      </c>
      <c r="N65" s="31">
        <f t="shared" si="46"/>
        <v>316</v>
      </c>
      <c r="O65" s="31">
        <f t="shared" si="47"/>
        <v>372</v>
      </c>
      <c r="P65" s="31">
        <f t="shared" si="48"/>
        <v>53</v>
      </c>
      <c r="Q65" s="31">
        <f t="shared" si="49"/>
        <v>0</v>
      </c>
      <c r="R65" s="31">
        <f t="shared" si="50"/>
        <v>0</v>
      </c>
      <c r="S65" s="31">
        <f t="shared" si="51"/>
        <v>0</v>
      </c>
      <c r="T65" s="8"/>
      <c r="U65" s="33"/>
      <c r="V65" s="33"/>
      <c r="W65" s="33">
        <v>0</v>
      </c>
      <c r="X65" s="33">
        <v>0</v>
      </c>
      <c r="Y65" s="33">
        <v>0</v>
      </c>
      <c r="AA65" s="30" t="str">
        <f t="shared" si="52"/>
        <v>Jacuzzi Beach Villa</v>
      </c>
      <c r="AB65" s="31" t="str">
        <f t="shared" si="52"/>
        <v>FB</v>
      </c>
      <c r="AC65" s="31" t="str">
        <f t="shared" si="52"/>
        <v>as quoted</v>
      </c>
      <c r="AD65" s="31">
        <f t="shared" si="52"/>
        <v>316</v>
      </c>
      <c r="AE65" s="34">
        <f t="shared" si="52"/>
        <v>372</v>
      </c>
      <c r="AF65" s="34">
        <f t="shared" si="53"/>
        <v>53</v>
      </c>
      <c r="AG65" s="34">
        <f t="shared" si="54"/>
        <v>0</v>
      </c>
      <c r="AH65" s="34">
        <f t="shared" si="54"/>
        <v>0</v>
      </c>
      <c r="AI65" s="34">
        <f>S65+W65</f>
        <v>0</v>
      </c>
      <c r="AK65" s="35">
        <v>10</v>
      </c>
      <c r="AL65" s="35">
        <v>1</v>
      </c>
      <c r="AM65" s="35">
        <v>10</v>
      </c>
      <c r="AN65" s="35">
        <v>1</v>
      </c>
      <c r="AP65" s="30" t="str">
        <f t="shared" si="55"/>
        <v>Jacuzzi Beach Villa</v>
      </c>
      <c r="AQ65" s="31" t="str">
        <f t="shared" si="55"/>
        <v>FB</v>
      </c>
      <c r="AR65" s="31" t="str">
        <f t="shared" si="55"/>
        <v>as quoted</v>
      </c>
      <c r="AS65" s="31">
        <f t="shared" si="56"/>
        <v>326</v>
      </c>
      <c r="AT65" s="31">
        <f t="shared" si="57"/>
        <v>382</v>
      </c>
      <c r="AU65" s="31">
        <f t="shared" si="57"/>
        <v>54</v>
      </c>
      <c r="AV65" s="31">
        <f t="shared" si="57"/>
        <v>10</v>
      </c>
      <c r="AW65" s="31">
        <f t="shared" si="58"/>
        <v>10</v>
      </c>
      <c r="AX65" s="31">
        <f>AI65+AN65</f>
        <v>1</v>
      </c>
    </row>
    <row r="66" spans="1:50" ht="23.45" customHeight="1">
      <c r="A66" s="30" t="s">
        <v>1309</v>
      </c>
      <c r="B66" s="31" t="s">
        <v>92</v>
      </c>
      <c r="C66" s="31" t="s">
        <v>45</v>
      </c>
      <c r="D66" s="31">
        <v>346</v>
      </c>
      <c r="E66" s="31">
        <v>204</v>
      </c>
      <c r="F66" s="31" t="s">
        <v>55</v>
      </c>
      <c r="G66" s="162">
        <v>0</v>
      </c>
      <c r="H66" s="162">
        <v>0</v>
      </c>
      <c r="I66" s="162">
        <v>0</v>
      </c>
      <c r="K66" s="30" t="str">
        <f t="shared" si="45"/>
        <v>O Jacuzzi Beach Villa</v>
      </c>
      <c r="L66" s="31" t="str">
        <f t="shared" si="45"/>
        <v>FB</v>
      </c>
      <c r="M66" s="31" t="str">
        <f t="shared" si="45"/>
        <v>as quoted</v>
      </c>
      <c r="N66" s="31">
        <f t="shared" si="46"/>
        <v>346</v>
      </c>
      <c r="O66" s="31">
        <f t="shared" si="47"/>
        <v>408</v>
      </c>
      <c r="P66" s="31" t="str">
        <f t="shared" si="48"/>
        <v>n/a</v>
      </c>
      <c r="Q66" s="31">
        <f t="shared" si="49"/>
        <v>0</v>
      </c>
      <c r="R66" s="31">
        <f t="shared" si="50"/>
        <v>0</v>
      </c>
      <c r="S66" s="31">
        <f t="shared" si="51"/>
        <v>0</v>
      </c>
      <c r="T66" s="8"/>
      <c r="U66" s="33"/>
      <c r="V66" s="33"/>
      <c r="W66" s="33">
        <v>0</v>
      </c>
      <c r="X66" s="33">
        <v>0</v>
      </c>
      <c r="Y66" s="33">
        <v>0</v>
      </c>
      <c r="AA66" s="30" t="str">
        <f t="shared" si="52"/>
        <v>O Jacuzzi Beach Villa</v>
      </c>
      <c r="AB66" s="31" t="str">
        <f t="shared" si="52"/>
        <v>FB</v>
      </c>
      <c r="AC66" s="31" t="str">
        <f t="shared" si="52"/>
        <v>as quoted</v>
      </c>
      <c r="AD66" s="31">
        <f t="shared" si="52"/>
        <v>346</v>
      </c>
      <c r="AE66" s="34">
        <f t="shared" si="52"/>
        <v>408</v>
      </c>
      <c r="AF66" s="34" t="e">
        <f t="shared" si="53"/>
        <v>#VALUE!</v>
      </c>
      <c r="AG66" s="34">
        <f t="shared" si="54"/>
        <v>0</v>
      </c>
      <c r="AH66" s="34">
        <f t="shared" si="54"/>
        <v>0</v>
      </c>
      <c r="AI66" s="34">
        <f>S66+W66</f>
        <v>0</v>
      </c>
      <c r="AK66" s="35">
        <v>10</v>
      </c>
      <c r="AL66" s="35">
        <v>1</v>
      </c>
      <c r="AM66" s="35">
        <v>10</v>
      </c>
      <c r="AN66" s="35">
        <v>1</v>
      </c>
      <c r="AP66" s="30" t="str">
        <f t="shared" si="55"/>
        <v>O Jacuzzi Beach Villa</v>
      </c>
      <c r="AQ66" s="31" t="str">
        <f t="shared" si="55"/>
        <v>FB</v>
      </c>
      <c r="AR66" s="31" t="str">
        <f t="shared" si="55"/>
        <v>as quoted</v>
      </c>
      <c r="AS66" s="31">
        <f t="shared" si="56"/>
        <v>356</v>
      </c>
      <c r="AT66" s="31">
        <f t="shared" si="57"/>
        <v>418</v>
      </c>
      <c r="AU66" s="31" t="e">
        <f t="shared" si="57"/>
        <v>#VALUE!</v>
      </c>
      <c r="AV66" s="31">
        <f t="shared" si="57"/>
        <v>10</v>
      </c>
      <c r="AW66" s="31">
        <f t="shared" si="58"/>
        <v>10</v>
      </c>
      <c r="AX66" s="31">
        <f t="shared" si="58"/>
        <v>1</v>
      </c>
    </row>
    <row r="67" spans="1:50" ht="23.45" customHeight="1">
      <c r="A67" s="30" t="s">
        <v>1310</v>
      </c>
      <c r="B67" s="31" t="s">
        <v>92</v>
      </c>
      <c r="C67" s="31" t="s">
        <v>45</v>
      </c>
      <c r="D67" s="31">
        <v>361</v>
      </c>
      <c r="E67" s="31">
        <v>212</v>
      </c>
      <c r="F67" s="31" t="s">
        <v>55</v>
      </c>
      <c r="G67" s="162">
        <v>0</v>
      </c>
      <c r="H67" s="162">
        <v>0</v>
      </c>
      <c r="I67" s="162">
        <v>0</v>
      </c>
      <c r="K67" s="30" t="str">
        <f t="shared" si="45"/>
        <v>Sangu Jacuzzi Beach Villa</v>
      </c>
      <c r="L67" s="31" t="str">
        <f t="shared" si="45"/>
        <v>FB</v>
      </c>
      <c r="M67" s="31" t="str">
        <f t="shared" si="45"/>
        <v>as quoted</v>
      </c>
      <c r="N67" s="31">
        <f t="shared" si="46"/>
        <v>361</v>
      </c>
      <c r="O67" s="31">
        <f t="shared" si="47"/>
        <v>424</v>
      </c>
      <c r="P67" s="31" t="str">
        <f t="shared" si="48"/>
        <v>n/a</v>
      </c>
      <c r="Q67" s="31">
        <f t="shared" si="49"/>
        <v>0</v>
      </c>
      <c r="R67" s="31">
        <f t="shared" si="50"/>
        <v>0</v>
      </c>
      <c r="S67" s="31">
        <f t="shared" si="51"/>
        <v>0</v>
      </c>
      <c r="T67" s="8"/>
      <c r="U67" s="33"/>
      <c r="V67" s="33"/>
      <c r="W67" s="33">
        <v>0</v>
      </c>
      <c r="X67" s="33">
        <v>0</v>
      </c>
      <c r="Y67" s="33">
        <v>0</v>
      </c>
      <c r="AA67" s="30" t="str">
        <f t="shared" si="52"/>
        <v>Sangu Jacuzzi Beach Villa</v>
      </c>
      <c r="AB67" s="31" t="str">
        <f t="shared" si="52"/>
        <v>FB</v>
      </c>
      <c r="AC67" s="31" t="str">
        <f t="shared" si="52"/>
        <v>as quoted</v>
      </c>
      <c r="AD67" s="31">
        <f t="shared" si="52"/>
        <v>361</v>
      </c>
      <c r="AE67" s="34">
        <f t="shared" si="52"/>
        <v>424</v>
      </c>
      <c r="AF67" s="34" t="e">
        <f t="shared" si="53"/>
        <v>#VALUE!</v>
      </c>
      <c r="AG67" s="34">
        <f t="shared" si="54"/>
        <v>0</v>
      </c>
      <c r="AH67" s="34">
        <f t="shared" si="54"/>
        <v>0</v>
      </c>
      <c r="AI67" s="34">
        <f>S67+W67</f>
        <v>0</v>
      </c>
      <c r="AK67" s="35">
        <v>10</v>
      </c>
      <c r="AL67" s="35">
        <v>1</v>
      </c>
      <c r="AM67" s="35">
        <v>10</v>
      </c>
      <c r="AN67" s="35">
        <v>1</v>
      </c>
      <c r="AP67" s="30" t="str">
        <f t="shared" si="55"/>
        <v>Sangu Jacuzzi Beach Villa</v>
      </c>
      <c r="AQ67" s="31" t="str">
        <f t="shared" si="55"/>
        <v>FB</v>
      </c>
      <c r="AR67" s="31" t="str">
        <f t="shared" si="55"/>
        <v>as quoted</v>
      </c>
      <c r="AS67" s="31">
        <f t="shared" si="56"/>
        <v>371</v>
      </c>
      <c r="AT67" s="31">
        <f t="shared" si="57"/>
        <v>434</v>
      </c>
      <c r="AU67" s="31" t="e">
        <f t="shared" si="57"/>
        <v>#VALUE!</v>
      </c>
      <c r="AV67" s="31">
        <f t="shared" si="57"/>
        <v>10</v>
      </c>
      <c r="AW67" s="31">
        <f t="shared" si="58"/>
        <v>10</v>
      </c>
      <c r="AX67" s="31">
        <f t="shared" si="58"/>
        <v>1</v>
      </c>
    </row>
    <row r="68" spans="1:50" ht="23.45" customHeight="1">
      <c r="A68" s="30" t="s">
        <v>1311</v>
      </c>
      <c r="B68" s="31" t="s">
        <v>92</v>
      </c>
      <c r="C68" s="31" t="s">
        <v>45</v>
      </c>
      <c r="D68" s="31">
        <v>391</v>
      </c>
      <c r="E68" s="31">
        <v>230</v>
      </c>
      <c r="F68" s="31" t="s">
        <v>55</v>
      </c>
      <c r="G68" s="162">
        <v>0</v>
      </c>
      <c r="H68" s="162">
        <v>0</v>
      </c>
      <c r="I68" s="162">
        <v>0</v>
      </c>
      <c r="K68" s="30" t="str">
        <f t="shared" si="45"/>
        <v>Sangu Water Villa</v>
      </c>
      <c r="L68" s="31" t="str">
        <f t="shared" si="45"/>
        <v>FB</v>
      </c>
      <c r="M68" s="31" t="str">
        <f t="shared" si="45"/>
        <v>as quoted</v>
      </c>
      <c r="N68" s="31">
        <f t="shared" si="46"/>
        <v>391</v>
      </c>
      <c r="O68" s="31">
        <f t="shared" si="47"/>
        <v>460</v>
      </c>
      <c r="P68" s="31" t="str">
        <f t="shared" si="48"/>
        <v>n/a</v>
      </c>
      <c r="Q68" s="31">
        <f t="shared" si="49"/>
        <v>0</v>
      </c>
      <c r="R68" s="31">
        <f t="shared" si="50"/>
        <v>0</v>
      </c>
      <c r="S68" s="31">
        <f t="shared" si="51"/>
        <v>0</v>
      </c>
      <c r="T68" s="8"/>
      <c r="U68" s="33"/>
      <c r="V68" s="33"/>
      <c r="W68" s="33">
        <v>0</v>
      </c>
      <c r="X68" s="33">
        <v>0</v>
      </c>
      <c r="Y68" s="33">
        <v>0</v>
      </c>
      <c r="AA68" s="30" t="str">
        <f t="shared" si="52"/>
        <v>Sangu Water Villa</v>
      </c>
      <c r="AB68" s="31" t="str">
        <f t="shared" si="52"/>
        <v>FB</v>
      </c>
      <c r="AC68" s="31" t="str">
        <f t="shared" si="52"/>
        <v>as quoted</v>
      </c>
      <c r="AD68" s="31">
        <f t="shared" si="52"/>
        <v>391</v>
      </c>
      <c r="AE68" s="34">
        <f t="shared" si="52"/>
        <v>460</v>
      </c>
      <c r="AF68" s="34" t="e">
        <f t="shared" si="53"/>
        <v>#VALUE!</v>
      </c>
      <c r="AG68" s="34">
        <f t="shared" si="54"/>
        <v>0</v>
      </c>
      <c r="AH68" s="34">
        <f t="shared" si="54"/>
        <v>0</v>
      </c>
      <c r="AI68" s="34">
        <v>0</v>
      </c>
      <c r="AK68" s="35">
        <v>10</v>
      </c>
      <c r="AL68" s="35">
        <v>1</v>
      </c>
      <c r="AM68" s="35">
        <v>10</v>
      </c>
      <c r="AN68" s="35">
        <v>1</v>
      </c>
      <c r="AP68" s="30" t="str">
        <f t="shared" si="55"/>
        <v>Sangu Water Villa</v>
      </c>
      <c r="AQ68" s="31" t="str">
        <f t="shared" si="55"/>
        <v>FB</v>
      </c>
      <c r="AR68" s="31" t="str">
        <f t="shared" si="55"/>
        <v>as quoted</v>
      </c>
      <c r="AS68" s="31">
        <f t="shared" si="56"/>
        <v>401</v>
      </c>
      <c r="AT68" s="31">
        <f>AE68+AK68</f>
        <v>470</v>
      </c>
      <c r="AU68" s="31" t="s">
        <v>55</v>
      </c>
      <c r="AV68" s="31">
        <f>AG68+AM68</f>
        <v>10</v>
      </c>
      <c r="AW68" s="31">
        <f t="shared" si="58"/>
        <v>10</v>
      </c>
      <c r="AX68" s="31" t="s">
        <v>55</v>
      </c>
    </row>
    <row r="69" spans="1:50" ht="23.45" customHeight="1">
      <c r="A69" s="30" t="s">
        <v>1312</v>
      </c>
      <c r="B69" s="31" t="s">
        <v>92</v>
      </c>
      <c r="C69" s="31" t="s">
        <v>45</v>
      </c>
      <c r="D69" s="31">
        <v>548</v>
      </c>
      <c r="E69" s="31">
        <v>274</v>
      </c>
      <c r="F69" s="31" t="s">
        <v>55</v>
      </c>
      <c r="G69" s="162">
        <v>0</v>
      </c>
      <c r="H69" s="162">
        <v>0</v>
      </c>
      <c r="I69" s="162">
        <v>0</v>
      </c>
      <c r="K69" s="30" t="str">
        <f t="shared" si="45"/>
        <v>Sangu Water Villa - Honeymoon Suite</v>
      </c>
      <c r="L69" s="31" t="str">
        <f t="shared" si="45"/>
        <v>FB</v>
      </c>
      <c r="M69" s="31" t="str">
        <f t="shared" si="45"/>
        <v>as quoted</v>
      </c>
      <c r="N69" s="31">
        <f t="shared" si="46"/>
        <v>548</v>
      </c>
      <c r="O69" s="31">
        <f t="shared" si="47"/>
        <v>548</v>
      </c>
      <c r="P69" s="31" t="str">
        <f t="shared" si="48"/>
        <v>n/a</v>
      </c>
      <c r="Q69" s="31">
        <f t="shared" si="49"/>
        <v>0</v>
      </c>
      <c r="R69" s="31">
        <f t="shared" si="50"/>
        <v>0</v>
      </c>
      <c r="S69" s="31">
        <f t="shared" si="51"/>
        <v>0</v>
      </c>
      <c r="T69" s="8"/>
      <c r="U69" s="33"/>
      <c r="V69" s="33"/>
      <c r="W69" s="33">
        <v>0</v>
      </c>
      <c r="X69" s="33">
        <v>0</v>
      </c>
      <c r="Y69" s="33">
        <v>0</v>
      </c>
      <c r="AA69" s="30" t="str">
        <f t="shared" si="52"/>
        <v>Sangu Water Villa - Honeymoon Suite</v>
      </c>
      <c r="AB69" s="31" t="str">
        <f t="shared" si="52"/>
        <v>FB</v>
      </c>
      <c r="AC69" s="31" t="str">
        <f t="shared" si="52"/>
        <v>as quoted</v>
      </c>
      <c r="AD69" s="31">
        <f t="shared" si="52"/>
        <v>548</v>
      </c>
      <c r="AE69" s="34">
        <f t="shared" si="52"/>
        <v>548</v>
      </c>
      <c r="AF69" s="34" t="e">
        <f t="shared" si="53"/>
        <v>#VALUE!</v>
      </c>
      <c r="AG69" s="34">
        <f t="shared" si="54"/>
        <v>0</v>
      </c>
      <c r="AH69" s="34">
        <f t="shared" si="54"/>
        <v>0</v>
      </c>
      <c r="AI69" s="34">
        <f>S69+W69</f>
        <v>0</v>
      </c>
      <c r="AK69" s="35">
        <v>10</v>
      </c>
      <c r="AL69" s="35">
        <v>1</v>
      </c>
      <c r="AM69" s="35">
        <v>10</v>
      </c>
      <c r="AN69" s="35">
        <v>1</v>
      </c>
      <c r="AP69" s="30" t="str">
        <f t="shared" si="55"/>
        <v>Sangu Water Villa - Honeymoon Suite</v>
      </c>
      <c r="AQ69" s="31" t="str">
        <f t="shared" si="55"/>
        <v>FB</v>
      </c>
      <c r="AR69" s="31" t="str">
        <f t="shared" si="55"/>
        <v>as quoted</v>
      </c>
      <c r="AS69" s="31">
        <f t="shared" si="56"/>
        <v>558</v>
      </c>
      <c r="AT69" s="31">
        <f>AE69+AK69</f>
        <v>558</v>
      </c>
      <c r="AU69" s="31" t="s">
        <v>55</v>
      </c>
      <c r="AV69" s="31">
        <f>AG69+AM69</f>
        <v>10</v>
      </c>
      <c r="AW69" s="31">
        <f t="shared" si="58"/>
        <v>10</v>
      </c>
      <c r="AX69" s="31" t="s">
        <v>55</v>
      </c>
    </row>
    <row r="70" spans="1:50" ht="23.45" customHeight="1">
      <c r="A70" s="30" t="s">
        <v>94</v>
      </c>
      <c r="B70" s="31" t="s">
        <v>92</v>
      </c>
      <c r="C70" s="31" t="s">
        <v>45</v>
      </c>
      <c r="D70" s="31">
        <v>548</v>
      </c>
      <c r="E70" s="31">
        <v>274</v>
      </c>
      <c r="F70" s="31">
        <v>53</v>
      </c>
      <c r="G70" s="162">
        <v>0</v>
      </c>
      <c r="H70" s="162">
        <v>0</v>
      </c>
      <c r="I70" s="162">
        <v>0</v>
      </c>
      <c r="K70" s="30" t="str">
        <f t="shared" si="45"/>
        <v>Private Pool Villa</v>
      </c>
      <c r="L70" s="31" t="str">
        <f t="shared" si="45"/>
        <v>FB</v>
      </c>
      <c r="M70" s="31" t="str">
        <f t="shared" si="45"/>
        <v>as quoted</v>
      </c>
      <c r="N70" s="31">
        <f t="shared" si="46"/>
        <v>548</v>
      </c>
      <c r="O70" s="31">
        <f t="shared" si="47"/>
        <v>548</v>
      </c>
      <c r="P70" s="31">
        <f t="shared" si="48"/>
        <v>53</v>
      </c>
      <c r="Q70" s="31">
        <f t="shared" si="49"/>
        <v>0</v>
      </c>
      <c r="R70" s="31">
        <f t="shared" si="50"/>
        <v>0</v>
      </c>
      <c r="S70" s="31">
        <f t="shared" si="51"/>
        <v>0</v>
      </c>
      <c r="T70" s="8"/>
      <c r="U70" s="33"/>
      <c r="V70" s="33"/>
      <c r="W70" s="33">
        <v>0</v>
      </c>
      <c r="X70" s="33">
        <v>0</v>
      </c>
      <c r="Y70" s="33">
        <v>0</v>
      </c>
      <c r="AA70" s="30" t="str">
        <f t="shared" si="52"/>
        <v>Private Pool Villa</v>
      </c>
      <c r="AB70" s="31" t="str">
        <f t="shared" si="52"/>
        <v>FB</v>
      </c>
      <c r="AC70" s="31" t="str">
        <f t="shared" si="52"/>
        <v>as quoted</v>
      </c>
      <c r="AD70" s="31">
        <f t="shared" si="52"/>
        <v>548</v>
      </c>
      <c r="AE70" s="34">
        <f t="shared" si="52"/>
        <v>548</v>
      </c>
      <c r="AF70" s="34">
        <f t="shared" si="53"/>
        <v>53</v>
      </c>
      <c r="AG70" s="34">
        <f t="shared" si="54"/>
        <v>0</v>
      </c>
      <c r="AH70" s="34">
        <f t="shared" si="54"/>
        <v>0</v>
      </c>
      <c r="AI70" s="34">
        <f>S70+W70</f>
        <v>0</v>
      </c>
      <c r="AK70" s="35">
        <v>10</v>
      </c>
      <c r="AL70" s="35">
        <v>1</v>
      </c>
      <c r="AM70" s="35">
        <v>10</v>
      </c>
      <c r="AN70" s="35">
        <v>1</v>
      </c>
      <c r="AP70" s="30" t="str">
        <f t="shared" si="55"/>
        <v>Private Pool Villa</v>
      </c>
      <c r="AQ70" s="31" t="str">
        <f t="shared" si="55"/>
        <v>FB</v>
      </c>
      <c r="AR70" s="31" t="str">
        <f t="shared" si="55"/>
        <v>as quoted</v>
      </c>
      <c r="AS70" s="31">
        <f t="shared" si="56"/>
        <v>558</v>
      </c>
      <c r="AT70" s="31">
        <f>AE70+AK70</f>
        <v>558</v>
      </c>
      <c r="AU70" s="31">
        <f>AF70+AL70</f>
        <v>54</v>
      </c>
      <c r="AV70" s="31">
        <f>AG70+AM70</f>
        <v>10</v>
      </c>
      <c r="AW70" s="31">
        <f t="shared" si="58"/>
        <v>10</v>
      </c>
      <c r="AX70" s="31">
        <f>AI70+AN70</f>
        <v>1</v>
      </c>
    </row>
    <row r="71" spans="1:50" ht="23.45" customHeight="1">
      <c r="A71" s="30" t="s">
        <v>1313</v>
      </c>
      <c r="B71" s="31" t="s">
        <v>92</v>
      </c>
      <c r="C71" s="31" t="s">
        <v>45</v>
      </c>
      <c r="D71" s="31">
        <v>725</v>
      </c>
      <c r="E71" s="31">
        <v>362</v>
      </c>
      <c r="F71" s="31">
        <v>53</v>
      </c>
      <c r="G71" s="162">
        <v>0</v>
      </c>
      <c r="H71" s="162">
        <v>0</v>
      </c>
      <c r="I71" s="162">
        <v>0</v>
      </c>
      <c r="K71" s="30" t="str">
        <f t="shared" si="45"/>
        <v>Private Pool Villa - Family Suite</v>
      </c>
      <c r="L71" s="31" t="str">
        <f t="shared" si="45"/>
        <v>FB</v>
      </c>
      <c r="M71" s="31" t="str">
        <f t="shared" si="45"/>
        <v>as quoted</v>
      </c>
      <c r="N71" s="31">
        <f t="shared" si="46"/>
        <v>725</v>
      </c>
      <c r="O71" s="31">
        <f t="shared" si="47"/>
        <v>724</v>
      </c>
      <c r="P71" s="31">
        <f t="shared" si="48"/>
        <v>53</v>
      </c>
      <c r="Q71" s="31">
        <f t="shared" si="49"/>
        <v>0</v>
      </c>
      <c r="R71" s="31">
        <f t="shared" si="50"/>
        <v>0</v>
      </c>
      <c r="S71" s="31">
        <f t="shared" si="51"/>
        <v>0</v>
      </c>
      <c r="T71" s="8"/>
      <c r="U71" s="33"/>
      <c r="V71" s="33"/>
      <c r="W71" s="33">
        <v>0</v>
      </c>
      <c r="X71" s="33">
        <v>0</v>
      </c>
      <c r="Y71" s="33">
        <v>0</v>
      </c>
      <c r="AA71" s="30" t="str">
        <f t="shared" si="52"/>
        <v>Private Pool Villa - Family Suite</v>
      </c>
      <c r="AB71" s="31" t="str">
        <f t="shared" si="52"/>
        <v>FB</v>
      </c>
      <c r="AC71" s="31" t="str">
        <f t="shared" si="52"/>
        <v>as quoted</v>
      </c>
      <c r="AD71" s="31">
        <f t="shared" si="52"/>
        <v>725</v>
      </c>
      <c r="AE71" s="34">
        <f t="shared" si="52"/>
        <v>724</v>
      </c>
      <c r="AF71" s="34">
        <f t="shared" si="53"/>
        <v>53</v>
      </c>
      <c r="AG71" s="34">
        <f t="shared" si="54"/>
        <v>0</v>
      </c>
      <c r="AH71" s="34">
        <f t="shared" si="54"/>
        <v>0</v>
      </c>
      <c r="AI71" s="34">
        <f>S71+W71</f>
        <v>0</v>
      </c>
      <c r="AK71" s="35">
        <v>20</v>
      </c>
      <c r="AL71" s="35">
        <v>1</v>
      </c>
      <c r="AM71" s="35">
        <v>20</v>
      </c>
      <c r="AN71" s="35">
        <v>1</v>
      </c>
      <c r="AP71" s="30" t="str">
        <f t="shared" si="55"/>
        <v>Private Pool Villa - Family Suite</v>
      </c>
      <c r="AQ71" s="31" t="str">
        <f t="shared" si="55"/>
        <v>FB</v>
      </c>
      <c r="AR71" s="31" t="str">
        <f t="shared" si="55"/>
        <v>as quoted</v>
      </c>
      <c r="AS71" s="31">
        <f t="shared" si="56"/>
        <v>745</v>
      </c>
      <c r="AT71" s="31">
        <f>AE71+AK71</f>
        <v>744</v>
      </c>
      <c r="AU71" s="31">
        <f>AF71+AL71</f>
        <v>54</v>
      </c>
      <c r="AV71" s="31">
        <f>AG71+AM71</f>
        <v>20</v>
      </c>
      <c r="AW71" s="31">
        <f t="shared" si="58"/>
        <v>20</v>
      </c>
      <c r="AX71" s="31">
        <f>AI71+AN71</f>
        <v>1</v>
      </c>
    </row>
  </sheetData>
  <sheetProtection password="D8E4" sheet="1" selectLockedCells="1" selectUnlockedCells="1"/>
  <mergeCells count="112">
    <mergeCell ref="N9:P9"/>
    <mergeCell ref="Q9:S9"/>
    <mergeCell ref="AA9:AA11"/>
    <mergeCell ref="AB9:AB11"/>
    <mergeCell ref="A9:A11"/>
    <mergeCell ref="B9:B11"/>
    <mergeCell ref="C9:C11"/>
    <mergeCell ref="D9:F9"/>
    <mergeCell ref="G9:I9"/>
    <mergeCell ref="K9:K11"/>
    <mergeCell ref="A25:A27"/>
    <mergeCell ref="B25:B27"/>
    <mergeCell ref="C25:C27"/>
    <mergeCell ref="D25:F25"/>
    <mergeCell ref="G25:I25"/>
    <mergeCell ref="K25:K27"/>
    <mergeCell ref="AS9:AU9"/>
    <mergeCell ref="AV9:AX9"/>
    <mergeCell ref="D10:F10"/>
    <mergeCell ref="G10:I10"/>
    <mergeCell ref="N10:P10"/>
    <mergeCell ref="Q10:S10"/>
    <mergeCell ref="AD10:AF10"/>
    <mergeCell ref="AG10:AI10"/>
    <mergeCell ref="AS10:AU10"/>
    <mergeCell ref="AV10:AX10"/>
    <mergeCell ref="AC9:AC11"/>
    <mergeCell ref="AD9:AF9"/>
    <mergeCell ref="AG9:AI9"/>
    <mergeCell ref="AP9:AP11"/>
    <mergeCell ref="AQ9:AQ11"/>
    <mergeCell ref="AR9:AR11"/>
    <mergeCell ref="L9:L11"/>
    <mergeCell ref="M9:M11"/>
    <mergeCell ref="AS25:AU25"/>
    <mergeCell ref="AV25:AX25"/>
    <mergeCell ref="D26:F26"/>
    <mergeCell ref="G26:I26"/>
    <mergeCell ref="N26:P26"/>
    <mergeCell ref="Q26:S26"/>
    <mergeCell ref="AD26:AF26"/>
    <mergeCell ref="AG26:AI26"/>
    <mergeCell ref="AS26:AU26"/>
    <mergeCell ref="AV26:AX26"/>
    <mergeCell ref="AC25:AC27"/>
    <mergeCell ref="AD25:AF25"/>
    <mergeCell ref="AG25:AI25"/>
    <mergeCell ref="AP25:AP27"/>
    <mergeCell ref="AQ25:AQ27"/>
    <mergeCell ref="AR25:AR27"/>
    <mergeCell ref="L25:L27"/>
    <mergeCell ref="M25:M27"/>
    <mergeCell ref="N25:P25"/>
    <mergeCell ref="Q25:S25"/>
    <mergeCell ref="AA25:AA27"/>
    <mergeCell ref="AB25:AB27"/>
    <mergeCell ref="N41:P41"/>
    <mergeCell ref="Q41:S41"/>
    <mergeCell ref="AA41:AA43"/>
    <mergeCell ref="AB41:AB43"/>
    <mergeCell ref="A41:A43"/>
    <mergeCell ref="B41:B43"/>
    <mergeCell ref="C41:C43"/>
    <mergeCell ref="D41:F41"/>
    <mergeCell ref="G41:I41"/>
    <mergeCell ref="K41:K43"/>
    <mergeCell ref="A57:A59"/>
    <mergeCell ref="B57:B59"/>
    <mergeCell ref="C57:C59"/>
    <mergeCell ref="D57:F57"/>
    <mergeCell ref="G57:I57"/>
    <mergeCell ref="K57:K59"/>
    <mergeCell ref="AS41:AU41"/>
    <mergeCell ref="AV41:AX41"/>
    <mergeCell ref="D42:F42"/>
    <mergeCell ref="G42:I42"/>
    <mergeCell ref="N42:P42"/>
    <mergeCell ref="Q42:S42"/>
    <mergeCell ref="AD42:AF42"/>
    <mergeCell ref="AG42:AI42"/>
    <mergeCell ref="AS42:AU42"/>
    <mergeCell ref="AV42:AX42"/>
    <mergeCell ref="AC41:AC43"/>
    <mergeCell ref="AD41:AF41"/>
    <mergeCell ref="AG41:AI41"/>
    <mergeCell ref="AP41:AP43"/>
    <mergeCell ref="AQ41:AQ43"/>
    <mergeCell ref="AR41:AR43"/>
    <mergeCell ref="L41:L43"/>
    <mergeCell ref="M41:M43"/>
    <mergeCell ref="AS57:AU57"/>
    <mergeCell ref="AV57:AX57"/>
    <mergeCell ref="D58:F58"/>
    <mergeCell ref="G58:I58"/>
    <mergeCell ref="N58:P58"/>
    <mergeCell ref="Q58:S58"/>
    <mergeCell ref="AD58:AF58"/>
    <mergeCell ref="AG58:AI58"/>
    <mergeCell ref="AS58:AU58"/>
    <mergeCell ref="AV58:AX58"/>
    <mergeCell ref="AC57:AC59"/>
    <mergeCell ref="AD57:AF57"/>
    <mergeCell ref="AG57:AI57"/>
    <mergeCell ref="AP57:AP59"/>
    <mergeCell ref="AQ57:AQ59"/>
    <mergeCell ref="AR57:AR59"/>
    <mergeCell ref="L57:L59"/>
    <mergeCell ref="M57:M59"/>
    <mergeCell ref="N57:P57"/>
    <mergeCell ref="Q57:S57"/>
    <mergeCell ref="AA57:AA59"/>
    <mergeCell ref="AB57:AB59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5F9C9-CD1F-4B09-BE1E-60934D6F19BC}">
  <sheetPr codeName="Лист127"/>
  <dimension ref="A1:I19"/>
  <sheetViews>
    <sheetView view="pageBreakPreview" zoomScale="130" zoomScaleNormal="100" zoomScaleSheetLayoutView="130" workbookViewId="0">
      <selection activeCell="I1" sqref="I1"/>
    </sheetView>
  </sheetViews>
  <sheetFormatPr defaultColWidth="9.140625" defaultRowHeight="20.25" customHeight="1"/>
  <cols>
    <col min="1" max="1" width="25.140625" style="1" customWidth="1"/>
    <col min="2" max="2" width="10.5703125" style="1" customWidth="1"/>
    <col min="3" max="3" width="14.28515625" style="2" customWidth="1"/>
    <col min="4" max="4" width="12.85546875" style="2" customWidth="1"/>
    <col min="5" max="6" width="12.85546875" style="3" customWidth="1"/>
    <col min="7" max="9" width="12.85546875" style="1" customWidth="1"/>
    <col min="10" max="16384" width="9.140625" style="1"/>
  </cols>
  <sheetData>
    <row r="1" spans="1:9" ht="20.25" customHeight="1">
      <c r="A1" s="300" t="s">
        <v>2050</v>
      </c>
      <c r="B1" s="300"/>
      <c r="C1" s="300"/>
      <c r="D1" s="300"/>
      <c r="I1" s="78"/>
    </row>
    <row r="2" spans="1:9" s="2" customFormat="1" ht="20.25" customHeight="1">
      <c r="A2" s="5"/>
      <c r="B2" s="5"/>
      <c r="E2" s="3"/>
      <c r="F2" s="3"/>
      <c r="G2" s="1"/>
      <c r="H2" s="1"/>
      <c r="I2" s="1"/>
    </row>
    <row r="3" spans="1:9" s="2" customFormat="1" ht="20.25" customHeight="1">
      <c r="A3" s="15" t="s">
        <v>10</v>
      </c>
      <c r="B3" s="15"/>
      <c r="E3" s="3"/>
      <c r="F3" s="3"/>
      <c r="G3" s="1"/>
      <c r="H3" s="1"/>
      <c r="I3" s="1"/>
    </row>
    <row r="4" spans="1:9" s="2" customFormat="1" ht="20.25" customHeight="1">
      <c r="A4" s="5" t="s">
        <v>11</v>
      </c>
      <c r="B4" s="5"/>
      <c r="E4" s="3"/>
      <c r="F4" s="3"/>
      <c r="G4" s="1"/>
      <c r="H4" s="1"/>
      <c r="I4" s="1"/>
    </row>
    <row r="5" spans="1:9" s="2" customFormat="1" ht="20.25" customHeight="1">
      <c r="A5" s="5" t="s">
        <v>12</v>
      </c>
      <c r="B5" s="5"/>
      <c r="E5" s="3"/>
      <c r="F5" s="3"/>
      <c r="G5" s="1"/>
      <c r="H5" s="1"/>
      <c r="I5" s="1"/>
    </row>
    <row r="6" spans="1:9" s="2" customFormat="1" ht="20.25" customHeight="1">
      <c r="A6" s="5"/>
      <c r="B6" s="5"/>
      <c r="E6" s="3"/>
      <c r="F6" s="3"/>
      <c r="G6" s="1"/>
      <c r="H6" s="1"/>
      <c r="I6" s="1"/>
    </row>
    <row r="7" spans="1:9" s="2" customFormat="1" ht="20.25" customHeight="1">
      <c r="A7" s="15" t="s">
        <v>82</v>
      </c>
      <c r="B7" s="15"/>
      <c r="E7" s="3"/>
      <c r="F7" s="3"/>
      <c r="G7" s="1"/>
      <c r="H7" s="1"/>
      <c r="I7" s="1"/>
    </row>
    <row r="8" spans="1:9" s="2" customFormat="1" ht="20.25" customHeight="1">
      <c r="A8" s="7" t="s">
        <v>566</v>
      </c>
      <c r="B8" s="15"/>
      <c r="E8" s="3"/>
      <c r="F8" s="3"/>
      <c r="G8" s="1"/>
      <c r="H8" s="1"/>
      <c r="I8" s="1"/>
    </row>
    <row r="9" spans="1:9" s="2" customFormat="1" ht="20.25" customHeight="1">
      <c r="A9" s="5" t="s">
        <v>619</v>
      </c>
      <c r="B9" s="5"/>
      <c r="E9" s="3"/>
      <c r="F9" s="3"/>
      <c r="G9" s="1"/>
      <c r="H9" s="1"/>
      <c r="I9" s="1"/>
    </row>
    <row r="10" spans="1:9" s="2" customFormat="1" ht="20.25" customHeight="1">
      <c r="A10" s="5" t="s">
        <v>620</v>
      </c>
      <c r="B10" s="5"/>
      <c r="E10" s="3"/>
      <c r="F10" s="3"/>
      <c r="G10" s="1"/>
      <c r="H10" s="1"/>
      <c r="I10" s="1"/>
    </row>
    <row r="11" spans="1:9" s="2" customFormat="1" ht="20.25" customHeight="1">
      <c r="A11" s="5" t="s">
        <v>621</v>
      </c>
      <c r="B11" s="5"/>
      <c r="E11" s="3"/>
      <c r="F11" s="3"/>
      <c r="G11" s="1"/>
      <c r="H11" s="1"/>
      <c r="I11" s="1"/>
    </row>
    <row r="12" spans="1:9" s="2" customFormat="1" ht="20.25" customHeight="1">
      <c r="A12" s="5" t="s">
        <v>570</v>
      </c>
      <c r="B12" s="5"/>
      <c r="E12" s="3"/>
      <c r="F12" s="3"/>
      <c r="G12" s="1"/>
      <c r="H12" s="1"/>
      <c r="I12" s="1"/>
    </row>
    <row r="13" spans="1:9" s="2" customFormat="1" ht="20.25" customHeight="1">
      <c r="A13" s="5" t="s">
        <v>121</v>
      </c>
      <c r="B13" s="5"/>
      <c r="E13" s="3"/>
      <c r="F13" s="3"/>
      <c r="G13" s="1"/>
      <c r="H13" s="1"/>
      <c r="I13" s="1"/>
    </row>
    <row r="14" spans="1:9" s="2" customFormat="1" ht="20.25" customHeight="1">
      <c r="A14" s="5" t="s">
        <v>622</v>
      </c>
      <c r="B14" s="5"/>
      <c r="E14" s="3"/>
      <c r="F14" s="3"/>
      <c r="G14" s="1"/>
      <c r="H14" s="1"/>
      <c r="I14" s="1"/>
    </row>
    <row r="15" spans="1:9" s="2" customFormat="1" ht="20.25" customHeight="1">
      <c r="A15" s="7" t="s">
        <v>571</v>
      </c>
      <c r="B15" s="5"/>
      <c r="E15" s="3"/>
      <c r="F15" s="3"/>
      <c r="G15" s="1"/>
      <c r="H15" s="1"/>
      <c r="I15" s="1"/>
    </row>
    <row r="16" spans="1:9" s="2" customFormat="1" ht="20.25" customHeight="1">
      <c r="A16" s="5" t="s">
        <v>373</v>
      </c>
      <c r="B16" s="5"/>
      <c r="E16" s="3"/>
      <c r="F16" s="3"/>
      <c r="G16" s="1"/>
      <c r="H16" s="1"/>
      <c r="I16" s="1"/>
    </row>
    <row r="17" spans="1:9" s="2" customFormat="1" ht="20.25" customHeight="1">
      <c r="A17" s="5" t="s">
        <v>121</v>
      </c>
      <c r="B17" s="5"/>
      <c r="E17" s="3"/>
      <c r="F17" s="3"/>
      <c r="G17" s="1"/>
      <c r="H17" s="1"/>
      <c r="I17" s="1"/>
    </row>
    <row r="18" spans="1:9" s="2" customFormat="1" ht="20.25" customHeight="1">
      <c r="A18" s="5" t="s">
        <v>622</v>
      </c>
      <c r="B18" s="1"/>
      <c r="E18" s="3"/>
      <c r="F18" s="3"/>
      <c r="G18" s="1"/>
      <c r="H18" s="1"/>
      <c r="I18" s="1"/>
    </row>
    <row r="19" spans="1:9" s="2" customFormat="1" ht="20.25" customHeight="1">
      <c r="A19" s="48"/>
      <c r="B19" s="1"/>
      <c r="E19" s="3"/>
      <c r="F19" s="3"/>
      <c r="G19" s="1"/>
      <c r="H19" s="1"/>
      <c r="I19" s="1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 xml:space="preserve">&amp;L&amp;"Candara,Regular"&amp;8INTOUR MALDIVES - RU UA CIS&amp;C&amp;"Candara,Regular"&amp;8&amp;P of &amp;N&amp;R&amp;"Candara,Regular"&amp;8Kurumba Maldives </oddFooter>
  </headerFooter>
  <rowBreaks count="1" manualBreakCount="1">
    <brk id="5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D5FC2-836C-415E-9EFA-D396533BAAE8}">
  <sheetPr codeName="Лист128">
    <tabColor rgb="FFFF0000"/>
  </sheetPr>
  <dimension ref="A8:AL71"/>
  <sheetViews>
    <sheetView topLeftCell="AM1" zoomScale="110" zoomScaleNormal="110" zoomScaleSheetLayoutView="100" workbookViewId="0">
      <selection sqref="A1:AL1048576"/>
    </sheetView>
  </sheetViews>
  <sheetFormatPr defaultColWidth="17.7109375" defaultRowHeight="28.9" customHeight="1"/>
  <cols>
    <col min="1" max="38" width="0" style="25" hidden="1" customWidth="1"/>
    <col min="39" max="16384" width="17.7109375" style="25"/>
  </cols>
  <sheetData>
    <row r="8" spans="1:38" ht="28.9" customHeight="1">
      <c r="A8" s="25" t="s">
        <v>24</v>
      </c>
      <c r="K8" s="25" t="s">
        <v>25</v>
      </c>
      <c r="P8" s="25" t="s">
        <v>26</v>
      </c>
      <c r="Z8" s="25" t="s">
        <v>27</v>
      </c>
      <c r="AD8" s="25" t="s">
        <v>28</v>
      </c>
    </row>
    <row r="9" spans="1:38" ht="28.9" customHeight="1">
      <c r="A9" s="369" t="s">
        <v>0</v>
      </c>
      <c r="B9" s="369" t="s">
        <v>1</v>
      </c>
      <c r="C9" s="369" t="s">
        <v>29</v>
      </c>
      <c r="D9" s="361" t="s">
        <v>30</v>
      </c>
      <c r="E9" s="362"/>
      <c r="F9" s="361" t="s">
        <v>31</v>
      </c>
      <c r="G9" s="362"/>
      <c r="H9" s="361" t="s">
        <v>47</v>
      </c>
      <c r="I9" s="362"/>
      <c r="J9" s="167"/>
      <c r="K9" s="168" t="s">
        <v>572</v>
      </c>
      <c r="L9" s="168"/>
      <c r="M9" s="168" t="s">
        <v>34</v>
      </c>
      <c r="N9" s="168" t="s">
        <v>34</v>
      </c>
      <c r="P9" s="365" t="s">
        <v>0</v>
      </c>
      <c r="Q9" s="365" t="s">
        <v>1</v>
      </c>
      <c r="R9" s="365" t="s">
        <v>29</v>
      </c>
      <c r="S9" s="359" t="str">
        <f>D9</f>
        <v>Season 1</v>
      </c>
      <c r="T9" s="360"/>
      <c r="U9" s="359" t="str">
        <f>F9</f>
        <v>Season 2</v>
      </c>
      <c r="V9" s="360"/>
      <c r="W9" s="359" t="str">
        <f>H9</f>
        <v>Season 3</v>
      </c>
      <c r="X9" s="360"/>
      <c r="Z9" s="169" t="str">
        <f>S9</f>
        <v>Season 1</v>
      </c>
      <c r="AA9" s="169" t="str">
        <f>U9</f>
        <v>Season 2</v>
      </c>
      <c r="AB9" s="169" t="str">
        <f>W9</f>
        <v>Season 3</v>
      </c>
      <c r="AD9" s="366" t="s">
        <v>0</v>
      </c>
      <c r="AE9" s="366" t="s">
        <v>1</v>
      </c>
      <c r="AF9" s="366" t="s">
        <v>29</v>
      </c>
      <c r="AG9" s="363" t="str">
        <f>S9</f>
        <v>Season 1</v>
      </c>
      <c r="AH9" s="364"/>
      <c r="AI9" s="363" t="str">
        <f>U9</f>
        <v>Season 2</v>
      </c>
      <c r="AJ9" s="364"/>
      <c r="AK9" s="363" t="str">
        <f>W9</f>
        <v>Season 3</v>
      </c>
      <c r="AL9" s="364"/>
    </row>
    <row r="10" spans="1:38" ht="28.9" customHeight="1">
      <c r="A10" s="369"/>
      <c r="B10" s="369"/>
      <c r="C10" s="369"/>
      <c r="D10" s="361" t="s">
        <v>244</v>
      </c>
      <c r="E10" s="362"/>
      <c r="F10" s="361" t="s">
        <v>245</v>
      </c>
      <c r="G10" s="362"/>
      <c r="H10" s="361" t="s">
        <v>374</v>
      </c>
      <c r="I10" s="362"/>
      <c r="J10" s="167"/>
      <c r="K10" s="168" t="s">
        <v>353</v>
      </c>
      <c r="L10" s="168"/>
      <c r="M10" s="168" t="s">
        <v>573</v>
      </c>
      <c r="N10" s="168" t="s">
        <v>573</v>
      </c>
      <c r="P10" s="365"/>
      <c r="Q10" s="365"/>
      <c r="R10" s="365"/>
      <c r="S10" s="359" t="str">
        <f>D10</f>
        <v>01 Nov 2019 to 22 Dec 2019</v>
      </c>
      <c r="T10" s="360"/>
      <c r="U10" s="359" t="str">
        <f>F10</f>
        <v>23 Dec 2019 to 10 Jan 2020</v>
      </c>
      <c r="V10" s="360"/>
      <c r="W10" s="359" t="str">
        <f>H10</f>
        <v>11 Jan 2020 to 30 Apr 2020</v>
      </c>
      <c r="X10" s="360"/>
      <c r="Z10" s="169" t="s">
        <v>39</v>
      </c>
      <c r="AA10" s="169" t="s">
        <v>40</v>
      </c>
      <c r="AB10" s="169" t="s">
        <v>548</v>
      </c>
      <c r="AD10" s="367"/>
      <c r="AE10" s="367"/>
      <c r="AF10" s="367"/>
      <c r="AG10" s="363" t="str">
        <f>S10</f>
        <v>01 Nov 2019 to 22 Dec 2019</v>
      </c>
      <c r="AH10" s="364"/>
      <c r="AI10" s="363" t="str">
        <f>U10</f>
        <v>23 Dec 2019 to 10 Jan 2020</v>
      </c>
      <c r="AJ10" s="364"/>
      <c r="AK10" s="363" t="str">
        <f>W10</f>
        <v>11 Jan 2020 to 30 Apr 2020</v>
      </c>
      <c r="AL10" s="364"/>
    </row>
    <row r="11" spans="1:38" ht="28.9" customHeight="1">
      <c r="A11" s="369"/>
      <c r="B11" s="369"/>
      <c r="C11" s="369"/>
      <c r="D11" s="170" t="s">
        <v>4</v>
      </c>
      <c r="E11" s="170" t="s">
        <v>3</v>
      </c>
      <c r="F11" s="170" t="s">
        <v>4</v>
      </c>
      <c r="G11" s="170" t="s">
        <v>3</v>
      </c>
      <c r="H11" s="170" t="s">
        <v>4</v>
      </c>
      <c r="I11" s="170" t="s">
        <v>3</v>
      </c>
      <c r="J11" s="167"/>
      <c r="K11" s="168"/>
      <c r="L11" s="168"/>
      <c r="M11" s="168"/>
      <c r="N11" s="168"/>
      <c r="P11" s="365"/>
      <c r="Q11" s="365"/>
      <c r="R11" s="365"/>
      <c r="S11" s="171" t="s">
        <v>3</v>
      </c>
      <c r="T11" s="171" t="s">
        <v>4</v>
      </c>
      <c r="U11" s="171" t="s">
        <v>3</v>
      </c>
      <c r="V11" s="171" t="s">
        <v>4</v>
      </c>
      <c r="W11" s="171" t="s">
        <v>3</v>
      </c>
      <c r="X11" s="171" t="s">
        <v>4</v>
      </c>
      <c r="Z11" s="169"/>
      <c r="AA11" s="169"/>
      <c r="AB11" s="169"/>
      <c r="AD11" s="368"/>
      <c r="AE11" s="368"/>
      <c r="AF11" s="368"/>
      <c r="AG11" s="172" t="s">
        <v>3</v>
      </c>
      <c r="AH11" s="172" t="s">
        <v>4</v>
      </c>
      <c r="AI11" s="172" t="s">
        <v>3</v>
      </c>
      <c r="AJ11" s="172" t="s">
        <v>4</v>
      </c>
      <c r="AK11" s="172" t="s">
        <v>3</v>
      </c>
      <c r="AL11" s="172" t="s">
        <v>4</v>
      </c>
    </row>
    <row r="12" spans="1:38" ht="28.9" customHeight="1">
      <c r="A12" s="173" t="s">
        <v>1048</v>
      </c>
      <c r="B12" s="174" t="s">
        <v>139</v>
      </c>
      <c r="C12" s="174" t="s">
        <v>625</v>
      </c>
      <c r="D12" s="174">
        <v>349</v>
      </c>
      <c r="E12" s="174">
        <v>333</v>
      </c>
      <c r="F12" s="174">
        <v>699</v>
      </c>
      <c r="G12" s="174">
        <v>683</v>
      </c>
      <c r="H12" s="174">
        <v>416</v>
      </c>
      <c r="I12" s="174">
        <v>400</v>
      </c>
      <c r="J12" s="167"/>
      <c r="K12" s="175">
        <v>1</v>
      </c>
      <c r="L12" s="175"/>
      <c r="M12" s="175">
        <v>6</v>
      </c>
      <c r="N12" s="175">
        <v>12</v>
      </c>
      <c r="P12" s="173" t="str">
        <f>A12</f>
        <v xml:space="preserve">Superior Room </v>
      </c>
      <c r="Q12" s="174" t="str">
        <f>B12</f>
        <v>BB</v>
      </c>
      <c r="R12" s="174" t="str">
        <f>C12</f>
        <v>as Quoted</v>
      </c>
      <c r="S12" s="174">
        <f>((E12)*K12)+M12</f>
        <v>339</v>
      </c>
      <c r="T12" s="176">
        <f>((D12)*K12)+N12</f>
        <v>361</v>
      </c>
      <c r="U12" s="176">
        <f>((G12)*K12)+M12</f>
        <v>689</v>
      </c>
      <c r="V12" s="176">
        <f>((F12)*K12)+N12</f>
        <v>711</v>
      </c>
      <c r="W12" s="176">
        <f>((I12)*K12)+M12</f>
        <v>406</v>
      </c>
      <c r="X12" s="176">
        <f>((H12)*K12)+N12</f>
        <v>428</v>
      </c>
      <c r="Z12" s="177">
        <v>10</v>
      </c>
      <c r="AA12" s="177">
        <v>25</v>
      </c>
      <c r="AB12" s="177">
        <v>10</v>
      </c>
      <c r="AD12" s="173" t="str">
        <f>P12</f>
        <v xml:space="preserve">Superior Room </v>
      </c>
      <c r="AE12" s="174" t="str">
        <f>Q12</f>
        <v>BB</v>
      </c>
      <c r="AF12" s="174" t="str">
        <f>R12</f>
        <v>as Quoted</v>
      </c>
      <c r="AG12" s="174">
        <f>S12+Z12</f>
        <v>349</v>
      </c>
      <c r="AH12" s="176">
        <f>T12+Z12</f>
        <v>371</v>
      </c>
      <c r="AI12" s="176">
        <f>U12+AA12</f>
        <v>714</v>
      </c>
      <c r="AJ12" s="176">
        <f>V12+AA12</f>
        <v>736</v>
      </c>
      <c r="AK12" s="176">
        <f>W12+AB12</f>
        <v>416</v>
      </c>
      <c r="AL12" s="176">
        <f>X12+AB12</f>
        <v>438</v>
      </c>
    </row>
    <row r="13" spans="1:38" ht="28.9" customHeight="1">
      <c r="A13" s="173" t="s">
        <v>1316</v>
      </c>
      <c r="B13" s="174" t="s">
        <v>139</v>
      </c>
      <c r="C13" s="174" t="s">
        <v>625</v>
      </c>
      <c r="D13" s="174">
        <v>460</v>
      </c>
      <c r="E13" s="174">
        <v>444</v>
      </c>
      <c r="F13" s="174">
        <v>822</v>
      </c>
      <c r="G13" s="174">
        <v>806</v>
      </c>
      <c r="H13" s="174">
        <v>527</v>
      </c>
      <c r="I13" s="174">
        <v>511</v>
      </c>
      <c r="J13" s="167"/>
      <c r="K13" s="175">
        <v>1</v>
      </c>
      <c r="L13" s="175"/>
      <c r="M13" s="175">
        <v>6</v>
      </c>
      <c r="N13" s="175">
        <v>12</v>
      </c>
      <c r="P13" s="173" t="str">
        <f t="shared" ref="P13:R20" si="0">A13</f>
        <v>Deluxe Bungalow</v>
      </c>
      <c r="Q13" s="174" t="str">
        <f t="shared" si="0"/>
        <v>BB</v>
      </c>
      <c r="R13" s="174" t="str">
        <f t="shared" si="0"/>
        <v>as Quoted</v>
      </c>
      <c r="S13" s="174">
        <f t="shared" ref="S13:S18" si="1">((E13)*K13)+M13</f>
        <v>450</v>
      </c>
      <c r="T13" s="176">
        <f t="shared" ref="T13:T18" si="2">((D13)*K13)+N13</f>
        <v>472</v>
      </c>
      <c r="U13" s="176">
        <f t="shared" ref="U13:U18" si="3">((G13)*K13)+M13</f>
        <v>812</v>
      </c>
      <c r="V13" s="176">
        <f t="shared" ref="V13:V18" si="4">((F13)*K13)+N13</f>
        <v>834</v>
      </c>
      <c r="W13" s="176">
        <f t="shared" ref="W13:W18" si="5">((I13)*K13)+M13</f>
        <v>517</v>
      </c>
      <c r="X13" s="176">
        <f t="shared" ref="X13:X18" si="6">((H13)*K13)+N13</f>
        <v>539</v>
      </c>
      <c r="Z13" s="177">
        <v>10</v>
      </c>
      <c r="AA13" s="177">
        <v>25</v>
      </c>
      <c r="AB13" s="177">
        <v>10</v>
      </c>
      <c r="AD13" s="173" t="str">
        <f t="shared" ref="AD13:AF20" si="7">P13</f>
        <v>Deluxe Bungalow</v>
      </c>
      <c r="AE13" s="174" t="str">
        <f t="shared" si="7"/>
        <v>BB</v>
      </c>
      <c r="AF13" s="174" t="str">
        <f t="shared" si="7"/>
        <v>as Quoted</v>
      </c>
      <c r="AG13" s="174">
        <f t="shared" ref="AG13:AG20" si="8">S13+Z13</f>
        <v>460</v>
      </c>
      <c r="AH13" s="176">
        <f t="shared" ref="AH13:AI20" si="9">T13+Z13</f>
        <v>482</v>
      </c>
      <c r="AI13" s="176">
        <f t="shared" si="9"/>
        <v>837</v>
      </c>
      <c r="AJ13" s="176">
        <f t="shared" ref="AJ13:AK20" si="10">V13+AA13</f>
        <v>859</v>
      </c>
      <c r="AK13" s="176">
        <f t="shared" si="10"/>
        <v>527</v>
      </c>
      <c r="AL13" s="176">
        <f t="shared" ref="AL13:AL20" si="11">X13+AB13</f>
        <v>549</v>
      </c>
    </row>
    <row r="14" spans="1:38" ht="28.9" customHeight="1">
      <c r="A14" s="173" t="s">
        <v>1317</v>
      </c>
      <c r="B14" s="174" t="s">
        <v>139</v>
      </c>
      <c r="C14" s="174" t="s">
        <v>625</v>
      </c>
      <c r="D14" s="174">
        <v>577</v>
      </c>
      <c r="E14" s="174">
        <v>561</v>
      </c>
      <c r="F14" s="174">
        <v>939</v>
      </c>
      <c r="G14" s="174">
        <v>923</v>
      </c>
      <c r="H14" s="174">
        <v>644</v>
      </c>
      <c r="I14" s="174">
        <v>628</v>
      </c>
      <c r="J14" s="167"/>
      <c r="K14" s="175">
        <v>1</v>
      </c>
      <c r="L14" s="175"/>
      <c r="M14" s="175">
        <v>6</v>
      </c>
      <c r="N14" s="175">
        <v>12</v>
      </c>
      <c r="P14" s="173" t="str">
        <f t="shared" si="0"/>
        <v>Beach Front Deluxe Bungalow</v>
      </c>
      <c r="Q14" s="174" t="str">
        <f t="shared" si="0"/>
        <v>BB</v>
      </c>
      <c r="R14" s="174" t="str">
        <f t="shared" si="0"/>
        <v>as Quoted</v>
      </c>
      <c r="S14" s="174">
        <f t="shared" si="1"/>
        <v>567</v>
      </c>
      <c r="T14" s="176">
        <f t="shared" si="2"/>
        <v>589</v>
      </c>
      <c r="U14" s="176">
        <f t="shared" si="3"/>
        <v>929</v>
      </c>
      <c r="V14" s="176">
        <f t="shared" si="4"/>
        <v>951</v>
      </c>
      <c r="W14" s="176">
        <f t="shared" si="5"/>
        <v>634</v>
      </c>
      <c r="X14" s="176">
        <f t="shared" si="6"/>
        <v>656</v>
      </c>
      <c r="Z14" s="177">
        <v>10</v>
      </c>
      <c r="AA14" s="177">
        <v>25</v>
      </c>
      <c r="AB14" s="177">
        <v>10</v>
      </c>
      <c r="AD14" s="173" t="str">
        <f t="shared" si="7"/>
        <v>Beach Front Deluxe Bungalow</v>
      </c>
      <c r="AE14" s="174" t="str">
        <f t="shared" si="7"/>
        <v>BB</v>
      </c>
      <c r="AF14" s="174" t="str">
        <f t="shared" si="7"/>
        <v>as Quoted</v>
      </c>
      <c r="AG14" s="174">
        <f t="shared" si="8"/>
        <v>577</v>
      </c>
      <c r="AH14" s="176">
        <f t="shared" si="9"/>
        <v>599</v>
      </c>
      <c r="AI14" s="176">
        <f t="shared" si="9"/>
        <v>954</v>
      </c>
      <c r="AJ14" s="176">
        <f t="shared" si="10"/>
        <v>976</v>
      </c>
      <c r="AK14" s="176">
        <f t="shared" si="10"/>
        <v>644</v>
      </c>
      <c r="AL14" s="176">
        <f t="shared" si="11"/>
        <v>666</v>
      </c>
    </row>
    <row r="15" spans="1:38" ht="28.9" customHeight="1">
      <c r="A15" s="173" t="s">
        <v>1318</v>
      </c>
      <c r="B15" s="174" t="s">
        <v>139</v>
      </c>
      <c r="C15" s="174" t="s">
        <v>625</v>
      </c>
      <c r="D15" s="174">
        <v>638</v>
      </c>
      <c r="E15" s="174">
        <v>622</v>
      </c>
      <c r="F15" s="174">
        <v>1000</v>
      </c>
      <c r="G15" s="174">
        <v>984</v>
      </c>
      <c r="H15" s="174">
        <v>706</v>
      </c>
      <c r="I15" s="174">
        <v>690</v>
      </c>
      <c r="J15" s="167"/>
      <c r="K15" s="175">
        <v>1</v>
      </c>
      <c r="L15" s="175"/>
      <c r="M15" s="175">
        <v>6</v>
      </c>
      <c r="N15" s="175">
        <v>12</v>
      </c>
      <c r="P15" s="173" t="str">
        <f t="shared" si="0"/>
        <v>Garden Pool Villa</v>
      </c>
      <c r="Q15" s="174" t="str">
        <f t="shared" si="0"/>
        <v>BB</v>
      </c>
      <c r="R15" s="174" t="str">
        <f t="shared" si="0"/>
        <v>as Quoted</v>
      </c>
      <c r="S15" s="174">
        <f t="shared" si="1"/>
        <v>628</v>
      </c>
      <c r="T15" s="176">
        <f t="shared" si="2"/>
        <v>650</v>
      </c>
      <c r="U15" s="176">
        <f t="shared" si="3"/>
        <v>990</v>
      </c>
      <c r="V15" s="176">
        <f t="shared" si="4"/>
        <v>1012</v>
      </c>
      <c r="W15" s="176">
        <f t="shared" si="5"/>
        <v>696</v>
      </c>
      <c r="X15" s="176">
        <f t="shared" si="6"/>
        <v>718</v>
      </c>
      <c r="Z15" s="177">
        <v>10</v>
      </c>
      <c r="AA15" s="177">
        <v>30</v>
      </c>
      <c r="AB15" s="177">
        <v>10</v>
      </c>
      <c r="AD15" s="173" t="str">
        <f t="shared" si="7"/>
        <v>Garden Pool Villa</v>
      </c>
      <c r="AE15" s="174" t="str">
        <f t="shared" si="7"/>
        <v>BB</v>
      </c>
      <c r="AF15" s="174" t="str">
        <f t="shared" si="7"/>
        <v>as Quoted</v>
      </c>
      <c r="AG15" s="174">
        <f t="shared" si="8"/>
        <v>638</v>
      </c>
      <c r="AH15" s="176">
        <f t="shared" si="9"/>
        <v>660</v>
      </c>
      <c r="AI15" s="176">
        <f t="shared" si="9"/>
        <v>1020</v>
      </c>
      <c r="AJ15" s="176">
        <f t="shared" si="10"/>
        <v>1042</v>
      </c>
      <c r="AK15" s="176">
        <f t="shared" si="10"/>
        <v>706</v>
      </c>
      <c r="AL15" s="176">
        <f t="shared" si="11"/>
        <v>728</v>
      </c>
    </row>
    <row r="16" spans="1:38" ht="28.9" customHeight="1">
      <c r="A16" s="173" t="s">
        <v>330</v>
      </c>
      <c r="B16" s="174" t="s">
        <v>139</v>
      </c>
      <c r="C16" s="174" t="s">
        <v>625</v>
      </c>
      <c r="D16" s="174">
        <v>694</v>
      </c>
      <c r="E16" s="174">
        <v>678</v>
      </c>
      <c r="F16" s="174">
        <v>1056</v>
      </c>
      <c r="G16" s="174">
        <v>1040</v>
      </c>
      <c r="H16" s="174">
        <v>761</v>
      </c>
      <c r="I16" s="174">
        <v>745</v>
      </c>
      <c r="J16" s="167"/>
      <c r="K16" s="175">
        <v>1</v>
      </c>
      <c r="L16" s="175"/>
      <c r="M16" s="175">
        <v>6</v>
      </c>
      <c r="N16" s="175">
        <v>12</v>
      </c>
      <c r="P16" s="173" t="str">
        <f t="shared" si="0"/>
        <v>Beach Villa</v>
      </c>
      <c r="Q16" s="174" t="str">
        <f t="shared" si="0"/>
        <v>BB</v>
      </c>
      <c r="R16" s="174" t="str">
        <f t="shared" si="0"/>
        <v>as Quoted</v>
      </c>
      <c r="S16" s="174">
        <f t="shared" si="1"/>
        <v>684</v>
      </c>
      <c r="T16" s="176">
        <f t="shared" si="2"/>
        <v>706</v>
      </c>
      <c r="U16" s="176">
        <f t="shared" si="3"/>
        <v>1046</v>
      </c>
      <c r="V16" s="176">
        <f t="shared" si="4"/>
        <v>1068</v>
      </c>
      <c r="W16" s="176">
        <f t="shared" si="5"/>
        <v>751</v>
      </c>
      <c r="X16" s="176">
        <f t="shared" si="6"/>
        <v>773</v>
      </c>
      <c r="Z16" s="177">
        <v>10</v>
      </c>
      <c r="AA16" s="177">
        <v>30</v>
      </c>
      <c r="AB16" s="177">
        <v>10</v>
      </c>
      <c r="AD16" s="173" t="str">
        <f t="shared" si="7"/>
        <v>Beach Villa</v>
      </c>
      <c r="AE16" s="174" t="str">
        <f t="shared" si="7"/>
        <v>BB</v>
      </c>
      <c r="AF16" s="174" t="str">
        <f t="shared" si="7"/>
        <v>as Quoted</v>
      </c>
      <c r="AG16" s="174">
        <f t="shared" si="8"/>
        <v>694</v>
      </c>
      <c r="AH16" s="176">
        <f t="shared" si="9"/>
        <v>716</v>
      </c>
      <c r="AI16" s="176">
        <f t="shared" si="9"/>
        <v>1076</v>
      </c>
      <c r="AJ16" s="176">
        <f t="shared" si="10"/>
        <v>1098</v>
      </c>
      <c r="AK16" s="176">
        <f t="shared" si="10"/>
        <v>761</v>
      </c>
      <c r="AL16" s="176">
        <f t="shared" si="11"/>
        <v>783</v>
      </c>
    </row>
    <row r="17" spans="1:38" ht="28.9" customHeight="1">
      <c r="A17" s="173" t="s">
        <v>1319</v>
      </c>
      <c r="B17" s="174" t="s">
        <v>139</v>
      </c>
      <c r="C17" s="174" t="s">
        <v>625</v>
      </c>
      <c r="D17" s="174">
        <v>946</v>
      </c>
      <c r="E17" s="174">
        <v>930</v>
      </c>
      <c r="F17" s="174">
        <v>1321</v>
      </c>
      <c r="G17" s="174">
        <v>1305</v>
      </c>
      <c r="H17" s="174">
        <v>1014</v>
      </c>
      <c r="I17" s="174">
        <v>998</v>
      </c>
      <c r="J17" s="167"/>
      <c r="K17" s="175">
        <v>1</v>
      </c>
      <c r="L17" s="175"/>
      <c r="M17" s="175">
        <v>6</v>
      </c>
      <c r="N17" s="175">
        <v>12</v>
      </c>
      <c r="P17" s="173" t="str">
        <f t="shared" si="0"/>
        <v>Deluxe Pool Villa</v>
      </c>
      <c r="Q17" s="174" t="str">
        <f t="shared" si="0"/>
        <v>BB</v>
      </c>
      <c r="R17" s="174" t="str">
        <f t="shared" si="0"/>
        <v>as Quoted</v>
      </c>
      <c r="S17" s="174">
        <f t="shared" si="1"/>
        <v>936</v>
      </c>
      <c r="T17" s="176">
        <f t="shared" si="2"/>
        <v>958</v>
      </c>
      <c r="U17" s="176">
        <f t="shared" si="3"/>
        <v>1311</v>
      </c>
      <c r="V17" s="176">
        <f t="shared" si="4"/>
        <v>1333</v>
      </c>
      <c r="W17" s="176">
        <f t="shared" si="5"/>
        <v>1004</v>
      </c>
      <c r="X17" s="176">
        <f t="shared" si="6"/>
        <v>1026</v>
      </c>
      <c r="Z17" s="177">
        <v>10</v>
      </c>
      <c r="AA17" s="177">
        <v>30</v>
      </c>
      <c r="AB17" s="177">
        <v>10</v>
      </c>
      <c r="AD17" s="173" t="str">
        <f t="shared" si="7"/>
        <v>Deluxe Pool Villa</v>
      </c>
      <c r="AE17" s="174" t="str">
        <f t="shared" si="7"/>
        <v>BB</v>
      </c>
      <c r="AF17" s="174" t="str">
        <f t="shared" si="7"/>
        <v>as Quoted</v>
      </c>
      <c r="AG17" s="174">
        <f t="shared" si="8"/>
        <v>946</v>
      </c>
      <c r="AH17" s="176">
        <f t="shared" si="9"/>
        <v>968</v>
      </c>
      <c r="AI17" s="176">
        <f t="shared" si="9"/>
        <v>1341</v>
      </c>
      <c r="AJ17" s="176">
        <f t="shared" si="10"/>
        <v>1363</v>
      </c>
      <c r="AK17" s="176">
        <f t="shared" si="10"/>
        <v>1014</v>
      </c>
      <c r="AL17" s="176">
        <f t="shared" si="11"/>
        <v>1036</v>
      </c>
    </row>
    <row r="18" spans="1:38" ht="28.9" customHeight="1">
      <c r="A18" s="173" t="s">
        <v>673</v>
      </c>
      <c r="B18" s="174" t="s">
        <v>139</v>
      </c>
      <c r="C18" s="174" t="s">
        <v>625</v>
      </c>
      <c r="D18" s="174">
        <v>989</v>
      </c>
      <c r="E18" s="174">
        <v>973</v>
      </c>
      <c r="F18" s="174">
        <v>1364</v>
      </c>
      <c r="G18" s="174">
        <v>1348</v>
      </c>
      <c r="H18" s="174">
        <v>1057</v>
      </c>
      <c r="I18" s="174">
        <v>1041</v>
      </c>
      <c r="J18" s="167"/>
      <c r="K18" s="175">
        <v>1</v>
      </c>
      <c r="L18" s="175"/>
      <c r="M18" s="175">
        <v>6</v>
      </c>
      <c r="N18" s="175">
        <v>12</v>
      </c>
      <c r="P18" s="173" t="str">
        <f t="shared" si="0"/>
        <v>Family Villa</v>
      </c>
      <c r="Q18" s="174" t="str">
        <f t="shared" si="0"/>
        <v>BB</v>
      </c>
      <c r="R18" s="174" t="str">
        <f t="shared" si="0"/>
        <v>as Quoted</v>
      </c>
      <c r="S18" s="174">
        <f t="shared" si="1"/>
        <v>979</v>
      </c>
      <c r="T18" s="176">
        <f t="shared" si="2"/>
        <v>1001</v>
      </c>
      <c r="U18" s="176">
        <f t="shared" si="3"/>
        <v>1354</v>
      </c>
      <c r="V18" s="176">
        <f t="shared" si="4"/>
        <v>1376</v>
      </c>
      <c r="W18" s="176">
        <f t="shared" si="5"/>
        <v>1047</v>
      </c>
      <c r="X18" s="176">
        <f t="shared" si="6"/>
        <v>1069</v>
      </c>
      <c r="Z18" s="177">
        <v>15</v>
      </c>
      <c r="AA18" s="177">
        <v>30</v>
      </c>
      <c r="AB18" s="177">
        <v>15</v>
      </c>
      <c r="AD18" s="173" t="str">
        <f t="shared" si="7"/>
        <v>Family Villa</v>
      </c>
      <c r="AE18" s="174" t="str">
        <f t="shared" si="7"/>
        <v>BB</v>
      </c>
      <c r="AF18" s="174" t="str">
        <f t="shared" si="7"/>
        <v>as Quoted</v>
      </c>
      <c r="AG18" s="174">
        <f t="shared" si="8"/>
        <v>994</v>
      </c>
      <c r="AH18" s="176">
        <f t="shared" si="9"/>
        <v>1016</v>
      </c>
      <c r="AI18" s="176">
        <f t="shared" si="9"/>
        <v>1384</v>
      </c>
      <c r="AJ18" s="176">
        <f t="shared" si="10"/>
        <v>1406</v>
      </c>
      <c r="AK18" s="176">
        <f t="shared" si="10"/>
        <v>1062</v>
      </c>
      <c r="AL18" s="176">
        <f t="shared" si="11"/>
        <v>1084</v>
      </c>
    </row>
    <row r="19" spans="1:38" ht="28.9" customHeight="1">
      <c r="A19" s="173"/>
      <c r="B19" s="174"/>
      <c r="C19" s="174"/>
      <c r="D19" s="178" t="s">
        <v>279</v>
      </c>
      <c r="E19" s="178" t="s">
        <v>3</v>
      </c>
      <c r="F19" s="178" t="s">
        <v>279</v>
      </c>
      <c r="G19" s="178" t="s">
        <v>3</v>
      </c>
      <c r="H19" s="178" t="s">
        <v>279</v>
      </c>
      <c r="I19" s="178" t="s">
        <v>3</v>
      </c>
      <c r="J19" s="167"/>
      <c r="K19" s="168"/>
      <c r="L19" s="168"/>
      <c r="M19" s="168"/>
      <c r="N19" s="168"/>
      <c r="P19" s="173"/>
      <c r="Q19" s="174"/>
      <c r="R19" s="174"/>
      <c r="S19" s="171" t="str">
        <f>E19</f>
        <v>Single</v>
      </c>
      <c r="T19" s="171" t="str">
        <f>D19</f>
        <v>Quadruple</v>
      </c>
      <c r="U19" s="171" t="str">
        <f>G19</f>
        <v>Single</v>
      </c>
      <c r="V19" s="171" t="str">
        <f>F19</f>
        <v>Quadruple</v>
      </c>
      <c r="W19" s="171" t="str">
        <f>I19</f>
        <v>Single</v>
      </c>
      <c r="X19" s="171" t="str">
        <f>H19</f>
        <v>Quadruple</v>
      </c>
      <c r="Z19" s="169"/>
      <c r="AA19" s="169"/>
      <c r="AB19" s="169"/>
      <c r="AD19" s="173"/>
      <c r="AE19" s="174"/>
      <c r="AF19" s="174"/>
      <c r="AG19" s="172" t="str">
        <f t="shared" ref="AG19:AL19" si="12">S19</f>
        <v>Single</v>
      </c>
      <c r="AH19" s="172" t="str">
        <f t="shared" si="12"/>
        <v>Quadruple</v>
      </c>
      <c r="AI19" s="172" t="str">
        <f t="shared" si="12"/>
        <v>Single</v>
      </c>
      <c r="AJ19" s="172" t="str">
        <f t="shared" si="12"/>
        <v>Quadruple</v>
      </c>
      <c r="AK19" s="172" t="str">
        <f t="shared" si="12"/>
        <v>Single</v>
      </c>
      <c r="AL19" s="172" t="str">
        <f t="shared" si="12"/>
        <v>Quadruple</v>
      </c>
    </row>
    <row r="20" spans="1:38" ht="28.9" customHeight="1">
      <c r="A20" s="173" t="s">
        <v>1320</v>
      </c>
      <c r="B20" s="174" t="s">
        <v>139</v>
      </c>
      <c r="C20" s="174" t="s">
        <v>68</v>
      </c>
      <c r="D20" s="174">
        <v>2344</v>
      </c>
      <c r="E20" s="174">
        <v>2328</v>
      </c>
      <c r="F20" s="174">
        <v>2719</v>
      </c>
      <c r="G20" s="174">
        <v>2703</v>
      </c>
      <c r="H20" s="174">
        <v>2412</v>
      </c>
      <c r="I20" s="174">
        <v>2396</v>
      </c>
      <c r="J20" s="167"/>
      <c r="K20" s="175">
        <v>1</v>
      </c>
      <c r="L20" s="175"/>
      <c r="M20" s="175">
        <v>6</v>
      </c>
      <c r="N20" s="175">
        <v>24</v>
      </c>
      <c r="P20" s="173" t="str">
        <f t="shared" si="0"/>
        <v>Two Bedroom Kurumba Residence</v>
      </c>
      <c r="Q20" s="174" t="str">
        <f t="shared" si="0"/>
        <v>BB</v>
      </c>
      <c r="R20" s="174" t="str">
        <f t="shared" si="0"/>
        <v>04 Persons</v>
      </c>
      <c r="S20" s="174">
        <f>((E20)*K20)+M20</f>
        <v>2334</v>
      </c>
      <c r="T20" s="176">
        <f>((D20)*K20)+N20</f>
        <v>2368</v>
      </c>
      <c r="U20" s="176">
        <f>((G20)*K20)+M20</f>
        <v>2709</v>
      </c>
      <c r="V20" s="176">
        <f>((F20)*K20)+N20</f>
        <v>2743</v>
      </c>
      <c r="W20" s="176">
        <f>((I20)*K20)+M20</f>
        <v>2402</v>
      </c>
      <c r="X20" s="176">
        <f>((H20)*K20)+N20</f>
        <v>2436</v>
      </c>
      <c r="Z20" s="177">
        <v>25</v>
      </c>
      <c r="AA20" s="177">
        <v>50</v>
      </c>
      <c r="AB20" s="177">
        <v>25</v>
      </c>
      <c r="AD20" s="173" t="str">
        <f t="shared" si="7"/>
        <v>Two Bedroom Kurumba Residence</v>
      </c>
      <c r="AE20" s="174" t="str">
        <f t="shared" si="7"/>
        <v>BB</v>
      </c>
      <c r="AF20" s="174" t="str">
        <f t="shared" si="7"/>
        <v>04 Persons</v>
      </c>
      <c r="AG20" s="174">
        <f t="shared" si="8"/>
        <v>2359</v>
      </c>
      <c r="AH20" s="176">
        <f t="shared" si="9"/>
        <v>2393</v>
      </c>
      <c r="AI20" s="176">
        <f t="shared" si="9"/>
        <v>2759</v>
      </c>
      <c r="AJ20" s="176">
        <f t="shared" si="10"/>
        <v>2793</v>
      </c>
      <c r="AK20" s="176">
        <f t="shared" si="10"/>
        <v>2427</v>
      </c>
      <c r="AL20" s="176">
        <f t="shared" si="11"/>
        <v>2461</v>
      </c>
    </row>
    <row r="21" spans="1:38" ht="28.9" customHeight="1">
      <c r="A21" s="25" t="s">
        <v>24</v>
      </c>
      <c r="K21" s="25" t="s">
        <v>25</v>
      </c>
      <c r="P21" s="25" t="s">
        <v>26</v>
      </c>
      <c r="Z21" s="25" t="s">
        <v>27</v>
      </c>
      <c r="AD21" s="25" t="s">
        <v>28</v>
      </c>
    </row>
    <row r="22" spans="1:38" ht="28.9" customHeight="1">
      <c r="A22" s="369" t="s">
        <v>0</v>
      </c>
      <c r="B22" s="369" t="s">
        <v>1</v>
      </c>
      <c r="C22" s="369" t="s">
        <v>29</v>
      </c>
      <c r="D22" s="361" t="s">
        <v>48</v>
      </c>
      <c r="E22" s="362"/>
      <c r="F22" s="361" t="s">
        <v>51</v>
      </c>
      <c r="G22" s="362"/>
      <c r="H22" s="361" t="s">
        <v>52</v>
      </c>
      <c r="I22" s="362"/>
      <c r="J22" s="167"/>
      <c r="K22" s="168" t="s">
        <v>572</v>
      </c>
      <c r="L22" s="168"/>
      <c r="M22" s="168" t="s">
        <v>34</v>
      </c>
      <c r="N22" s="168" t="s">
        <v>34</v>
      </c>
      <c r="P22" s="365" t="s">
        <v>0</v>
      </c>
      <c r="Q22" s="365" t="s">
        <v>1</v>
      </c>
      <c r="R22" s="365" t="s">
        <v>29</v>
      </c>
      <c r="S22" s="359" t="str">
        <f>D22</f>
        <v>Season 4</v>
      </c>
      <c r="T22" s="360"/>
      <c r="U22" s="359" t="str">
        <f>F22</f>
        <v>Season 5</v>
      </c>
      <c r="V22" s="360"/>
      <c r="W22" s="359" t="str">
        <f>H22</f>
        <v>Season 6</v>
      </c>
      <c r="X22" s="360"/>
      <c r="Z22" s="169" t="str">
        <f>S22</f>
        <v>Season 4</v>
      </c>
      <c r="AA22" s="169" t="str">
        <f>U22</f>
        <v>Season 5</v>
      </c>
      <c r="AB22" s="169" t="str">
        <f>W22</f>
        <v>Season 6</v>
      </c>
      <c r="AD22" s="366" t="s">
        <v>0</v>
      </c>
      <c r="AE22" s="366" t="s">
        <v>1</v>
      </c>
      <c r="AF22" s="366" t="s">
        <v>29</v>
      </c>
      <c r="AG22" s="363" t="str">
        <f>S22</f>
        <v>Season 4</v>
      </c>
      <c r="AH22" s="364"/>
      <c r="AI22" s="363" t="str">
        <f>U22</f>
        <v>Season 5</v>
      </c>
      <c r="AJ22" s="364"/>
      <c r="AK22" s="363" t="str">
        <f>W22</f>
        <v>Season 6</v>
      </c>
      <c r="AL22" s="364"/>
    </row>
    <row r="23" spans="1:38" ht="28.9" customHeight="1">
      <c r="A23" s="369"/>
      <c r="B23" s="369"/>
      <c r="C23" s="369"/>
      <c r="D23" s="361" t="s">
        <v>375</v>
      </c>
      <c r="E23" s="362"/>
      <c r="F23" s="361" t="s">
        <v>383</v>
      </c>
      <c r="G23" s="362"/>
      <c r="H23" s="361" t="s">
        <v>362</v>
      </c>
      <c r="I23" s="362"/>
      <c r="J23" s="167"/>
      <c r="K23" s="168" t="s">
        <v>353</v>
      </c>
      <c r="L23" s="168"/>
      <c r="M23" s="168" t="s">
        <v>573</v>
      </c>
      <c r="N23" s="168" t="s">
        <v>573</v>
      </c>
      <c r="P23" s="365"/>
      <c r="Q23" s="365"/>
      <c r="R23" s="365"/>
      <c r="S23" s="359" t="str">
        <f>D23</f>
        <v>01 May 2020 to 24 Jul 2020</v>
      </c>
      <c r="T23" s="360"/>
      <c r="U23" s="359" t="str">
        <f>F23</f>
        <v>25 Jul 2020 to 31 Aug 2020</v>
      </c>
      <c r="V23" s="360"/>
      <c r="W23" s="359" t="str">
        <f>H23</f>
        <v>01 Sep 2020 to 31 Oct 2020</v>
      </c>
      <c r="X23" s="360"/>
      <c r="Z23" s="169" t="s">
        <v>39</v>
      </c>
      <c r="AA23" s="169" t="s">
        <v>40</v>
      </c>
      <c r="AB23" s="169" t="s">
        <v>548</v>
      </c>
      <c r="AD23" s="367"/>
      <c r="AE23" s="367"/>
      <c r="AF23" s="367"/>
      <c r="AG23" s="363" t="str">
        <f>S23</f>
        <v>01 May 2020 to 24 Jul 2020</v>
      </c>
      <c r="AH23" s="364"/>
      <c r="AI23" s="363" t="str">
        <f>U23</f>
        <v>25 Jul 2020 to 31 Aug 2020</v>
      </c>
      <c r="AJ23" s="364"/>
      <c r="AK23" s="363" t="str">
        <f>W23</f>
        <v>01 Sep 2020 to 31 Oct 2020</v>
      </c>
      <c r="AL23" s="364"/>
    </row>
    <row r="24" spans="1:38" ht="28.9" customHeight="1">
      <c r="A24" s="369"/>
      <c r="B24" s="369"/>
      <c r="C24" s="369"/>
      <c r="D24" s="170" t="s">
        <v>4</v>
      </c>
      <c r="E24" s="170" t="s">
        <v>3</v>
      </c>
      <c r="F24" s="170" t="s">
        <v>4</v>
      </c>
      <c r="G24" s="170" t="s">
        <v>3</v>
      </c>
      <c r="H24" s="170" t="s">
        <v>4</v>
      </c>
      <c r="I24" s="170" t="s">
        <v>3</v>
      </c>
      <c r="J24" s="167"/>
      <c r="K24" s="168"/>
      <c r="L24" s="168"/>
      <c r="M24" s="168"/>
      <c r="N24" s="168"/>
      <c r="P24" s="365"/>
      <c r="Q24" s="365"/>
      <c r="R24" s="365"/>
      <c r="S24" s="171" t="s">
        <v>3</v>
      </c>
      <c r="T24" s="171" t="s">
        <v>4</v>
      </c>
      <c r="U24" s="171" t="s">
        <v>3</v>
      </c>
      <c r="V24" s="171" t="s">
        <v>4</v>
      </c>
      <c r="W24" s="171" t="s">
        <v>3</v>
      </c>
      <c r="X24" s="171" t="s">
        <v>4</v>
      </c>
      <c r="Z24" s="169"/>
      <c r="AA24" s="169"/>
      <c r="AB24" s="169"/>
      <c r="AD24" s="368"/>
      <c r="AE24" s="368"/>
      <c r="AF24" s="368"/>
      <c r="AG24" s="172" t="s">
        <v>3</v>
      </c>
      <c r="AH24" s="172" t="s">
        <v>4</v>
      </c>
      <c r="AI24" s="172" t="s">
        <v>3</v>
      </c>
      <c r="AJ24" s="172" t="s">
        <v>4</v>
      </c>
      <c r="AK24" s="172" t="s">
        <v>3</v>
      </c>
      <c r="AL24" s="172" t="s">
        <v>4</v>
      </c>
    </row>
    <row r="25" spans="1:38" ht="28.9" customHeight="1">
      <c r="A25" s="173" t="s">
        <v>1048</v>
      </c>
      <c r="B25" s="174" t="s">
        <v>139</v>
      </c>
      <c r="C25" s="174" t="s">
        <v>625</v>
      </c>
      <c r="D25" s="174">
        <v>287</v>
      </c>
      <c r="E25" s="174">
        <v>271</v>
      </c>
      <c r="F25" s="174">
        <v>304</v>
      </c>
      <c r="G25" s="174">
        <v>288</v>
      </c>
      <c r="H25" s="174">
        <v>304</v>
      </c>
      <c r="I25" s="174">
        <v>288</v>
      </c>
      <c r="J25" s="167"/>
      <c r="K25" s="175">
        <v>1</v>
      </c>
      <c r="L25" s="175"/>
      <c r="M25" s="175">
        <v>6</v>
      </c>
      <c r="N25" s="175">
        <v>12</v>
      </c>
      <c r="P25" s="173" t="str">
        <f>A25</f>
        <v xml:space="preserve">Superior Room </v>
      </c>
      <c r="Q25" s="174" t="str">
        <f>B25</f>
        <v>BB</v>
      </c>
      <c r="R25" s="174" t="str">
        <f>C25</f>
        <v>as Quoted</v>
      </c>
      <c r="S25" s="174">
        <f>((E25)*K25)+M25</f>
        <v>277</v>
      </c>
      <c r="T25" s="176">
        <f>((D25)*K25)+N25</f>
        <v>299</v>
      </c>
      <c r="U25" s="176">
        <f>((G25)*K25)+M25</f>
        <v>294</v>
      </c>
      <c r="V25" s="176">
        <f>((F25)*K25)+N25</f>
        <v>316</v>
      </c>
      <c r="W25" s="176">
        <f>((I25)*K25)+M25</f>
        <v>294</v>
      </c>
      <c r="X25" s="176">
        <f>((H25)*K25)+N25</f>
        <v>316</v>
      </c>
      <c r="Z25" s="177">
        <v>10</v>
      </c>
      <c r="AA25" s="177">
        <v>10</v>
      </c>
      <c r="AB25" s="177">
        <v>10</v>
      </c>
      <c r="AD25" s="173" t="str">
        <f>P25</f>
        <v xml:space="preserve">Superior Room </v>
      </c>
      <c r="AE25" s="174" t="str">
        <f>Q25</f>
        <v>BB</v>
      </c>
      <c r="AF25" s="174" t="str">
        <f>R25</f>
        <v>as Quoted</v>
      </c>
      <c r="AG25" s="174">
        <f>S25+Z25</f>
        <v>287</v>
      </c>
      <c r="AH25" s="176">
        <f>T25+Z25</f>
        <v>309</v>
      </c>
      <c r="AI25" s="176">
        <f>U25+AA25</f>
        <v>304</v>
      </c>
      <c r="AJ25" s="176">
        <f>V25+AA25</f>
        <v>326</v>
      </c>
      <c r="AK25" s="176">
        <f>W25+AB25</f>
        <v>304</v>
      </c>
      <c r="AL25" s="176">
        <f>X25+AB25</f>
        <v>326</v>
      </c>
    </row>
    <row r="26" spans="1:38" ht="28.9" customHeight="1">
      <c r="A26" s="173" t="s">
        <v>1316</v>
      </c>
      <c r="B26" s="174" t="s">
        <v>139</v>
      </c>
      <c r="C26" s="174" t="s">
        <v>625</v>
      </c>
      <c r="D26" s="174">
        <v>398</v>
      </c>
      <c r="E26" s="174">
        <v>382</v>
      </c>
      <c r="F26" s="174">
        <v>415</v>
      </c>
      <c r="G26" s="174">
        <v>399</v>
      </c>
      <c r="H26" s="174">
        <v>415</v>
      </c>
      <c r="I26" s="174">
        <v>399</v>
      </c>
      <c r="J26" s="167"/>
      <c r="K26" s="175">
        <v>1</v>
      </c>
      <c r="L26" s="175"/>
      <c r="M26" s="175">
        <v>6</v>
      </c>
      <c r="N26" s="175">
        <v>12</v>
      </c>
      <c r="P26" s="173" t="str">
        <f t="shared" ref="P26:R31" si="13">A26</f>
        <v>Deluxe Bungalow</v>
      </c>
      <c r="Q26" s="174" t="str">
        <f t="shared" si="13"/>
        <v>BB</v>
      </c>
      <c r="R26" s="174" t="str">
        <f t="shared" si="13"/>
        <v>as Quoted</v>
      </c>
      <c r="S26" s="174">
        <f t="shared" ref="S26:S31" si="14">((E26)*K26)+M26</f>
        <v>388</v>
      </c>
      <c r="T26" s="176">
        <f t="shared" ref="T26:T31" si="15">((D26)*K26)+N26</f>
        <v>410</v>
      </c>
      <c r="U26" s="176">
        <f t="shared" ref="U26:U31" si="16">((G26)*K26)+M26</f>
        <v>405</v>
      </c>
      <c r="V26" s="176">
        <f t="shared" ref="V26:V31" si="17">((F26)*K26)+N26</f>
        <v>427</v>
      </c>
      <c r="W26" s="176">
        <f t="shared" ref="W26:W31" si="18">((I26)*K26)+M26</f>
        <v>405</v>
      </c>
      <c r="X26" s="176">
        <f t="shared" ref="X26:X31" si="19">((H26)*K26)+N26</f>
        <v>427</v>
      </c>
      <c r="Z26" s="177">
        <v>10</v>
      </c>
      <c r="AA26" s="177">
        <v>10</v>
      </c>
      <c r="AB26" s="177">
        <v>10</v>
      </c>
      <c r="AD26" s="173" t="str">
        <f t="shared" ref="AD26:AF31" si="20">P26</f>
        <v>Deluxe Bungalow</v>
      </c>
      <c r="AE26" s="174" t="str">
        <f t="shared" si="20"/>
        <v>BB</v>
      </c>
      <c r="AF26" s="174" t="str">
        <f t="shared" si="20"/>
        <v>as Quoted</v>
      </c>
      <c r="AG26" s="174">
        <f t="shared" ref="AG26:AG31" si="21">S26+Z26</f>
        <v>398</v>
      </c>
      <c r="AH26" s="176">
        <f t="shared" ref="AH26:AI31" si="22">T26+Z26</f>
        <v>420</v>
      </c>
      <c r="AI26" s="176">
        <f t="shared" si="22"/>
        <v>415</v>
      </c>
      <c r="AJ26" s="176">
        <f t="shared" ref="AJ26:AK31" si="23">V26+AA26</f>
        <v>437</v>
      </c>
      <c r="AK26" s="176">
        <f t="shared" si="23"/>
        <v>415</v>
      </c>
      <c r="AL26" s="176">
        <f t="shared" ref="AL26:AL31" si="24">X26+AB26</f>
        <v>437</v>
      </c>
    </row>
    <row r="27" spans="1:38" ht="28.9" customHeight="1">
      <c r="A27" s="173" t="s">
        <v>1317</v>
      </c>
      <c r="B27" s="174" t="s">
        <v>139</v>
      </c>
      <c r="C27" s="174" t="s">
        <v>625</v>
      </c>
      <c r="D27" s="174">
        <v>515</v>
      </c>
      <c r="E27" s="174">
        <v>499</v>
      </c>
      <c r="F27" s="174">
        <v>532</v>
      </c>
      <c r="G27" s="174">
        <v>516</v>
      </c>
      <c r="H27" s="174">
        <v>532</v>
      </c>
      <c r="I27" s="174">
        <v>516</v>
      </c>
      <c r="J27" s="167"/>
      <c r="K27" s="175">
        <v>1</v>
      </c>
      <c r="L27" s="175"/>
      <c r="M27" s="175">
        <v>6</v>
      </c>
      <c r="N27" s="175">
        <v>12</v>
      </c>
      <c r="P27" s="173" t="str">
        <f t="shared" si="13"/>
        <v>Beach Front Deluxe Bungalow</v>
      </c>
      <c r="Q27" s="174" t="str">
        <f t="shared" si="13"/>
        <v>BB</v>
      </c>
      <c r="R27" s="174" t="str">
        <f t="shared" si="13"/>
        <v>as Quoted</v>
      </c>
      <c r="S27" s="174">
        <f t="shared" si="14"/>
        <v>505</v>
      </c>
      <c r="T27" s="176">
        <f t="shared" si="15"/>
        <v>527</v>
      </c>
      <c r="U27" s="176">
        <f t="shared" si="16"/>
        <v>522</v>
      </c>
      <c r="V27" s="176">
        <f t="shared" si="17"/>
        <v>544</v>
      </c>
      <c r="W27" s="176">
        <f t="shared" si="18"/>
        <v>522</v>
      </c>
      <c r="X27" s="176">
        <f t="shared" si="19"/>
        <v>544</v>
      </c>
      <c r="Z27" s="177">
        <v>10</v>
      </c>
      <c r="AA27" s="177">
        <v>10</v>
      </c>
      <c r="AB27" s="177">
        <v>10</v>
      </c>
      <c r="AD27" s="173" t="str">
        <f t="shared" si="20"/>
        <v>Beach Front Deluxe Bungalow</v>
      </c>
      <c r="AE27" s="174" t="str">
        <f t="shared" si="20"/>
        <v>BB</v>
      </c>
      <c r="AF27" s="174" t="str">
        <f t="shared" si="20"/>
        <v>as Quoted</v>
      </c>
      <c r="AG27" s="174">
        <f t="shared" si="21"/>
        <v>515</v>
      </c>
      <c r="AH27" s="176">
        <f t="shared" si="22"/>
        <v>537</v>
      </c>
      <c r="AI27" s="176">
        <f t="shared" si="22"/>
        <v>532</v>
      </c>
      <c r="AJ27" s="176">
        <f t="shared" si="23"/>
        <v>554</v>
      </c>
      <c r="AK27" s="176">
        <f t="shared" si="23"/>
        <v>532</v>
      </c>
      <c r="AL27" s="176">
        <f t="shared" si="24"/>
        <v>554</v>
      </c>
    </row>
    <row r="28" spans="1:38" ht="28.9" customHeight="1">
      <c r="A28" s="173" t="s">
        <v>1318</v>
      </c>
      <c r="B28" s="174" t="s">
        <v>139</v>
      </c>
      <c r="C28" s="174" t="s">
        <v>625</v>
      </c>
      <c r="D28" s="174">
        <v>577</v>
      </c>
      <c r="E28" s="174">
        <v>561</v>
      </c>
      <c r="F28" s="174">
        <v>594</v>
      </c>
      <c r="G28" s="174">
        <v>578</v>
      </c>
      <c r="H28" s="174">
        <v>594</v>
      </c>
      <c r="I28" s="174">
        <v>578</v>
      </c>
      <c r="J28" s="167"/>
      <c r="K28" s="175">
        <v>1</v>
      </c>
      <c r="L28" s="175"/>
      <c r="M28" s="175">
        <v>6</v>
      </c>
      <c r="N28" s="175">
        <v>12</v>
      </c>
      <c r="P28" s="173" t="str">
        <f t="shared" si="13"/>
        <v>Garden Pool Villa</v>
      </c>
      <c r="Q28" s="174" t="str">
        <f t="shared" si="13"/>
        <v>BB</v>
      </c>
      <c r="R28" s="174" t="str">
        <f t="shared" si="13"/>
        <v>as Quoted</v>
      </c>
      <c r="S28" s="174">
        <f t="shared" si="14"/>
        <v>567</v>
      </c>
      <c r="T28" s="176">
        <f t="shared" si="15"/>
        <v>589</v>
      </c>
      <c r="U28" s="176">
        <f t="shared" si="16"/>
        <v>584</v>
      </c>
      <c r="V28" s="176">
        <f t="shared" si="17"/>
        <v>606</v>
      </c>
      <c r="W28" s="176">
        <f t="shared" si="18"/>
        <v>584</v>
      </c>
      <c r="X28" s="176">
        <f t="shared" si="19"/>
        <v>606</v>
      </c>
      <c r="Z28" s="177">
        <v>10</v>
      </c>
      <c r="AA28" s="177">
        <v>10</v>
      </c>
      <c r="AB28" s="177">
        <v>10</v>
      </c>
      <c r="AD28" s="173" t="str">
        <f t="shared" si="20"/>
        <v>Garden Pool Villa</v>
      </c>
      <c r="AE28" s="174" t="str">
        <f t="shared" si="20"/>
        <v>BB</v>
      </c>
      <c r="AF28" s="174" t="str">
        <f t="shared" si="20"/>
        <v>as Quoted</v>
      </c>
      <c r="AG28" s="174">
        <f t="shared" si="21"/>
        <v>577</v>
      </c>
      <c r="AH28" s="176">
        <f t="shared" si="22"/>
        <v>599</v>
      </c>
      <c r="AI28" s="176">
        <f t="shared" si="22"/>
        <v>594</v>
      </c>
      <c r="AJ28" s="176">
        <f t="shared" si="23"/>
        <v>616</v>
      </c>
      <c r="AK28" s="176">
        <f t="shared" si="23"/>
        <v>594</v>
      </c>
      <c r="AL28" s="176">
        <f t="shared" si="24"/>
        <v>616</v>
      </c>
    </row>
    <row r="29" spans="1:38" ht="28.9" customHeight="1">
      <c r="A29" s="173" t="s">
        <v>330</v>
      </c>
      <c r="B29" s="174" t="s">
        <v>139</v>
      </c>
      <c r="C29" s="174" t="s">
        <v>625</v>
      </c>
      <c r="D29" s="174">
        <v>632</v>
      </c>
      <c r="E29" s="174">
        <v>616</v>
      </c>
      <c r="F29" s="174">
        <v>649</v>
      </c>
      <c r="G29" s="174">
        <v>633</v>
      </c>
      <c r="H29" s="174">
        <v>649</v>
      </c>
      <c r="I29" s="174">
        <v>633</v>
      </c>
      <c r="J29" s="167"/>
      <c r="K29" s="175">
        <v>1</v>
      </c>
      <c r="L29" s="175"/>
      <c r="M29" s="175">
        <v>6</v>
      </c>
      <c r="N29" s="175">
        <v>12</v>
      </c>
      <c r="P29" s="173" t="str">
        <f t="shared" si="13"/>
        <v>Beach Villa</v>
      </c>
      <c r="Q29" s="174" t="str">
        <f t="shared" si="13"/>
        <v>BB</v>
      </c>
      <c r="R29" s="174" t="str">
        <f t="shared" si="13"/>
        <v>as Quoted</v>
      </c>
      <c r="S29" s="174">
        <f t="shared" si="14"/>
        <v>622</v>
      </c>
      <c r="T29" s="176">
        <f t="shared" si="15"/>
        <v>644</v>
      </c>
      <c r="U29" s="176">
        <f t="shared" si="16"/>
        <v>639</v>
      </c>
      <c r="V29" s="176">
        <f t="shared" si="17"/>
        <v>661</v>
      </c>
      <c r="W29" s="176">
        <f t="shared" si="18"/>
        <v>639</v>
      </c>
      <c r="X29" s="176">
        <f t="shared" si="19"/>
        <v>661</v>
      </c>
      <c r="Z29" s="177">
        <v>10</v>
      </c>
      <c r="AA29" s="177">
        <v>10</v>
      </c>
      <c r="AB29" s="177">
        <v>10</v>
      </c>
      <c r="AD29" s="173" t="str">
        <f t="shared" si="20"/>
        <v>Beach Villa</v>
      </c>
      <c r="AE29" s="174" t="str">
        <f t="shared" si="20"/>
        <v>BB</v>
      </c>
      <c r="AF29" s="174" t="str">
        <f t="shared" si="20"/>
        <v>as Quoted</v>
      </c>
      <c r="AG29" s="174">
        <f t="shared" si="21"/>
        <v>632</v>
      </c>
      <c r="AH29" s="176">
        <f t="shared" si="22"/>
        <v>654</v>
      </c>
      <c r="AI29" s="176">
        <f t="shared" si="22"/>
        <v>649</v>
      </c>
      <c r="AJ29" s="176">
        <f t="shared" si="23"/>
        <v>671</v>
      </c>
      <c r="AK29" s="176">
        <f t="shared" si="23"/>
        <v>649</v>
      </c>
      <c r="AL29" s="176">
        <f t="shared" si="24"/>
        <v>671</v>
      </c>
    </row>
    <row r="30" spans="1:38" ht="28.9" customHeight="1">
      <c r="A30" s="173" t="s">
        <v>1319</v>
      </c>
      <c r="B30" s="174" t="s">
        <v>139</v>
      </c>
      <c r="C30" s="174" t="s">
        <v>625</v>
      </c>
      <c r="D30" s="174">
        <v>885</v>
      </c>
      <c r="E30" s="174">
        <v>869</v>
      </c>
      <c r="F30" s="174">
        <v>902</v>
      </c>
      <c r="G30" s="174">
        <v>866</v>
      </c>
      <c r="H30" s="174">
        <v>902</v>
      </c>
      <c r="I30" s="174">
        <v>866</v>
      </c>
      <c r="J30" s="167"/>
      <c r="K30" s="175">
        <v>1</v>
      </c>
      <c r="L30" s="175"/>
      <c r="M30" s="175">
        <v>6</v>
      </c>
      <c r="N30" s="175">
        <v>12</v>
      </c>
      <c r="P30" s="173" t="str">
        <f t="shared" si="13"/>
        <v>Deluxe Pool Villa</v>
      </c>
      <c r="Q30" s="174" t="str">
        <f t="shared" si="13"/>
        <v>BB</v>
      </c>
      <c r="R30" s="174" t="str">
        <f t="shared" si="13"/>
        <v>as Quoted</v>
      </c>
      <c r="S30" s="174">
        <f t="shared" si="14"/>
        <v>875</v>
      </c>
      <c r="T30" s="176">
        <f t="shared" si="15"/>
        <v>897</v>
      </c>
      <c r="U30" s="176">
        <f t="shared" si="16"/>
        <v>872</v>
      </c>
      <c r="V30" s="176">
        <f t="shared" si="17"/>
        <v>914</v>
      </c>
      <c r="W30" s="176">
        <f t="shared" si="18"/>
        <v>872</v>
      </c>
      <c r="X30" s="176">
        <f t="shared" si="19"/>
        <v>914</v>
      </c>
      <c r="Z30" s="177">
        <v>10</v>
      </c>
      <c r="AA30" s="177">
        <v>10</v>
      </c>
      <c r="AB30" s="177">
        <v>10</v>
      </c>
      <c r="AD30" s="173" t="str">
        <f t="shared" si="20"/>
        <v>Deluxe Pool Villa</v>
      </c>
      <c r="AE30" s="174" t="str">
        <f t="shared" si="20"/>
        <v>BB</v>
      </c>
      <c r="AF30" s="174" t="str">
        <f t="shared" si="20"/>
        <v>as Quoted</v>
      </c>
      <c r="AG30" s="174">
        <f t="shared" si="21"/>
        <v>885</v>
      </c>
      <c r="AH30" s="176">
        <f t="shared" si="22"/>
        <v>907</v>
      </c>
      <c r="AI30" s="176">
        <f t="shared" si="22"/>
        <v>882</v>
      </c>
      <c r="AJ30" s="176">
        <f t="shared" si="23"/>
        <v>924</v>
      </c>
      <c r="AK30" s="176">
        <f t="shared" si="23"/>
        <v>882</v>
      </c>
      <c r="AL30" s="176">
        <f t="shared" si="24"/>
        <v>924</v>
      </c>
    </row>
    <row r="31" spans="1:38" ht="28.9" customHeight="1">
      <c r="A31" s="173" t="s">
        <v>673</v>
      </c>
      <c r="B31" s="174" t="s">
        <v>139</v>
      </c>
      <c r="C31" s="174" t="s">
        <v>625</v>
      </c>
      <c r="D31" s="174">
        <v>928</v>
      </c>
      <c r="E31" s="174">
        <v>912</v>
      </c>
      <c r="F31" s="174">
        <v>945</v>
      </c>
      <c r="G31" s="174">
        <v>929</v>
      </c>
      <c r="H31" s="174">
        <v>945</v>
      </c>
      <c r="I31" s="174">
        <v>929</v>
      </c>
      <c r="J31" s="167"/>
      <c r="K31" s="175">
        <v>1</v>
      </c>
      <c r="L31" s="175"/>
      <c r="M31" s="175">
        <v>6</v>
      </c>
      <c r="N31" s="175">
        <v>12</v>
      </c>
      <c r="P31" s="173" t="str">
        <f t="shared" si="13"/>
        <v>Family Villa</v>
      </c>
      <c r="Q31" s="174" t="str">
        <f t="shared" si="13"/>
        <v>BB</v>
      </c>
      <c r="R31" s="174" t="str">
        <f t="shared" si="13"/>
        <v>as Quoted</v>
      </c>
      <c r="S31" s="174">
        <f t="shared" si="14"/>
        <v>918</v>
      </c>
      <c r="T31" s="176">
        <f t="shared" si="15"/>
        <v>940</v>
      </c>
      <c r="U31" s="176">
        <f t="shared" si="16"/>
        <v>935</v>
      </c>
      <c r="V31" s="176">
        <f t="shared" si="17"/>
        <v>957</v>
      </c>
      <c r="W31" s="176">
        <f t="shared" si="18"/>
        <v>935</v>
      </c>
      <c r="X31" s="176">
        <f t="shared" si="19"/>
        <v>957</v>
      </c>
      <c r="Z31" s="177">
        <v>15</v>
      </c>
      <c r="AA31" s="177">
        <v>15</v>
      </c>
      <c r="AB31" s="177">
        <v>15</v>
      </c>
      <c r="AD31" s="173" t="str">
        <f t="shared" si="20"/>
        <v>Family Villa</v>
      </c>
      <c r="AE31" s="174" t="str">
        <f t="shared" si="20"/>
        <v>BB</v>
      </c>
      <c r="AF31" s="174" t="str">
        <f t="shared" si="20"/>
        <v>as Quoted</v>
      </c>
      <c r="AG31" s="174">
        <f t="shared" si="21"/>
        <v>933</v>
      </c>
      <c r="AH31" s="176">
        <f t="shared" si="22"/>
        <v>955</v>
      </c>
      <c r="AI31" s="176">
        <f t="shared" si="22"/>
        <v>950</v>
      </c>
      <c r="AJ31" s="176">
        <f t="shared" si="23"/>
        <v>972</v>
      </c>
      <c r="AK31" s="176">
        <f t="shared" si="23"/>
        <v>950</v>
      </c>
      <c r="AL31" s="176">
        <f t="shared" si="24"/>
        <v>972</v>
      </c>
    </row>
    <row r="32" spans="1:38" ht="28.9" customHeight="1">
      <c r="A32" s="173"/>
      <c r="B32" s="174"/>
      <c r="C32" s="174"/>
      <c r="D32" s="178" t="s">
        <v>279</v>
      </c>
      <c r="E32" s="178" t="s">
        <v>3</v>
      </c>
      <c r="F32" s="178" t="s">
        <v>279</v>
      </c>
      <c r="G32" s="178" t="s">
        <v>3</v>
      </c>
      <c r="H32" s="178" t="s">
        <v>279</v>
      </c>
      <c r="I32" s="178" t="s">
        <v>3</v>
      </c>
      <c r="J32" s="167"/>
      <c r="K32" s="168"/>
      <c r="L32" s="168"/>
      <c r="M32" s="168"/>
      <c r="N32" s="168"/>
      <c r="P32" s="173"/>
      <c r="Q32" s="174"/>
      <c r="R32" s="174"/>
      <c r="S32" s="171" t="str">
        <f>E32</f>
        <v>Single</v>
      </c>
      <c r="T32" s="171" t="str">
        <f>D32</f>
        <v>Quadruple</v>
      </c>
      <c r="U32" s="171" t="str">
        <f>G32</f>
        <v>Single</v>
      </c>
      <c r="V32" s="171" t="str">
        <f>F32</f>
        <v>Quadruple</v>
      </c>
      <c r="W32" s="171" t="str">
        <f>I32</f>
        <v>Single</v>
      </c>
      <c r="X32" s="171" t="str">
        <f>H32</f>
        <v>Quadruple</v>
      </c>
      <c r="Z32" s="169"/>
      <c r="AA32" s="169"/>
      <c r="AB32" s="169"/>
      <c r="AD32" s="173"/>
      <c r="AE32" s="174"/>
      <c r="AF32" s="174"/>
      <c r="AG32" s="172" t="str">
        <f t="shared" ref="AG32:AL32" si="25">S32</f>
        <v>Single</v>
      </c>
      <c r="AH32" s="172" t="str">
        <f t="shared" si="25"/>
        <v>Quadruple</v>
      </c>
      <c r="AI32" s="172" t="str">
        <f t="shared" si="25"/>
        <v>Single</v>
      </c>
      <c r="AJ32" s="172" t="str">
        <f t="shared" si="25"/>
        <v>Quadruple</v>
      </c>
      <c r="AK32" s="172" t="str">
        <f t="shared" si="25"/>
        <v>Single</v>
      </c>
      <c r="AL32" s="172" t="str">
        <f t="shared" si="25"/>
        <v>Quadruple</v>
      </c>
    </row>
    <row r="33" spans="1:38" ht="28.9" customHeight="1">
      <c r="A33" s="173" t="s">
        <v>1320</v>
      </c>
      <c r="B33" s="174" t="s">
        <v>139</v>
      </c>
      <c r="C33" s="174" t="s">
        <v>68</v>
      </c>
      <c r="D33" s="174">
        <v>2283</v>
      </c>
      <c r="E33" s="174">
        <v>2267</v>
      </c>
      <c r="F33" s="174">
        <v>2300</v>
      </c>
      <c r="G33" s="174">
        <v>2284</v>
      </c>
      <c r="H33" s="174">
        <v>2300</v>
      </c>
      <c r="I33" s="174">
        <v>2284</v>
      </c>
      <c r="J33" s="167"/>
      <c r="K33" s="175">
        <v>1</v>
      </c>
      <c r="L33" s="175"/>
      <c r="M33" s="175">
        <v>6</v>
      </c>
      <c r="N33" s="175">
        <v>24</v>
      </c>
      <c r="P33" s="173" t="str">
        <f t="shared" ref="P33:R33" si="26">A33</f>
        <v>Two Bedroom Kurumba Residence</v>
      </c>
      <c r="Q33" s="174" t="str">
        <f t="shared" si="26"/>
        <v>BB</v>
      </c>
      <c r="R33" s="174" t="str">
        <f t="shared" si="26"/>
        <v>04 Persons</v>
      </c>
      <c r="S33" s="174">
        <f>((E33)*K33)+M33</f>
        <v>2273</v>
      </c>
      <c r="T33" s="176">
        <f>((D33)*K33)+N33</f>
        <v>2307</v>
      </c>
      <c r="U33" s="176">
        <f>((G33)*K33)+M33</f>
        <v>2290</v>
      </c>
      <c r="V33" s="176">
        <f>((F33)*K33)+N33</f>
        <v>2324</v>
      </c>
      <c r="W33" s="176">
        <f>((I33)*K33)+M33</f>
        <v>2290</v>
      </c>
      <c r="X33" s="176">
        <f>((H33)*K33)+N33</f>
        <v>2324</v>
      </c>
      <c r="Z33" s="177">
        <v>25</v>
      </c>
      <c r="AA33" s="177">
        <v>25</v>
      </c>
      <c r="AB33" s="177">
        <v>25</v>
      </c>
      <c r="AD33" s="173" t="str">
        <f t="shared" ref="AD33:AF33" si="27">P33</f>
        <v>Two Bedroom Kurumba Residence</v>
      </c>
      <c r="AE33" s="174" t="str">
        <f t="shared" si="27"/>
        <v>BB</v>
      </c>
      <c r="AF33" s="174" t="str">
        <f t="shared" si="27"/>
        <v>04 Persons</v>
      </c>
      <c r="AG33" s="174">
        <f t="shared" ref="AG33" si="28">S33+Z33</f>
        <v>2298</v>
      </c>
      <c r="AH33" s="176">
        <f t="shared" ref="AH33:AI33" si="29">T33+Z33</f>
        <v>2332</v>
      </c>
      <c r="AI33" s="176">
        <f t="shared" si="29"/>
        <v>2315</v>
      </c>
      <c r="AJ33" s="176">
        <f t="shared" ref="AJ33:AK33" si="30">V33+AA33</f>
        <v>2349</v>
      </c>
      <c r="AK33" s="176">
        <f t="shared" si="30"/>
        <v>2315</v>
      </c>
      <c r="AL33" s="176">
        <f t="shared" ref="AL33" si="31">X33+AB33</f>
        <v>2349</v>
      </c>
    </row>
    <row r="35" spans="1:38" ht="28.9" customHeight="1">
      <c r="A35" s="25" t="s">
        <v>1321</v>
      </c>
      <c r="K35" s="25" t="s">
        <v>25</v>
      </c>
      <c r="P35" s="25" t="s">
        <v>26</v>
      </c>
      <c r="Z35" s="25" t="s">
        <v>27</v>
      </c>
      <c r="AD35" s="25" t="s">
        <v>28</v>
      </c>
    </row>
    <row r="36" spans="1:38" ht="28.9" customHeight="1">
      <c r="A36" s="179"/>
      <c r="B36" s="179"/>
      <c r="C36" s="179"/>
      <c r="D36" s="361" t="s">
        <v>244</v>
      </c>
      <c r="E36" s="362"/>
      <c r="F36" s="361" t="s">
        <v>245</v>
      </c>
      <c r="G36" s="362"/>
      <c r="H36" s="361" t="s">
        <v>374</v>
      </c>
      <c r="I36" s="362"/>
      <c r="J36" s="167"/>
      <c r="K36" s="168" t="s">
        <v>353</v>
      </c>
      <c r="L36" s="168"/>
      <c r="M36" s="168" t="s">
        <v>573</v>
      </c>
      <c r="N36" s="168" t="s">
        <v>573</v>
      </c>
      <c r="P36" s="171"/>
      <c r="Q36" s="171"/>
      <c r="R36" s="171"/>
      <c r="S36" s="359" t="str">
        <f>D36</f>
        <v>01 Nov 2019 to 22 Dec 2019</v>
      </c>
      <c r="T36" s="360"/>
      <c r="U36" s="359" t="str">
        <f>F36</f>
        <v>23 Dec 2019 to 10 Jan 2020</v>
      </c>
      <c r="V36" s="360"/>
      <c r="W36" s="359" t="str">
        <f>H36</f>
        <v>11 Jan 2020 to 30 Apr 2020</v>
      </c>
      <c r="X36" s="360"/>
      <c r="Z36" s="169" t="s">
        <v>39</v>
      </c>
      <c r="AA36" s="169" t="s">
        <v>40</v>
      </c>
      <c r="AB36" s="169" t="s">
        <v>548</v>
      </c>
      <c r="AD36" s="180"/>
      <c r="AE36" s="180"/>
      <c r="AF36" s="180"/>
      <c r="AG36" s="363" t="str">
        <f>S36</f>
        <v>01 Nov 2019 to 22 Dec 2019</v>
      </c>
      <c r="AH36" s="364"/>
      <c r="AI36" s="363" t="str">
        <f>U36</f>
        <v>23 Dec 2019 to 10 Jan 2020</v>
      </c>
      <c r="AJ36" s="364"/>
      <c r="AK36" s="363" t="str">
        <f>W36</f>
        <v>11 Jan 2020 to 30 Apr 2020</v>
      </c>
      <c r="AL36" s="364"/>
    </row>
    <row r="37" spans="1:38" ht="28.9" customHeight="1">
      <c r="A37" s="179"/>
      <c r="B37" s="179"/>
      <c r="C37" s="179"/>
      <c r="D37" s="181" t="s">
        <v>340</v>
      </c>
      <c r="E37" s="182" t="s">
        <v>6</v>
      </c>
      <c r="F37" s="181" t="s">
        <v>340</v>
      </c>
      <c r="G37" s="182" t="s">
        <v>6</v>
      </c>
      <c r="H37" s="181" t="s">
        <v>340</v>
      </c>
      <c r="I37" s="182" t="s">
        <v>6</v>
      </c>
      <c r="J37" s="167"/>
      <c r="K37" s="168"/>
      <c r="L37" s="168"/>
      <c r="M37" s="168"/>
      <c r="N37" s="168"/>
      <c r="P37" s="171"/>
      <c r="Q37" s="171"/>
      <c r="R37" s="171"/>
      <c r="S37" s="183" t="str">
        <f>D37</f>
        <v>Extra Adult</v>
      </c>
      <c r="T37" s="183" t="str">
        <f>E37</f>
        <v>Extra Child</v>
      </c>
      <c r="U37" s="183" t="str">
        <f>F37</f>
        <v>Extra Adult</v>
      </c>
      <c r="V37" s="183" t="str">
        <f>G37</f>
        <v>Extra Child</v>
      </c>
      <c r="W37" s="183" t="str">
        <f>H37</f>
        <v>Extra Adult</v>
      </c>
      <c r="X37" s="183" t="str">
        <f>I37</f>
        <v>Extra Child</v>
      </c>
      <c r="Z37" s="184"/>
      <c r="AA37" s="184"/>
      <c r="AB37" s="184"/>
      <c r="AD37" s="180"/>
      <c r="AE37" s="180"/>
      <c r="AF37" s="180"/>
      <c r="AG37" s="185" t="str">
        <f>S37</f>
        <v>Extra Adult</v>
      </c>
      <c r="AH37" s="185" t="str">
        <f>T37</f>
        <v>Extra Child</v>
      </c>
      <c r="AI37" s="185" t="str">
        <f>U37</f>
        <v>Extra Adult</v>
      </c>
      <c r="AJ37" s="185" t="str">
        <f>V37</f>
        <v>Extra Child</v>
      </c>
      <c r="AK37" s="185" t="str">
        <f>W37</f>
        <v>Extra Adult</v>
      </c>
      <c r="AL37" s="185" t="str">
        <f>X37</f>
        <v>Extra Child</v>
      </c>
    </row>
    <row r="38" spans="1:38" ht="28.9" customHeight="1">
      <c r="A38" s="173" t="s">
        <v>1322</v>
      </c>
      <c r="B38" s="174" t="s">
        <v>139</v>
      </c>
      <c r="C38" s="174" t="s">
        <v>1323</v>
      </c>
      <c r="D38" s="174">
        <v>80</v>
      </c>
      <c r="E38" s="176">
        <v>62</v>
      </c>
      <c r="F38" s="176">
        <v>160</v>
      </c>
      <c r="G38" s="176">
        <v>123</v>
      </c>
      <c r="H38" s="176">
        <v>80</v>
      </c>
      <c r="I38" s="176">
        <v>62</v>
      </c>
      <c r="J38" s="167"/>
      <c r="K38" s="175">
        <v>1</v>
      </c>
      <c r="L38" s="175"/>
      <c r="M38" s="175">
        <v>6</v>
      </c>
      <c r="N38" s="175">
        <v>6</v>
      </c>
      <c r="P38" s="173" t="str">
        <f>A38</f>
        <v>All Villa Categoires</v>
      </c>
      <c r="Q38" s="174" t="str">
        <f>B38</f>
        <v>BB</v>
      </c>
      <c r="R38" s="174" t="str">
        <f>C38</f>
        <v>-</v>
      </c>
      <c r="S38" s="174">
        <f>((D38)*K38)+M38</f>
        <v>86</v>
      </c>
      <c r="T38" s="176">
        <f>((E38)*K38)+N38</f>
        <v>68</v>
      </c>
      <c r="U38" s="176">
        <f>((F38)*K38)+M38</f>
        <v>166</v>
      </c>
      <c r="V38" s="176">
        <f>((G38)*K38)+N38</f>
        <v>129</v>
      </c>
      <c r="W38" s="176">
        <f>((H38)*K38)+M38</f>
        <v>86</v>
      </c>
      <c r="X38" s="176">
        <f>((I38)*K38)+N38</f>
        <v>68</v>
      </c>
      <c r="Y38" s="186" t="s">
        <v>565</v>
      </c>
      <c r="Z38" s="177">
        <v>0</v>
      </c>
      <c r="AA38" s="177">
        <v>0</v>
      </c>
      <c r="AB38" s="177">
        <v>0</v>
      </c>
      <c r="AD38" s="173" t="str">
        <f>P38</f>
        <v>All Villa Categoires</v>
      </c>
      <c r="AE38" s="174" t="str">
        <f>Q38</f>
        <v>BB</v>
      </c>
      <c r="AF38" s="174" t="str">
        <f>R38</f>
        <v>-</v>
      </c>
      <c r="AG38" s="174">
        <f>S38+Z38</f>
        <v>86</v>
      </c>
      <c r="AH38" s="176">
        <f>T38+Z39</f>
        <v>69</v>
      </c>
      <c r="AI38" s="176">
        <f>U38+AA38</f>
        <v>166</v>
      </c>
      <c r="AJ38" s="176">
        <f>V38+AA39</f>
        <v>130</v>
      </c>
      <c r="AK38" s="176">
        <f>W38+AB38</f>
        <v>86</v>
      </c>
      <c r="AL38" s="176">
        <f>X38+AB39</f>
        <v>69</v>
      </c>
    </row>
    <row r="39" spans="1:38" ht="28.9" customHeight="1">
      <c r="Y39" s="186" t="s">
        <v>41</v>
      </c>
      <c r="Z39" s="177">
        <v>1</v>
      </c>
      <c r="AA39" s="177">
        <v>1</v>
      </c>
      <c r="AB39" s="177">
        <v>1</v>
      </c>
    </row>
    <row r="40" spans="1:38" ht="28.9" customHeight="1">
      <c r="B40" s="25" t="s">
        <v>1324</v>
      </c>
      <c r="P40" s="25" t="s">
        <v>1325</v>
      </c>
    </row>
    <row r="41" spans="1:38" ht="28.9" customHeight="1">
      <c r="A41" s="187" t="s">
        <v>79</v>
      </c>
      <c r="B41" s="188"/>
      <c r="C41" s="189"/>
      <c r="D41" s="189" t="s">
        <v>565</v>
      </c>
      <c r="E41" s="190" t="s">
        <v>41</v>
      </c>
      <c r="F41" s="190" t="s">
        <v>1326</v>
      </c>
      <c r="K41" s="25" t="s">
        <v>25</v>
      </c>
      <c r="P41" s="187" t="s">
        <v>79</v>
      </c>
      <c r="Q41" s="188"/>
      <c r="R41" s="189"/>
      <c r="S41" s="189" t="s">
        <v>565</v>
      </c>
      <c r="T41" s="190" t="s">
        <v>41</v>
      </c>
      <c r="U41" s="190" t="s">
        <v>1326</v>
      </c>
    </row>
    <row r="42" spans="1:38" ht="28.9" customHeight="1">
      <c r="A42" s="13" t="s">
        <v>1327</v>
      </c>
      <c r="B42" s="148"/>
      <c r="C42" s="14" t="s">
        <v>217</v>
      </c>
      <c r="D42" s="45">
        <v>65</v>
      </c>
      <c r="E42" s="14">
        <f>D42*0.4</f>
        <v>26</v>
      </c>
      <c r="F42" s="9">
        <f>D42*0.7</f>
        <v>45.5</v>
      </c>
      <c r="K42" s="175">
        <v>1.232</v>
      </c>
      <c r="P42" s="191" t="s">
        <v>1327</v>
      </c>
      <c r="Q42" s="192"/>
      <c r="R42" s="193" t="str">
        <f>C42</f>
        <v>HB</v>
      </c>
      <c r="S42" s="194">
        <f>D42*K42</f>
        <v>80.08</v>
      </c>
      <c r="T42" s="195">
        <f>E42*K42</f>
        <v>32.031999999999996</v>
      </c>
      <c r="U42" s="196">
        <f>F42*K42</f>
        <v>56.055999999999997</v>
      </c>
    </row>
    <row r="43" spans="1:38" ht="28.9" customHeight="1">
      <c r="A43" s="13" t="s">
        <v>1328</v>
      </c>
      <c r="B43" s="148"/>
      <c r="C43" s="14" t="s">
        <v>92</v>
      </c>
      <c r="D43" s="45">
        <v>85</v>
      </c>
      <c r="E43" s="14">
        <f>D43*0.4</f>
        <v>34</v>
      </c>
      <c r="F43" s="9">
        <f>D43*0.7</f>
        <v>59.499999999999993</v>
      </c>
      <c r="K43" s="175">
        <v>1.232</v>
      </c>
      <c r="P43" s="191" t="s">
        <v>1328</v>
      </c>
      <c r="Q43" s="192"/>
      <c r="R43" s="193" t="str">
        <f>C43</f>
        <v>FB</v>
      </c>
      <c r="S43" s="194">
        <f>D43*K43</f>
        <v>104.72</v>
      </c>
      <c r="T43" s="195">
        <f>E43*K43</f>
        <v>41.887999999999998</v>
      </c>
      <c r="U43" s="196">
        <f>F43*K43</f>
        <v>73.303999999999988</v>
      </c>
    </row>
    <row r="44" spans="1:38" ht="28.9" customHeight="1">
      <c r="A44" s="7" t="s">
        <v>1329</v>
      </c>
      <c r="B44" s="5"/>
      <c r="C44" s="9" t="s">
        <v>1315</v>
      </c>
      <c r="D44" s="9">
        <v>105</v>
      </c>
      <c r="E44" s="14">
        <f>D44*0.4</f>
        <v>42</v>
      </c>
      <c r="F44" s="9">
        <f>D44*0.65</f>
        <v>68.25</v>
      </c>
      <c r="K44" s="175">
        <v>1.232</v>
      </c>
      <c r="P44" s="25" t="s">
        <v>1329</v>
      </c>
      <c r="R44" s="193" t="str">
        <f>C44</f>
        <v>FBAI</v>
      </c>
      <c r="S44" s="194">
        <f>D44*K44</f>
        <v>129.35999999999999</v>
      </c>
      <c r="T44" s="195">
        <f>E44*K44</f>
        <v>51.744</v>
      </c>
      <c r="U44" s="196">
        <f>F44*K44</f>
        <v>84.084000000000003</v>
      </c>
    </row>
    <row r="45" spans="1:38" ht="28.9" customHeight="1">
      <c r="A45" s="7" t="s">
        <v>1330</v>
      </c>
      <c r="B45" s="5"/>
      <c r="C45" s="9" t="s">
        <v>564</v>
      </c>
      <c r="D45" s="9">
        <v>145</v>
      </c>
      <c r="E45" s="14">
        <f>D45*0.4</f>
        <v>58</v>
      </c>
      <c r="F45" s="9">
        <f>D45*0.65</f>
        <v>94.25</v>
      </c>
      <c r="K45" s="175">
        <v>1.232</v>
      </c>
      <c r="P45" s="25" t="s">
        <v>1330</v>
      </c>
      <c r="R45" s="193" t="str">
        <f>C45</f>
        <v>DAAI</v>
      </c>
      <c r="S45" s="194">
        <f>D45*K45</f>
        <v>178.64</v>
      </c>
      <c r="T45" s="195">
        <f>E45*K45</f>
        <v>71.456000000000003</v>
      </c>
      <c r="U45" s="196">
        <f>F45*K45</f>
        <v>116.116</v>
      </c>
    </row>
    <row r="63" spans="1:12" ht="28.9" customHeight="1">
      <c r="A63" s="187" t="s">
        <v>1331</v>
      </c>
      <c r="B63" s="190"/>
      <c r="C63" s="197"/>
      <c r="D63" s="197"/>
      <c r="E63" s="190"/>
      <c r="F63" s="190" t="s">
        <v>565</v>
      </c>
      <c r="G63" s="190" t="s">
        <v>41</v>
      </c>
      <c r="I63" s="25" t="s">
        <v>25</v>
      </c>
      <c r="K63" s="190" t="s">
        <v>565</v>
      </c>
      <c r="L63" s="190" t="s">
        <v>41</v>
      </c>
    </row>
    <row r="64" spans="1:12" ht="28.9" customHeight="1">
      <c r="A64" s="198" t="s">
        <v>1332</v>
      </c>
      <c r="B64" s="199"/>
      <c r="C64" s="200"/>
      <c r="D64" s="200" t="s">
        <v>1333</v>
      </c>
      <c r="E64" s="193"/>
      <c r="F64" s="193">
        <v>125</v>
      </c>
      <c r="G64" s="193">
        <v>62.5</v>
      </c>
      <c r="I64" s="175">
        <v>1.232</v>
      </c>
      <c r="K64" s="193">
        <f t="shared" ref="K64:K69" si="32">F64*I64</f>
        <v>154</v>
      </c>
      <c r="L64" s="193">
        <f t="shared" ref="L64:L69" si="33">G64*I64</f>
        <v>77</v>
      </c>
    </row>
    <row r="65" spans="1:12" ht="28.9" customHeight="1">
      <c r="A65" s="198" t="s">
        <v>1334</v>
      </c>
      <c r="B65" s="199"/>
      <c r="C65" s="200"/>
      <c r="D65" s="200" t="s">
        <v>1333</v>
      </c>
      <c r="E65" s="193"/>
      <c r="F65" s="193">
        <v>250</v>
      </c>
      <c r="G65" s="193">
        <v>125</v>
      </c>
      <c r="I65" s="175">
        <v>1.232</v>
      </c>
      <c r="K65" s="193">
        <f t="shared" si="32"/>
        <v>308</v>
      </c>
      <c r="L65" s="193">
        <f t="shared" si="33"/>
        <v>154</v>
      </c>
    </row>
    <row r="66" spans="1:12" ht="28.9" customHeight="1">
      <c r="A66" s="198" t="s">
        <v>1335</v>
      </c>
      <c r="B66" s="199"/>
      <c r="C66" s="200"/>
      <c r="D66" s="200" t="s">
        <v>1333</v>
      </c>
      <c r="E66" s="193"/>
      <c r="F66" s="193">
        <v>105</v>
      </c>
      <c r="G66" s="193">
        <v>52.5</v>
      </c>
      <c r="I66" s="175">
        <v>1.232</v>
      </c>
      <c r="K66" s="193">
        <f t="shared" si="32"/>
        <v>129.35999999999999</v>
      </c>
      <c r="L66" s="193">
        <f t="shared" si="33"/>
        <v>64.679999999999993</v>
      </c>
    </row>
    <row r="67" spans="1:12" ht="28.9" customHeight="1">
      <c r="A67" s="198" t="s">
        <v>1332</v>
      </c>
      <c r="B67" s="199"/>
      <c r="C67" s="200"/>
      <c r="D67" s="200" t="s">
        <v>1336</v>
      </c>
      <c r="E67" s="193"/>
      <c r="F67" s="193">
        <v>70</v>
      </c>
      <c r="G67" s="193">
        <v>35</v>
      </c>
      <c r="I67" s="175">
        <v>1.232</v>
      </c>
      <c r="K67" s="193">
        <f t="shared" si="32"/>
        <v>86.24</v>
      </c>
      <c r="L67" s="193">
        <f t="shared" si="33"/>
        <v>43.12</v>
      </c>
    </row>
    <row r="68" spans="1:12" ht="28.9" customHeight="1">
      <c r="A68" s="198" t="s">
        <v>1334</v>
      </c>
      <c r="B68" s="199"/>
      <c r="C68" s="200"/>
      <c r="D68" s="200" t="s">
        <v>1336</v>
      </c>
      <c r="E68" s="193"/>
      <c r="F68" s="193">
        <v>195</v>
      </c>
      <c r="G68" s="193">
        <v>97.5</v>
      </c>
      <c r="I68" s="175">
        <v>1.232</v>
      </c>
      <c r="K68" s="193">
        <f t="shared" si="32"/>
        <v>240.24</v>
      </c>
      <c r="L68" s="193">
        <f t="shared" si="33"/>
        <v>120.12</v>
      </c>
    </row>
    <row r="69" spans="1:12" ht="28.9" customHeight="1">
      <c r="A69" s="198" t="s">
        <v>1335</v>
      </c>
      <c r="B69" s="199"/>
      <c r="C69" s="200"/>
      <c r="D69" s="200" t="s">
        <v>1336</v>
      </c>
      <c r="E69" s="193"/>
      <c r="F69" s="193">
        <v>50</v>
      </c>
      <c r="G69" s="193">
        <v>25</v>
      </c>
      <c r="I69" s="175">
        <v>1.232</v>
      </c>
      <c r="K69" s="193">
        <f t="shared" si="32"/>
        <v>61.6</v>
      </c>
      <c r="L69" s="193">
        <f t="shared" si="33"/>
        <v>30.8</v>
      </c>
    </row>
    <row r="70" spans="1:12" ht="28.9" customHeight="1">
      <c r="A70" s="201" t="s">
        <v>9</v>
      </c>
      <c r="B70" s="1"/>
      <c r="C70" s="2"/>
      <c r="D70" s="2"/>
      <c r="E70" s="3"/>
      <c r="F70" s="3"/>
      <c r="G70" s="1"/>
      <c r="L70" s="193"/>
    </row>
    <row r="71" spans="1:12" ht="28.9" customHeight="1">
      <c r="A71" s="201" t="s">
        <v>1337</v>
      </c>
      <c r="B71" s="1"/>
      <c r="C71" s="2"/>
      <c r="D71" s="2"/>
      <c r="E71" s="3"/>
      <c r="F71" s="3"/>
      <c r="G71" s="1"/>
    </row>
  </sheetData>
  <sheetProtection algorithmName="SHA-512" hashValue="CsMYoGXZnMcIrQSN+F2ZH89j6eST1bE/pKuQnE16wghBwTvStGDfhUXblnAkBCnJGbCZJCn3tl0f/FjGErRbyw==" saltValue="WGY4K0Uw2OgiSLY6wKmbNg==" spinCount="100000" sheet="1" selectLockedCells="1" selectUnlockedCells="1"/>
  <mergeCells count="63">
    <mergeCell ref="A9:A11"/>
    <mergeCell ref="B9:B11"/>
    <mergeCell ref="C9:C11"/>
    <mergeCell ref="D9:E9"/>
    <mergeCell ref="F9:G9"/>
    <mergeCell ref="D10:E10"/>
    <mergeCell ref="F10:G10"/>
    <mergeCell ref="AI9:AJ9"/>
    <mergeCell ref="AK9:AL9"/>
    <mergeCell ref="AG10:AH10"/>
    <mergeCell ref="AI10:AJ10"/>
    <mergeCell ref="AK10:AL10"/>
    <mergeCell ref="H9:I9"/>
    <mergeCell ref="H10:I10"/>
    <mergeCell ref="AE9:AE11"/>
    <mergeCell ref="AF9:AF11"/>
    <mergeCell ref="AG9:AH9"/>
    <mergeCell ref="AD9:AD11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E22:AE24"/>
    <mergeCell ref="AF22:AF24"/>
    <mergeCell ref="A22:A24"/>
    <mergeCell ref="B22:B24"/>
    <mergeCell ref="C22:C24"/>
    <mergeCell ref="D22:E22"/>
    <mergeCell ref="F22:G22"/>
    <mergeCell ref="H22:I22"/>
    <mergeCell ref="D23:E23"/>
    <mergeCell ref="F23:G23"/>
    <mergeCell ref="H23:I23"/>
    <mergeCell ref="W22:X22"/>
    <mergeCell ref="S23:T23"/>
    <mergeCell ref="U23:V23"/>
    <mergeCell ref="W23:X23"/>
    <mergeCell ref="AD22:AD24"/>
    <mergeCell ref="P22:P24"/>
    <mergeCell ref="Q22:Q24"/>
    <mergeCell ref="R22:R24"/>
    <mergeCell ref="S22:T22"/>
    <mergeCell ref="U22:V22"/>
    <mergeCell ref="AG22:AH22"/>
    <mergeCell ref="AI22:AJ22"/>
    <mergeCell ref="AG36:AH36"/>
    <mergeCell ref="AI36:AJ36"/>
    <mergeCell ref="AK36:AL36"/>
    <mergeCell ref="AK22:AL22"/>
    <mergeCell ref="AG23:AH23"/>
    <mergeCell ref="AI23:AJ23"/>
    <mergeCell ref="AK23:AL23"/>
    <mergeCell ref="W36:X36"/>
    <mergeCell ref="D36:E36"/>
    <mergeCell ref="F36:G36"/>
    <mergeCell ref="H36:I36"/>
    <mergeCell ref="S36:T36"/>
    <mergeCell ref="U36:V36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6F78F-D343-4675-8F3F-D1459DB64BA4}">
  <sheetPr codeName="Лист129"/>
  <dimension ref="A1:I25"/>
  <sheetViews>
    <sheetView view="pageBreakPreview" zoomScale="115" zoomScaleNormal="100" zoomScaleSheetLayoutView="115" workbookViewId="0">
      <selection activeCell="I1" sqref="I1"/>
    </sheetView>
  </sheetViews>
  <sheetFormatPr defaultColWidth="9.140625" defaultRowHeight="20.25" customHeight="1"/>
  <cols>
    <col min="1" max="1" width="24.140625" style="1" customWidth="1"/>
    <col min="2" max="2" width="9.7109375" style="1" customWidth="1"/>
    <col min="3" max="3" width="16" style="2" customWidth="1"/>
    <col min="4" max="4" width="12.140625" style="2" customWidth="1"/>
    <col min="5" max="6" width="12.140625" style="3" customWidth="1"/>
    <col min="7" max="9" width="12.140625" style="1" customWidth="1"/>
    <col min="10" max="16384" width="9.140625" style="1"/>
  </cols>
  <sheetData>
    <row r="1" spans="1:9" ht="20.25" customHeight="1">
      <c r="A1" s="300" t="s">
        <v>2049</v>
      </c>
      <c r="B1" s="300"/>
      <c r="C1" s="300"/>
      <c r="D1" s="300"/>
      <c r="I1" s="78"/>
    </row>
    <row r="2" spans="1:9" s="2" customFormat="1" ht="23.45" customHeight="1">
      <c r="A2" s="5"/>
      <c r="B2" s="5"/>
      <c r="E2" s="3"/>
      <c r="F2" s="3"/>
      <c r="G2" s="1"/>
      <c r="H2" s="1"/>
      <c r="I2" s="1"/>
    </row>
    <row r="3" spans="1:9" s="2" customFormat="1" ht="23.45" customHeight="1">
      <c r="A3" s="15" t="s">
        <v>10</v>
      </c>
      <c r="B3" s="15"/>
      <c r="E3" s="3"/>
      <c r="F3" s="3"/>
      <c r="G3" s="1"/>
      <c r="H3" s="1"/>
      <c r="I3" s="1"/>
    </row>
    <row r="4" spans="1:9" s="2" customFormat="1" ht="23.45" customHeight="1">
      <c r="A4" s="5" t="s">
        <v>11</v>
      </c>
      <c r="B4" s="5"/>
      <c r="E4" s="3"/>
      <c r="F4" s="3"/>
      <c r="G4" s="1"/>
      <c r="H4" s="1"/>
      <c r="I4" s="1"/>
    </row>
    <row r="5" spans="1:9" s="2" customFormat="1" ht="23.45" customHeight="1">
      <c r="A5" s="5" t="s">
        <v>12</v>
      </c>
      <c r="B5" s="5"/>
      <c r="E5" s="3"/>
      <c r="F5" s="3"/>
      <c r="G5" s="1"/>
      <c r="H5" s="1"/>
      <c r="I5" s="1"/>
    </row>
    <row r="6" spans="1:9" s="2" customFormat="1" ht="23.45" customHeight="1">
      <c r="A6" s="5" t="s">
        <v>80</v>
      </c>
      <c r="B6" s="5"/>
      <c r="E6" s="3"/>
      <c r="F6" s="3"/>
      <c r="G6" s="1"/>
      <c r="H6" s="1"/>
      <c r="I6" s="1"/>
    </row>
    <row r="7" spans="1:9" s="2" customFormat="1" ht="23.45" customHeight="1">
      <c r="A7" s="5" t="s">
        <v>81</v>
      </c>
      <c r="B7" s="5"/>
      <c r="E7" s="3"/>
      <c r="F7" s="3"/>
      <c r="G7" s="1"/>
      <c r="H7" s="1"/>
      <c r="I7" s="1"/>
    </row>
    <row r="8" spans="1:9" s="2" customFormat="1" ht="23.45" customHeight="1">
      <c r="A8" s="5"/>
      <c r="B8" s="5"/>
      <c r="E8" s="3"/>
      <c r="F8" s="3"/>
      <c r="G8" s="1"/>
      <c r="H8" s="1"/>
      <c r="I8" s="1"/>
    </row>
    <row r="9" spans="1:9" s="2" customFormat="1" ht="23.45" customHeight="1">
      <c r="A9" s="5"/>
      <c r="B9" s="5"/>
      <c r="E9" s="3"/>
      <c r="F9" s="3"/>
      <c r="G9" s="1"/>
      <c r="H9" s="1"/>
      <c r="I9" s="1"/>
    </row>
    <row r="10" spans="1:9" s="2" customFormat="1" ht="23.45" customHeight="1">
      <c r="A10" s="15" t="s">
        <v>82</v>
      </c>
      <c r="B10" s="15"/>
      <c r="E10" s="3"/>
      <c r="F10" s="3"/>
      <c r="G10" s="1"/>
      <c r="H10" s="1"/>
      <c r="I10" s="1"/>
    </row>
    <row r="11" spans="1:9" s="2" customFormat="1" ht="23.45" customHeight="1">
      <c r="A11" s="7" t="s">
        <v>1338</v>
      </c>
      <c r="B11" s="15"/>
      <c r="E11" s="3"/>
      <c r="F11" s="3"/>
      <c r="G11" s="1"/>
      <c r="H11" s="1"/>
      <c r="I11" s="1"/>
    </row>
    <row r="12" spans="1:9" s="2" customFormat="1" ht="23.45" customHeight="1">
      <c r="A12" s="5" t="s">
        <v>1339</v>
      </c>
      <c r="B12" s="5"/>
      <c r="E12" s="3"/>
      <c r="F12" s="3"/>
      <c r="G12" s="1"/>
      <c r="H12" s="1"/>
      <c r="I12" s="1"/>
    </row>
    <row r="13" spans="1:9" s="2" customFormat="1" ht="23.45" customHeight="1">
      <c r="A13" s="5" t="s">
        <v>1340</v>
      </c>
      <c r="B13" s="5"/>
      <c r="E13" s="3"/>
      <c r="F13" s="3"/>
      <c r="G13" s="1"/>
      <c r="H13" s="1"/>
      <c r="I13" s="1"/>
    </row>
    <row r="14" spans="1:9" s="2" customFormat="1" ht="23.45" customHeight="1">
      <c r="A14" s="5" t="s">
        <v>121</v>
      </c>
      <c r="B14" s="5"/>
      <c r="E14" s="3"/>
      <c r="F14" s="3"/>
      <c r="G14" s="1"/>
      <c r="H14" s="1"/>
      <c r="I14" s="1"/>
    </row>
    <row r="15" spans="1:9" s="2" customFormat="1" ht="23.45" customHeight="1">
      <c r="A15" s="7" t="s">
        <v>679</v>
      </c>
      <c r="B15" s="5"/>
      <c r="E15" s="3"/>
      <c r="F15" s="3"/>
      <c r="G15" s="1"/>
      <c r="H15" s="1"/>
      <c r="I15" s="1"/>
    </row>
    <row r="16" spans="1:9" s="2" customFormat="1" ht="23.45" customHeight="1">
      <c r="A16" s="5" t="s">
        <v>1341</v>
      </c>
      <c r="B16" s="5"/>
      <c r="E16" s="3"/>
      <c r="F16" s="3"/>
      <c r="G16" s="1"/>
      <c r="H16" s="1"/>
      <c r="I16" s="1"/>
    </row>
    <row r="17" spans="1:9" s="2" customFormat="1" ht="23.45" customHeight="1">
      <c r="A17" s="5" t="s">
        <v>1342</v>
      </c>
      <c r="B17" s="5"/>
      <c r="E17" s="3"/>
      <c r="F17" s="3"/>
      <c r="G17" s="1"/>
      <c r="H17" s="1"/>
      <c r="I17" s="1"/>
    </row>
    <row r="18" spans="1:9" s="2" customFormat="1" ht="23.45" customHeight="1">
      <c r="A18" s="5" t="s">
        <v>121</v>
      </c>
      <c r="B18" s="5"/>
      <c r="E18" s="3"/>
      <c r="F18" s="3"/>
      <c r="G18" s="1"/>
      <c r="H18" s="1"/>
      <c r="I18" s="1"/>
    </row>
    <row r="19" spans="1:9" s="2" customFormat="1" ht="23.45" customHeight="1">
      <c r="A19" s="7" t="s">
        <v>929</v>
      </c>
      <c r="B19" s="5"/>
      <c r="E19" s="3"/>
      <c r="F19" s="3"/>
      <c r="G19" s="1"/>
      <c r="H19" s="1"/>
      <c r="I19" s="1"/>
    </row>
    <row r="20" spans="1:9" s="2" customFormat="1" ht="23.45" customHeight="1">
      <c r="A20" s="5" t="s">
        <v>1343</v>
      </c>
      <c r="B20" s="5"/>
      <c r="E20" s="3"/>
      <c r="F20" s="3"/>
      <c r="G20" s="1"/>
      <c r="H20" s="1"/>
      <c r="I20" s="1"/>
    </row>
    <row r="21" spans="1:9" s="2" customFormat="1" ht="23.45" customHeight="1">
      <c r="A21" s="5" t="s">
        <v>1344</v>
      </c>
      <c r="B21" s="5"/>
      <c r="E21" s="3"/>
      <c r="F21" s="3"/>
      <c r="G21" s="1"/>
      <c r="H21" s="1"/>
      <c r="I21" s="1"/>
    </row>
    <row r="22" spans="1:9" s="2" customFormat="1" ht="23.45" customHeight="1">
      <c r="A22" s="5" t="s">
        <v>121</v>
      </c>
      <c r="B22" s="5"/>
      <c r="E22" s="3"/>
      <c r="F22" s="3"/>
      <c r="G22" s="1"/>
      <c r="H22" s="1"/>
      <c r="I22" s="1"/>
    </row>
    <row r="23" spans="1:9" s="2" customFormat="1" ht="20.25" customHeight="1">
      <c r="A23" s="5"/>
      <c r="B23" s="5"/>
      <c r="E23" s="3"/>
      <c r="F23" s="3"/>
      <c r="G23" s="1"/>
      <c r="H23" s="1"/>
      <c r="I23" s="1"/>
    </row>
    <row r="24" spans="1:9" s="2" customFormat="1" ht="20.25" customHeight="1">
      <c r="A24" s="44" t="s">
        <v>1345</v>
      </c>
      <c r="B24" s="1"/>
      <c r="E24" s="3"/>
      <c r="F24" s="3"/>
      <c r="G24" s="1"/>
      <c r="H24" s="1"/>
      <c r="I24" s="1"/>
    </row>
    <row r="25" spans="1:9" s="2" customFormat="1" ht="20.25" customHeight="1">
      <c r="A25" s="44" t="s">
        <v>1346</v>
      </c>
      <c r="B25" s="1"/>
      <c r="E25" s="3"/>
      <c r="F25" s="3"/>
      <c r="G25" s="1"/>
      <c r="H25" s="1"/>
      <c r="I25" s="1"/>
    </row>
  </sheetData>
  <mergeCells count="1">
    <mergeCell ref="A1:D1"/>
  </mergeCells>
  <pageMargins left="0.25" right="0.25" top="0.75" bottom="0.75" header="0.3" footer="0.3"/>
  <pageSetup paperSize="9" scale="81" orientation="portrait" verticalDpi="1200" r:id="rId1"/>
  <headerFooter>
    <oddFooter xml:space="preserve">&amp;L&amp;"Candara,Regular"&amp;8INTOUR MALDIVES &amp;C&amp;"Candara,Regular"&amp;8&amp;P of &amp;N&amp;R&amp;"Candara,Regular"&amp;8Lily Beach Resort </oddFooter>
  </headerFooter>
  <rowBreaks count="1" manualBreakCount="1">
    <brk id="9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A2EAF-0098-45FC-8F3C-49FAA40AC597}">
  <sheetPr codeName="Лист130">
    <tabColor rgb="FFFF0000"/>
  </sheetPr>
  <dimension ref="A8:AL33"/>
  <sheetViews>
    <sheetView topLeftCell="AM1" zoomScale="115" zoomScaleNormal="115" zoomScaleSheetLayoutView="100" workbookViewId="0">
      <selection sqref="A1:AL1048576"/>
    </sheetView>
  </sheetViews>
  <sheetFormatPr defaultColWidth="21.140625" defaultRowHeight="21.6" customHeight="1"/>
  <cols>
    <col min="1" max="38" width="0" style="25" hidden="1" customWidth="1"/>
    <col min="39" max="16384" width="21.140625" style="25"/>
  </cols>
  <sheetData>
    <row r="8" spans="1:38" ht="21.6" customHeight="1">
      <c r="A8" s="25" t="s">
        <v>24</v>
      </c>
      <c r="K8" s="25" t="s">
        <v>25</v>
      </c>
      <c r="P8" s="25" t="s">
        <v>26</v>
      </c>
      <c r="Z8" s="25" t="s">
        <v>27</v>
      </c>
      <c r="AD8" s="25" t="s">
        <v>28</v>
      </c>
    </row>
    <row r="9" spans="1:38" ht="21.6" customHeight="1">
      <c r="A9" s="299" t="s">
        <v>0</v>
      </c>
      <c r="B9" s="299" t="s">
        <v>1</v>
      </c>
      <c r="C9" s="299" t="s">
        <v>29</v>
      </c>
      <c r="D9" s="288" t="s">
        <v>175</v>
      </c>
      <c r="E9" s="290"/>
      <c r="F9" s="288" t="s">
        <v>258</v>
      </c>
      <c r="G9" s="290"/>
      <c r="H9" s="288" t="s">
        <v>130</v>
      </c>
      <c r="I9" s="290"/>
      <c r="J9" s="8"/>
      <c r="K9" s="26" t="s">
        <v>32</v>
      </c>
      <c r="L9" s="26" t="s">
        <v>33</v>
      </c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Shoulder</v>
      </c>
      <c r="T9" s="293"/>
      <c r="U9" s="291" t="str">
        <f>F9</f>
        <v>Peak</v>
      </c>
      <c r="V9" s="293"/>
      <c r="W9" s="291" t="str">
        <f>H9</f>
        <v>High</v>
      </c>
      <c r="X9" s="293"/>
      <c r="Z9" s="27" t="s">
        <v>299</v>
      </c>
      <c r="AA9" s="27" t="s">
        <v>301</v>
      </c>
      <c r="AB9" s="27" t="s">
        <v>561</v>
      </c>
      <c r="AD9" s="295" t="s">
        <v>0</v>
      </c>
      <c r="AE9" s="295" t="s">
        <v>1</v>
      </c>
      <c r="AF9" s="295" t="s">
        <v>29</v>
      </c>
      <c r="AG9" s="282" t="str">
        <f>S9</f>
        <v>Shoulder</v>
      </c>
      <c r="AH9" s="284"/>
      <c r="AI9" s="282" t="str">
        <f>U9</f>
        <v>Peak</v>
      </c>
      <c r="AJ9" s="284"/>
      <c r="AK9" s="282" t="str">
        <f>W9</f>
        <v>High</v>
      </c>
      <c r="AL9" s="284"/>
    </row>
    <row r="10" spans="1:38" ht="21.6" customHeight="1">
      <c r="A10" s="299"/>
      <c r="B10" s="299"/>
      <c r="C10" s="299"/>
      <c r="D10" s="288" t="s">
        <v>235</v>
      </c>
      <c r="E10" s="290"/>
      <c r="F10" s="288" t="s">
        <v>302</v>
      </c>
      <c r="G10" s="290"/>
      <c r="H10" s="288" t="s">
        <v>1347</v>
      </c>
      <c r="I10" s="290"/>
      <c r="J10" s="8"/>
      <c r="K10" s="26"/>
      <c r="L10" s="26"/>
      <c r="M10" s="26" t="s">
        <v>608</v>
      </c>
      <c r="N10" s="26" t="s">
        <v>609</v>
      </c>
      <c r="P10" s="294"/>
      <c r="Q10" s="294"/>
      <c r="R10" s="294"/>
      <c r="S10" s="291" t="str">
        <f>D10</f>
        <v>01 Nov 2019 to 23 Dec 2019</v>
      </c>
      <c r="T10" s="293"/>
      <c r="U10" s="291" t="str">
        <f>F10</f>
        <v>24 Dec 2019 to 04 Jan 2020</v>
      </c>
      <c r="V10" s="293"/>
      <c r="W10" s="291" t="str">
        <f>H10</f>
        <v>05 Jan 2020 to 30 Apr 2020</v>
      </c>
      <c r="X10" s="293"/>
      <c r="Z10" s="27"/>
      <c r="AA10" s="27"/>
      <c r="AB10" s="27"/>
      <c r="AD10" s="296"/>
      <c r="AE10" s="296"/>
      <c r="AF10" s="296"/>
      <c r="AG10" s="282" t="str">
        <f>S10</f>
        <v>01 Nov 2019 to 23 Dec 2019</v>
      </c>
      <c r="AH10" s="284"/>
      <c r="AI10" s="282" t="str">
        <f>U10</f>
        <v>24 Dec 2019 to 04 Jan 2020</v>
      </c>
      <c r="AJ10" s="284"/>
      <c r="AK10" s="282" t="str">
        <f>W10</f>
        <v>05 Jan 2020 to 30 Apr 2020</v>
      </c>
      <c r="AL10" s="284"/>
    </row>
    <row r="11" spans="1:38" ht="21.6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29" t="s">
        <v>3</v>
      </c>
      <c r="I11" s="29" t="s">
        <v>4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D11" s="297"/>
      <c r="AE11" s="297"/>
      <c r="AF11" s="297"/>
      <c r="AG11" s="52" t="s">
        <v>3</v>
      </c>
      <c r="AH11" s="52" t="s">
        <v>4</v>
      </c>
      <c r="AI11" s="52" t="s">
        <v>3</v>
      </c>
      <c r="AJ11" s="52" t="s">
        <v>4</v>
      </c>
      <c r="AK11" s="52" t="s">
        <v>3</v>
      </c>
      <c r="AL11" s="52" t="s">
        <v>4</v>
      </c>
    </row>
    <row r="12" spans="1:38" ht="21.6" customHeight="1">
      <c r="A12" s="30" t="s">
        <v>330</v>
      </c>
      <c r="B12" s="31" t="s">
        <v>263</v>
      </c>
      <c r="C12" s="31" t="s">
        <v>1348</v>
      </c>
      <c r="D12" s="31">
        <v>650</v>
      </c>
      <c r="E12" s="31">
        <v>915</v>
      </c>
      <c r="F12" s="31">
        <v>1052</v>
      </c>
      <c r="G12" s="31">
        <v>1317</v>
      </c>
      <c r="H12" s="31">
        <v>834</v>
      </c>
      <c r="I12" s="31">
        <v>1099</v>
      </c>
      <c r="J12" s="8"/>
      <c r="K12" s="33"/>
      <c r="L12" s="33"/>
      <c r="M12" s="33">
        <v>0</v>
      </c>
      <c r="N12" s="33">
        <v>0</v>
      </c>
      <c r="P12" s="30" t="str">
        <f t="shared" ref="P12:R18" si="0">A12</f>
        <v>Beach Villa</v>
      </c>
      <c r="Q12" s="31" t="str">
        <f t="shared" si="0"/>
        <v>PP</v>
      </c>
      <c r="R12" s="31" t="str">
        <f t="shared" si="0"/>
        <v>01 or 02 Persons</v>
      </c>
      <c r="S12" s="31">
        <f t="shared" ref="S12:T18" si="1">D12+M12</f>
        <v>650</v>
      </c>
      <c r="T12" s="34">
        <f t="shared" si="1"/>
        <v>915</v>
      </c>
      <c r="U12" s="34">
        <f t="shared" ref="U12:V18" si="2">F12+M12</f>
        <v>1052</v>
      </c>
      <c r="V12" s="34">
        <f t="shared" si="2"/>
        <v>1317</v>
      </c>
      <c r="W12" s="34">
        <f t="shared" ref="W12:X18" si="3">H12+M12</f>
        <v>834</v>
      </c>
      <c r="X12" s="34">
        <f t="shared" si="3"/>
        <v>1099</v>
      </c>
      <c r="Z12" s="53">
        <v>10</v>
      </c>
      <c r="AA12" s="53">
        <v>25</v>
      </c>
      <c r="AB12" s="53">
        <v>10</v>
      </c>
      <c r="AD12" s="30" t="str">
        <f t="shared" ref="AD12:AF18" si="4">P12</f>
        <v>Beach Villa</v>
      </c>
      <c r="AE12" s="31" t="str">
        <f t="shared" si="4"/>
        <v>PP</v>
      </c>
      <c r="AF12" s="31" t="str">
        <f t="shared" si="4"/>
        <v>01 or 02 Persons</v>
      </c>
      <c r="AG12" s="31">
        <f>S12+Z12</f>
        <v>660</v>
      </c>
      <c r="AH12" s="31">
        <f t="shared" ref="AH12:AI18" si="5">T12+Z12</f>
        <v>925</v>
      </c>
      <c r="AI12" s="31">
        <f t="shared" si="5"/>
        <v>1077</v>
      </c>
      <c r="AJ12" s="31">
        <f t="shared" ref="AJ12:AK18" si="6">V12+AA12</f>
        <v>1342</v>
      </c>
      <c r="AK12" s="31">
        <f t="shared" si="6"/>
        <v>844</v>
      </c>
      <c r="AL12" s="31">
        <f>X12+AB12</f>
        <v>1109</v>
      </c>
    </row>
    <row r="13" spans="1:38" ht="21.6" customHeight="1">
      <c r="A13" s="30" t="s">
        <v>688</v>
      </c>
      <c r="B13" s="31" t="s">
        <v>263</v>
      </c>
      <c r="C13" s="31" t="s">
        <v>1348</v>
      </c>
      <c r="D13" s="31">
        <v>783</v>
      </c>
      <c r="E13" s="31">
        <v>1048</v>
      </c>
      <c r="F13" s="31">
        <v>1305</v>
      </c>
      <c r="G13" s="31">
        <v>1570</v>
      </c>
      <c r="H13" s="31">
        <v>1084</v>
      </c>
      <c r="I13" s="31">
        <v>1349</v>
      </c>
      <c r="J13" s="8"/>
      <c r="K13" s="33"/>
      <c r="L13" s="33"/>
      <c r="M13" s="33">
        <v>0</v>
      </c>
      <c r="N13" s="33">
        <v>0</v>
      </c>
      <c r="P13" s="30" t="str">
        <f t="shared" si="0"/>
        <v>Lagoon Villa</v>
      </c>
      <c r="Q13" s="31" t="str">
        <f t="shared" si="0"/>
        <v>PP</v>
      </c>
      <c r="R13" s="31" t="str">
        <f t="shared" si="0"/>
        <v>01 or 02 Persons</v>
      </c>
      <c r="S13" s="31">
        <f t="shared" si="1"/>
        <v>783</v>
      </c>
      <c r="T13" s="34">
        <f t="shared" si="1"/>
        <v>1048</v>
      </c>
      <c r="U13" s="34">
        <f t="shared" si="2"/>
        <v>1305</v>
      </c>
      <c r="V13" s="34">
        <f t="shared" si="2"/>
        <v>1570</v>
      </c>
      <c r="W13" s="34">
        <f t="shared" si="3"/>
        <v>1084</v>
      </c>
      <c r="X13" s="34">
        <f t="shared" si="3"/>
        <v>1349</v>
      </c>
      <c r="Z13" s="53">
        <v>10</v>
      </c>
      <c r="AA13" s="53">
        <v>25</v>
      </c>
      <c r="AB13" s="53">
        <v>10</v>
      </c>
      <c r="AD13" s="30" t="str">
        <f t="shared" si="4"/>
        <v>Lagoon Villa</v>
      </c>
      <c r="AE13" s="31" t="str">
        <f t="shared" si="4"/>
        <v>PP</v>
      </c>
      <c r="AF13" s="31" t="str">
        <f t="shared" si="4"/>
        <v>01 or 02 Persons</v>
      </c>
      <c r="AG13" s="31">
        <f>S13+Z13</f>
        <v>793</v>
      </c>
      <c r="AH13" s="31">
        <f t="shared" si="5"/>
        <v>1058</v>
      </c>
      <c r="AI13" s="31">
        <f t="shared" si="5"/>
        <v>1330</v>
      </c>
      <c r="AJ13" s="31">
        <f t="shared" si="6"/>
        <v>1595</v>
      </c>
      <c r="AK13" s="31">
        <f t="shared" si="6"/>
        <v>1094</v>
      </c>
      <c r="AL13" s="31">
        <f>X13+AB13</f>
        <v>1359</v>
      </c>
    </row>
    <row r="14" spans="1:38" ht="21.6" customHeight="1">
      <c r="A14" s="202" t="s">
        <v>455</v>
      </c>
      <c r="B14" s="88" t="s">
        <v>263</v>
      </c>
      <c r="C14" s="88" t="s">
        <v>1348</v>
      </c>
      <c r="D14" s="88">
        <v>958</v>
      </c>
      <c r="E14" s="88">
        <v>1223</v>
      </c>
      <c r="F14" s="88">
        <v>1267</v>
      </c>
      <c r="G14" s="88">
        <v>1532</v>
      </c>
      <c r="H14" s="88">
        <v>1037</v>
      </c>
      <c r="I14" s="88">
        <v>1302</v>
      </c>
      <c r="J14" s="8"/>
      <c r="K14" s="33"/>
      <c r="L14" s="33"/>
      <c r="M14" s="33">
        <v>0</v>
      </c>
      <c r="N14" s="33">
        <v>0</v>
      </c>
      <c r="P14" s="30" t="str">
        <f t="shared" si="0"/>
        <v>Beach Suite</v>
      </c>
      <c r="Q14" s="31" t="str">
        <f t="shared" si="0"/>
        <v>PP</v>
      </c>
      <c r="R14" s="31" t="str">
        <f t="shared" si="0"/>
        <v>01 or 02 Persons</v>
      </c>
      <c r="S14" s="31">
        <f t="shared" si="1"/>
        <v>958</v>
      </c>
      <c r="T14" s="34">
        <f t="shared" si="1"/>
        <v>1223</v>
      </c>
      <c r="U14" s="34">
        <f t="shared" si="2"/>
        <v>1267</v>
      </c>
      <c r="V14" s="34">
        <f t="shared" si="2"/>
        <v>1532</v>
      </c>
      <c r="W14" s="34">
        <f t="shared" si="3"/>
        <v>1037</v>
      </c>
      <c r="X14" s="34">
        <f t="shared" si="3"/>
        <v>1302</v>
      </c>
      <c r="Z14" s="53">
        <v>12</v>
      </c>
      <c r="AA14" s="53">
        <v>25</v>
      </c>
      <c r="AB14" s="53">
        <v>12</v>
      </c>
      <c r="AD14" s="30" t="str">
        <f t="shared" si="4"/>
        <v>Beach Suite</v>
      </c>
      <c r="AE14" s="31" t="str">
        <f t="shared" si="4"/>
        <v>PP</v>
      </c>
      <c r="AF14" s="31" t="str">
        <f t="shared" si="4"/>
        <v>01 or 02 Persons</v>
      </c>
      <c r="AG14" s="31">
        <f t="shared" ref="AG14:AG16" si="7">S14+Z14</f>
        <v>970</v>
      </c>
      <c r="AH14" s="31">
        <f t="shared" si="5"/>
        <v>1235</v>
      </c>
      <c r="AI14" s="31">
        <f t="shared" si="5"/>
        <v>1292</v>
      </c>
      <c r="AJ14" s="31">
        <f t="shared" si="6"/>
        <v>1557</v>
      </c>
      <c r="AK14" s="31">
        <f t="shared" si="6"/>
        <v>1049</v>
      </c>
      <c r="AL14" s="31">
        <f t="shared" ref="AL14:AL16" si="8">X14+AB14</f>
        <v>1314</v>
      </c>
    </row>
    <row r="15" spans="1:38" ht="21.6" customHeight="1">
      <c r="A15" s="202" t="s">
        <v>308</v>
      </c>
      <c r="B15" s="88" t="s">
        <v>263</v>
      </c>
      <c r="C15" s="88" t="s">
        <v>1348</v>
      </c>
      <c r="D15" s="88">
        <v>995</v>
      </c>
      <c r="E15" s="88">
        <v>1260</v>
      </c>
      <c r="F15" s="88">
        <v>1384</v>
      </c>
      <c r="G15" s="88">
        <v>1649</v>
      </c>
      <c r="H15" s="88">
        <v>1161</v>
      </c>
      <c r="I15" s="88">
        <v>1426</v>
      </c>
      <c r="J15" s="8"/>
      <c r="K15" s="33"/>
      <c r="L15" s="33"/>
      <c r="M15" s="33">
        <v>0</v>
      </c>
      <c r="N15" s="33">
        <v>0</v>
      </c>
      <c r="P15" s="30" t="str">
        <f t="shared" si="0"/>
        <v>Beach Suite with Pool</v>
      </c>
      <c r="Q15" s="31" t="str">
        <f t="shared" si="0"/>
        <v>PP</v>
      </c>
      <c r="R15" s="31" t="str">
        <f t="shared" si="0"/>
        <v>01 or 02 Persons</v>
      </c>
      <c r="S15" s="31">
        <f t="shared" si="1"/>
        <v>995</v>
      </c>
      <c r="T15" s="34">
        <f t="shared" si="1"/>
        <v>1260</v>
      </c>
      <c r="U15" s="34">
        <f t="shared" si="2"/>
        <v>1384</v>
      </c>
      <c r="V15" s="34">
        <f t="shared" si="2"/>
        <v>1649</v>
      </c>
      <c r="W15" s="34">
        <f t="shared" si="3"/>
        <v>1161</v>
      </c>
      <c r="X15" s="34">
        <f t="shared" si="3"/>
        <v>1426</v>
      </c>
      <c r="Z15" s="53">
        <v>12</v>
      </c>
      <c r="AA15" s="53">
        <v>25</v>
      </c>
      <c r="AB15" s="53">
        <v>12</v>
      </c>
      <c r="AD15" s="30" t="str">
        <f t="shared" si="4"/>
        <v>Beach Suite with Pool</v>
      </c>
      <c r="AE15" s="31" t="str">
        <f t="shared" si="4"/>
        <v>PP</v>
      </c>
      <c r="AF15" s="31" t="str">
        <f t="shared" si="4"/>
        <v>01 or 02 Persons</v>
      </c>
      <c r="AG15" s="31">
        <f t="shared" si="7"/>
        <v>1007</v>
      </c>
      <c r="AH15" s="31">
        <f t="shared" si="5"/>
        <v>1272</v>
      </c>
      <c r="AI15" s="31">
        <f t="shared" si="5"/>
        <v>1409</v>
      </c>
      <c r="AJ15" s="31">
        <f t="shared" si="6"/>
        <v>1674</v>
      </c>
      <c r="AK15" s="31">
        <f t="shared" si="6"/>
        <v>1173</v>
      </c>
      <c r="AL15" s="31">
        <f t="shared" si="8"/>
        <v>1438</v>
      </c>
    </row>
    <row r="16" spans="1:38" ht="21.6" customHeight="1">
      <c r="A16" s="202" t="s">
        <v>1349</v>
      </c>
      <c r="B16" s="88" t="s">
        <v>263</v>
      </c>
      <c r="C16" s="88" t="s">
        <v>1348</v>
      </c>
      <c r="D16" s="88">
        <v>1580</v>
      </c>
      <c r="E16" s="88">
        <v>1580</v>
      </c>
      <c r="F16" s="88">
        <v>1939</v>
      </c>
      <c r="G16" s="88">
        <v>1939</v>
      </c>
      <c r="H16" s="88">
        <v>1721</v>
      </c>
      <c r="I16" s="88">
        <v>1721</v>
      </c>
      <c r="J16" s="8"/>
      <c r="K16" s="33"/>
      <c r="L16" s="33"/>
      <c r="M16" s="33">
        <v>0</v>
      </c>
      <c r="N16" s="33">
        <v>0</v>
      </c>
      <c r="P16" s="30" t="str">
        <f t="shared" si="0"/>
        <v xml:space="preserve">Beach Residence with Pool </v>
      </c>
      <c r="Q16" s="31" t="str">
        <f t="shared" si="0"/>
        <v>PP</v>
      </c>
      <c r="R16" s="31" t="str">
        <f t="shared" si="0"/>
        <v>01 or 02 Persons</v>
      </c>
      <c r="S16" s="31">
        <f t="shared" si="1"/>
        <v>1580</v>
      </c>
      <c r="T16" s="34">
        <f t="shared" si="1"/>
        <v>1580</v>
      </c>
      <c r="U16" s="34">
        <f t="shared" si="2"/>
        <v>1939</v>
      </c>
      <c r="V16" s="34">
        <f t="shared" si="2"/>
        <v>1939</v>
      </c>
      <c r="W16" s="34">
        <f t="shared" si="3"/>
        <v>1721</v>
      </c>
      <c r="X16" s="34">
        <f t="shared" si="3"/>
        <v>1721</v>
      </c>
      <c r="Z16" s="53">
        <v>12</v>
      </c>
      <c r="AA16" s="53">
        <v>25</v>
      </c>
      <c r="AB16" s="53">
        <v>12</v>
      </c>
      <c r="AD16" s="30" t="str">
        <f t="shared" si="4"/>
        <v xml:space="preserve">Beach Residence with Pool </v>
      </c>
      <c r="AE16" s="31" t="str">
        <f t="shared" si="4"/>
        <v>PP</v>
      </c>
      <c r="AF16" s="31" t="str">
        <f t="shared" si="4"/>
        <v>01 or 02 Persons</v>
      </c>
      <c r="AG16" s="31">
        <f t="shared" si="7"/>
        <v>1592</v>
      </c>
      <c r="AH16" s="31">
        <f t="shared" si="5"/>
        <v>1592</v>
      </c>
      <c r="AI16" s="31">
        <f t="shared" si="5"/>
        <v>1964</v>
      </c>
      <c r="AJ16" s="31">
        <f t="shared" si="6"/>
        <v>1964</v>
      </c>
      <c r="AK16" s="31">
        <f t="shared" si="6"/>
        <v>1733</v>
      </c>
      <c r="AL16" s="31">
        <f t="shared" si="8"/>
        <v>1733</v>
      </c>
    </row>
    <row r="17" spans="1:38" ht="21.6" customHeight="1">
      <c r="A17" s="30" t="s">
        <v>1350</v>
      </c>
      <c r="B17" s="31" t="s">
        <v>263</v>
      </c>
      <c r="C17" s="31" t="s">
        <v>1348</v>
      </c>
      <c r="D17" s="31">
        <v>1192</v>
      </c>
      <c r="E17" s="31">
        <v>1457</v>
      </c>
      <c r="F17" s="31">
        <v>1805</v>
      </c>
      <c r="G17" s="31">
        <v>2070</v>
      </c>
      <c r="H17" s="31">
        <v>1600</v>
      </c>
      <c r="I17" s="31">
        <v>1865</v>
      </c>
      <c r="J17" s="8"/>
      <c r="K17" s="33"/>
      <c r="L17" s="33"/>
      <c r="M17" s="33">
        <v>0</v>
      </c>
      <c r="N17" s="33">
        <v>0</v>
      </c>
      <c r="P17" s="30" t="str">
        <f t="shared" si="0"/>
        <v>Deluxe Water Villa</v>
      </c>
      <c r="Q17" s="31" t="str">
        <f t="shared" si="0"/>
        <v>PP</v>
      </c>
      <c r="R17" s="31" t="str">
        <f t="shared" si="0"/>
        <v>01 or 02 Persons</v>
      </c>
      <c r="S17" s="31">
        <f t="shared" si="1"/>
        <v>1192</v>
      </c>
      <c r="T17" s="34">
        <f t="shared" si="1"/>
        <v>1457</v>
      </c>
      <c r="U17" s="34">
        <f t="shared" si="2"/>
        <v>1805</v>
      </c>
      <c r="V17" s="34">
        <f t="shared" si="2"/>
        <v>2070</v>
      </c>
      <c r="W17" s="34">
        <f t="shared" si="3"/>
        <v>1600</v>
      </c>
      <c r="X17" s="34">
        <f t="shared" si="3"/>
        <v>1865</v>
      </c>
      <c r="Z17" s="53">
        <v>10</v>
      </c>
      <c r="AA17" s="53">
        <v>25</v>
      </c>
      <c r="AB17" s="53">
        <v>10</v>
      </c>
      <c r="AD17" s="30" t="str">
        <f t="shared" si="4"/>
        <v>Deluxe Water Villa</v>
      </c>
      <c r="AE17" s="31" t="str">
        <f t="shared" si="4"/>
        <v>PP</v>
      </c>
      <c r="AF17" s="31" t="str">
        <f t="shared" si="4"/>
        <v>01 or 02 Persons</v>
      </c>
      <c r="AG17" s="31">
        <f>S17+Z17</f>
        <v>1202</v>
      </c>
      <c r="AH17" s="31">
        <f t="shared" si="5"/>
        <v>1467</v>
      </c>
      <c r="AI17" s="31">
        <f t="shared" si="5"/>
        <v>1830</v>
      </c>
      <c r="AJ17" s="31">
        <f t="shared" si="6"/>
        <v>2095</v>
      </c>
      <c r="AK17" s="31">
        <f t="shared" si="6"/>
        <v>1610</v>
      </c>
      <c r="AL17" s="31">
        <f>X17+AB17</f>
        <v>1875</v>
      </c>
    </row>
    <row r="18" spans="1:38" ht="21.6" customHeight="1">
      <c r="A18" s="30" t="s">
        <v>1351</v>
      </c>
      <c r="B18" s="31" t="s">
        <v>263</v>
      </c>
      <c r="C18" s="31" t="s">
        <v>1348</v>
      </c>
      <c r="D18" s="31">
        <v>1689</v>
      </c>
      <c r="E18" s="31">
        <v>1954</v>
      </c>
      <c r="F18" s="31">
        <v>2826</v>
      </c>
      <c r="G18" s="31">
        <v>3091</v>
      </c>
      <c r="H18" s="31">
        <v>2573</v>
      </c>
      <c r="I18" s="31">
        <v>2838</v>
      </c>
      <c r="J18" s="8"/>
      <c r="K18" s="33"/>
      <c r="L18" s="33"/>
      <c r="M18" s="33">
        <v>0</v>
      </c>
      <c r="N18" s="33">
        <v>0</v>
      </c>
      <c r="P18" s="30" t="str">
        <f t="shared" si="0"/>
        <v>Sunset Water Suite</v>
      </c>
      <c r="Q18" s="31" t="str">
        <f t="shared" si="0"/>
        <v>PP</v>
      </c>
      <c r="R18" s="31" t="str">
        <f t="shared" si="0"/>
        <v>01 or 02 Persons</v>
      </c>
      <c r="S18" s="31">
        <f t="shared" si="1"/>
        <v>1689</v>
      </c>
      <c r="T18" s="34">
        <f t="shared" si="1"/>
        <v>1954</v>
      </c>
      <c r="U18" s="34">
        <f t="shared" si="2"/>
        <v>2826</v>
      </c>
      <c r="V18" s="34">
        <f t="shared" si="2"/>
        <v>3091</v>
      </c>
      <c r="W18" s="34">
        <f t="shared" si="3"/>
        <v>2573</v>
      </c>
      <c r="X18" s="34">
        <f t="shared" si="3"/>
        <v>2838</v>
      </c>
      <c r="Z18" s="53">
        <v>12</v>
      </c>
      <c r="AA18" s="53">
        <v>25</v>
      </c>
      <c r="AB18" s="53">
        <v>12</v>
      </c>
      <c r="AD18" s="30" t="str">
        <f t="shared" si="4"/>
        <v>Sunset Water Suite</v>
      </c>
      <c r="AE18" s="31" t="str">
        <f t="shared" si="4"/>
        <v>PP</v>
      </c>
      <c r="AF18" s="31" t="str">
        <f t="shared" si="4"/>
        <v>01 or 02 Persons</v>
      </c>
      <c r="AG18" s="31">
        <f>S18+Z18</f>
        <v>1701</v>
      </c>
      <c r="AH18" s="31">
        <f t="shared" si="5"/>
        <v>1966</v>
      </c>
      <c r="AI18" s="31">
        <f t="shared" si="5"/>
        <v>2851</v>
      </c>
      <c r="AJ18" s="31">
        <f t="shared" si="6"/>
        <v>3116</v>
      </c>
      <c r="AK18" s="31">
        <f t="shared" si="6"/>
        <v>2585</v>
      </c>
      <c r="AL18" s="31">
        <f>X18+AB18</f>
        <v>2850</v>
      </c>
    </row>
    <row r="19" spans="1:38" ht="21.6" customHeight="1">
      <c r="A19" s="30"/>
      <c r="B19" s="31"/>
      <c r="C19" s="31"/>
      <c r="D19" s="315" t="s">
        <v>279</v>
      </c>
      <c r="E19" s="316"/>
      <c r="F19" s="315" t="s">
        <v>279</v>
      </c>
      <c r="G19" s="316"/>
      <c r="H19" s="315" t="s">
        <v>279</v>
      </c>
      <c r="I19" s="316"/>
      <c r="J19" s="8"/>
      <c r="K19" s="33"/>
      <c r="L19" s="33"/>
      <c r="M19" s="33"/>
      <c r="N19" s="33"/>
      <c r="P19" s="30"/>
      <c r="Q19" s="31"/>
      <c r="R19" s="31"/>
      <c r="S19" s="315" t="str">
        <f>D19</f>
        <v>Quadruple</v>
      </c>
      <c r="T19" s="316"/>
      <c r="U19" s="313" t="str">
        <f>F19</f>
        <v>Quadruple</v>
      </c>
      <c r="V19" s="314"/>
      <c r="W19" s="313" t="str">
        <f>H19</f>
        <v>Quadruple</v>
      </c>
      <c r="X19" s="314"/>
      <c r="Z19" s="53"/>
      <c r="AA19" s="53"/>
      <c r="AB19" s="53"/>
      <c r="AD19" s="30"/>
      <c r="AE19" s="31"/>
      <c r="AF19" s="31"/>
      <c r="AG19" s="313" t="str">
        <f>S19</f>
        <v>Quadruple</v>
      </c>
      <c r="AH19" s="318"/>
      <c r="AI19" s="318" t="str">
        <f>U19</f>
        <v>Quadruple</v>
      </c>
      <c r="AJ19" s="314"/>
      <c r="AK19" s="313" t="str">
        <f>W19</f>
        <v>Quadruple</v>
      </c>
      <c r="AL19" s="314"/>
    </row>
    <row r="20" spans="1:38" ht="21.6" customHeight="1">
      <c r="A20" s="30" t="s">
        <v>1352</v>
      </c>
      <c r="B20" s="31" t="s">
        <v>263</v>
      </c>
      <c r="C20" s="31" t="s">
        <v>68</v>
      </c>
      <c r="D20" s="315">
        <v>1830</v>
      </c>
      <c r="E20" s="316"/>
      <c r="F20" s="315">
        <v>2634</v>
      </c>
      <c r="G20" s="316"/>
      <c r="H20" s="315">
        <v>2198</v>
      </c>
      <c r="I20" s="316"/>
      <c r="J20" s="8"/>
      <c r="K20" s="33"/>
      <c r="L20" s="33"/>
      <c r="M20" s="33">
        <v>0</v>
      </c>
      <c r="N20" s="33">
        <v>0</v>
      </c>
      <c r="P20" s="30" t="str">
        <f>A20</f>
        <v>Beach Family Villa</v>
      </c>
      <c r="Q20" s="31" t="str">
        <f>B20</f>
        <v>PP</v>
      </c>
      <c r="R20" s="31" t="str">
        <f>C20</f>
        <v>04 Persons</v>
      </c>
      <c r="S20" s="315">
        <f>D20+M20</f>
        <v>1830</v>
      </c>
      <c r="T20" s="316"/>
      <c r="U20" s="313">
        <f>F20+M20</f>
        <v>2634</v>
      </c>
      <c r="V20" s="314"/>
      <c r="W20" s="313">
        <f>H20+M20</f>
        <v>2198</v>
      </c>
      <c r="X20" s="314"/>
      <c r="Z20" s="53">
        <v>15</v>
      </c>
      <c r="AA20" s="53">
        <v>30</v>
      </c>
      <c r="AB20" s="53">
        <v>15</v>
      </c>
      <c r="AD20" s="30" t="str">
        <f>P20</f>
        <v>Beach Family Villa</v>
      </c>
      <c r="AE20" s="31" t="str">
        <f>Q20</f>
        <v>PP</v>
      </c>
      <c r="AF20" s="31" t="str">
        <f>R20</f>
        <v>04 Persons</v>
      </c>
      <c r="AG20" s="315">
        <f>S20+Z20</f>
        <v>1845</v>
      </c>
      <c r="AH20" s="316"/>
      <c r="AI20" s="315">
        <f>U20+AA20</f>
        <v>2664</v>
      </c>
      <c r="AJ20" s="316"/>
      <c r="AK20" s="315">
        <f>W20+AB20</f>
        <v>2213</v>
      </c>
      <c r="AL20" s="316"/>
    </row>
    <row r="21" spans="1:38" ht="21.6" customHeight="1">
      <c r="A21" s="25" t="s">
        <v>24</v>
      </c>
      <c r="K21" s="25" t="s">
        <v>25</v>
      </c>
      <c r="P21" s="25" t="s">
        <v>26</v>
      </c>
      <c r="Z21" s="25" t="s">
        <v>27</v>
      </c>
      <c r="AD21" s="25" t="s">
        <v>28</v>
      </c>
    </row>
    <row r="22" spans="1:38" ht="21.6" customHeight="1">
      <c r="A22" s="299" t="s">
        <v>0</v>
      </c>
      <c r="B22" s="299" t="s">
        <v>1</v>
      </c>
      <c r="C22" s="299" t="s">
        <v>29</v>
      </c>
      <c r="D22" s="288" t="s">
        <v>132</v>
      </c>
      <c r="E22" s="290"/>
      <c r="F22" s="288" t="s">
        <v>132</v>
      </c>
      <c r="G22" s="290"/>
      <c r="H22" s="288" t="s">
        <v>132</v>
      </c>
      <c r="I22" s="290"/>
      <c r="J22" s="8"/>
      <c r="K22" s="26" t="s">
        <v>32</v>
      </c>
      <c r="L22" s="26" t="s">
        <v>33</v>
      </c>
      <c r="M22" s="26" t="s">
        <v>34</v>
      </c>
      <c r="N22" s="26" t="s">
        <v>34</v>
      </c>
      <c r="P22" s="294" t="s">
        <v>0</v>
      </c>
      <c r="Q22" s="294" t="s">
        <v>1</v>
      </c>
      <c r="R22" s="294" t="s">
        <v>29</v>
      </c>
      <c r="S22" s="291" t="str">
        <f>D22</f>
        <v>Low</v>
      </c>
      <c r="T22" s="293"/>
      <c r="U22" s="291" t="str">
        <f>F22</f>
        <v>Low</v>
      </c>
      <c r="V22" s="293"/>
      <c r="W22" s="291" t="str">
        <f>H22</f>
        <v>Low</v>
      </c>
      <c r="X22" s="293"/>
      <c r="Z22" s="27" t="s">
        <v>299</v>
      </c>
      <c r="AA22" s="27" t="s">
        <v>301</v>
      </c>
      <c r="AB22" s="27" t="s">
        <v>561</v>
      </c>
      <c r="AD22" s="295" t="s">
        <v>0</v>
      </c>
      <c r="AE22" s="295" t="s">
        <v>1</v>
      </c>
      <c r="AF22" s="295" t="s">
        <v>29</v>
      </c>
      <c r="AG22" s="282" t="str">
        <f>S22</f>
        <v>Low</v>
      </c>
      <c r="AH22" s="284"/>
      <c r="AI22" s="282" t="str">
        <f>U22</f>
        <v>Low</v>
      </c>
      <c r="AJ22" s="284"/>
      <c r="AK22" s="282" t="str">
        <f>W22</f>
        <v>Low</v>
      </c>
      <c r="AL22" s="284"/>
    </row>
    <row r="23" spans="1:38" ht="21.6" customHeight="1">
      <c r="A23" s="299"/>
      <c r="B23" s="299"/>
      <c r="C23" s="299"/>
      <c r="D23" s="288" t="s">
        <v>283</v>
      </c>
      <c r="E23" s="290"/>
      <c r="F23" s="288" t="s">
        <v>1353</v>
      </c>
      <c r="G23" s="290"/>
      <c r="H23" s="288" t="s">
        <v>403</v>
      </c>
      <c r="I23" s="290"/>
      <c r="J23" s="8"/>
      <c r="K23" s="26"/>
      <c r="L23" s="26"/>
      <c r="M23" s="26" t="s">
        <v>608</v>
      </c>
      <c r="N23" s="26" t="s">
        <v>609</v>
      </c>
      <c r="P23" s="294"/>
      <c r="Q23" s="294"/>
      <c r="R23" s="294"/>
      <c r="S23" s="291" t="str">
        <f>D23</f>
        <v>01 May 2020 to 20 Jul 2020</v>
      </c>
      <c r="T23" s="293"/>
      <c r="U23" s="291" t="str">
        <f>F23</f>
        <v>21 Jul 2020 to 30 Sep 2020</v>
      </c>
      <c r="V23" s="293"/>
      <c r="W23" s="291" t="str">
        <f>H23</f>
        <v>01 Oct 2020 to 31 Oct 2020</v>
      </c>
      <c r="X23" s="293"/>
      <c r="Z23" s="27"/>
      <c r="AA23" s="27"/>
      <c r="AB23" s="27"/>
      <c r="AD23" s="296"/>
      <c r="AE23" s="296"/>
      <c r="AF23" s="296"/>
      <c r="AG23" s="282" t="str">
        <f>S23</f>
        <v>01 May 2020 to 20 Jul 2020</v>
      </c>
      <c r="AH23" s="284"/>
      <c r="AI23" s="282" t="str">
        <f>U23</f>
        <v>21 Jul 2020 to 30 Sep 2020</v>
      </c>
      <c r="AJ23" s="284"/>
      <c r="AK23" s="282" t="str">
        <f>W23</f>
        <v>01 Oct 2020 to 31 Oct 2020</v>
      </c>
      <c r="AL23" s="284"/>
    </row>
    <row r="24" spans="1:38" ht="21.6" customHeight="1">
      <c r="A24" s="299"/>
      <c r="B24" s="299"/>
      <c r="C24" s="299"/>
      <c r="D24" s="29" t="s">
        <v>3</v>
      </c>
      <c r="E24" s="29" t="s">
        <v>4</v>
      </c>
      <c r="F24" s="29" t="s">
        <v>3</v>
      </c>
      <c r="G24" s="29" t="s">
        <v>4</v>
      </c>
      <c r="H24" s="29" t="s">
        <v>3</v>
      </c>
      <c r="I24" s="29" t="s">
        <v>4</v>
      </c>
      <c r="J24" s="8"/>
      <c r="K24" s="26"/>
      <c r="L24" s="26"/>
      <c r="M24" s="26"/>
      <c r="N24" s="26"/>
      <c r="P24" s="294"/>
      <c r="Q24" s="294"/>
      <c r="R24" s="294"/>
      <c r="S24" s="51" t="s">
        <v>3</v>
      </c>
      <c r="T24" s="51" t="s">
        <v>4</v>
      </c>
      <c r="U24" s="51" t="s">
        <v>3</v>
      </c>
      <c r="V24" s="51" t="s">
        <v>4</v>
      </c>
      <c r="W24" s="51" t="s">
        <v>3</v>
      </c>
      <c r="X24" s="51" t="s">
        <v>4</v>
      </c>
      <c r="Z24" s="27"/>
      <c r="AA24" s="27"/>
      <c r="AB24" s="27"/>
      <c r="AD24" s="297"/>
      <c r="AE24" s="297"/>
      <c r="AF24" s="297"/>
      <c r="AG24" s="52" t="s">
        <v>3</v>
      </c>
      <c r="AH24" s="52" t="s">
        <v>4</v>
      </c>
      <c r="AI24" s="52" t="s">
        <v>3</v>
      </c>
      <c r="AJ24" s="52" t="s">
        <v>4</v>
      </c>
      <c r="AK24" s="52" t="s">
        <v>3</v>
      </c>
      <c r="AL24" s="52" t="s">
        <v>4</v>
      </c>
    </row>
    <row r="25" spans="1:38" ht="21.6" customHeight="1">
      <c r="A25" s="30" t="s">
        <v>330</v>
      </c>
      <c r="B25" s="31" t="s">
        <v>263</v>
      </c>
      <c r="C25" s="31" t="s">
        <v>1348</v>
      </c>
      <c r="D25" s="88">
        <v>568</v>
      </c>
      <c r="E25" s="88">
        <v>833</v>
      </c>
      <c r="F25" s="31">
        <v>604</v>
      </c>
      <c r="G25" s="31">
        <v>869</v>
      </c>
      <c r="H25" s="31">
        <v>644</v>
      </c>
      <c r="I25" s="31">
        <v>909</v>
      </c>
      <c r="J25" s="8"/>
      <c r="K25" s="33"/>
      <c r="L25" s="33"/>
      <c r="M25" s="33">
        <v>0</v>
      </c>
      <c r="N25" s="33">
        <v>0</v>
      </c>
      <c r="P25" s="30" t="str">
        <f t="shared" ref="P25:R31" si="9">A25</f>
        <v>Beach Villa</v>
      </c>
      <c r="Q25" s="31" t="str">
        <f t="shared" si="9"/>
        <v>PP</v>
      </c>
      <c r="R25" s="31" t="str">
        <f t="shared" si="9"/>
        <v>01 or 02 Persons</v>
      </c>
      <c r="S25" s="31">
        <f t="shared" ref="S25:T31" si="10">D25+M25</f>
        <v>568</v>
      </c>
      <c r="T25" s="34">
        <f t="shared" si="10"/>
        <v>833</v>
      </c>
      <c r="U25" s="34">
        <f t="shared" ref="U25:V31" si="11">F25+M25</f>
        <v>604</v>
      </c>
      <c r="V25" s="34">
        <f t="shared" si="11"/>
        <v>869</v>
      </c>
      <c r="W25" s="34">
        <f t="shared" ref="W25:X31" si="12">H25+M25</f>
        <v>644</v>
      </c>
      <c r="X25" s="34">
        <f t="shared" si="12"/>
        <v>909</v>
      </c>
      <c r="Z25" s="53">
        <v>10</v>
      </c>
      <c r="AA25" s="53">
        <v>10</v>
      </c>
      <c r="AB25" s="53">
        <v>10</v>
      </c>
      <c r="AD25" s="30" t="str">
        <f t="shared" ref="AD25:AF31" si="13">P25</f>
        <v>Beach Villa</v>
      </c>
      <c r="AE25" s="31" t="str">
        <f t="shared" si="13"/>
        <v>PP</v>
      </c>
      <c r="AF25" s="31" t="str">
        <f t="shared" si="13"/>
        <v>01 or 02 Persons</v>
      </c>
      <c r="AG25" s="31">
        <f>S25+Z25</f>
        <v>578</v>
      </c>
      <c r="AH25" s="31">
        <f t="shared" ref="AH25:AI31" si="14">T25+Z25</f>
        <v>843</v>
      </c>
      <c r="AI25" s="31">
        <f t="shared" si="14"/>
        <v>614</v>
      </c>
      <c r="AJ25" s="31">
        <f t="shared" ref="AJ25:AK31" si="15">V25+AA25</f>
        <v>879</v>
      </c>
      <c r="AK25" s="31">
        <f t="shared" si="15"/>
        <v>654</v>
      </c>
      <c r="AL25" s="31">
        <f>X25+AB25</f>
        <v>919</v>
      </c>
    </row>
    <row r="26" spans="1:38" ht="21.6" customHeight="1">
      <c r="A26" s="30" t="s">
        <v>688</v>
      </c>
      <c r="B26" s="31" t="s">
        <v>263</v>
      </c>
      <c r="C26" s="31" t="s">
        <v>1348</v>
      </c>
      <c r="D26" s="31">
        <v>717</v>
      </c>
      <c r="E26" s="31">
        <v>982</v>
      </c>
      <c r="F26" s="31">
        <v>746</v>
      </c>
      <c r="G26" s="31">
        <v>1011</v>
      </c>
      <c r="H26" s="31">
        <v>794</v>
      </c>
      <c r="I26" s="31">
        <v>1059</v>
      </c>
      <c r="J26" s="8"/>
      <c r="K26" s="33"/>
      <c r="L26" s="33"/>
      <c r="M26" s="33">
        <v>0</v>
      </c>
      <c r="N26" s="33">
        <v>0</v>
      </c>
      <c r="P26" s="30" t="str">
        <f t="shared" si="9"/>
        <v>Lagoon Villa</v>
      </c>
      <c r="Q26" s="31" t="str">
        <f t="shared" si="9"/>
        <v>PP</v>
      </c>
      <c r="R26" s="31" t="str">
        <f t="shared" si="9"/>
        <v>01 or 02 Persons</v>
      </c>
      <c r="S26" s="31">
        <f t="shared" si="10"/>
        <v>717</v>
      </c>
      <c r="T26" s="34">
        <f t="shared" si="10"/>
        <v>982</v>
      </c>
      <c r="U26" s="34">
        <f t="shared" si="11"/>
        <v>746</v>
      </c>
      <c r="V26" s="34">
        <f t="shared" si="11"/>
        <v>1011</v>
      </c>
      <c r="W26" s="34">
        <f t="shared" si="12"/>
        <v>794</v>
      </c>
      <c r="X26" s="34">
        <f t="shared" si="12"/>
        <v>1059</v>
      </c>
      <c r="Z26" s="53">
        <v>10</v>
      </c>
      <c r="AA26" s="53">
        <v>10</v>
      </c>
      <c r="AB26" s="53">
        <v>10</v>
      </c>
      <c r="AD26" s="30" t="str">
        <f t="shared" si="13"/>
        <v>Lagoon Villa</v>
      </c>
      <c r="AE26" s="31" t="str">
        <f t="shared" si="13"/>
        <v>PP</v>
      </c>
      <c r="AF26" s="31" t="str">
        <f t="shared" si="13"/>
        <v>01 or 02 Persons</v>
      </c>
      <c r="AG26" s="31">
        <f>S26+Z26</f>
        <v>727</v>
      </c>
      <c r="AH26" s="31">
        <f t="shared" si="14"/>
        <v>992</v>
      </c>
      <c r="AI26" s="31">
        <f t="shared" si="14"/>
        <v>756</v>
      </c>
      <c r="AJ26" s="31">
        <f t="shared" si="15"/>
        <v>1021</v>
      </c>
      <c r="AK26" s="31">
        <f t="shared" si="15"/>
        <v>804</v>
      </c>
      <c r="AL26" s="31">
        <f>X26+AB26</f>
        <v>1069</v>
      </c>
    </row>
    <row r="27" spans="1:38" ht="21.6" customHeight="1">
      <c r="A27" s="202" t="s">
        <v>455</v>
      </c>
      <c r="B27" s="88" t="s">
        <v>263</v>
      </c>
      <c r="C27" s="88" t="s">
        <v>1348</v>
      </c>
      <c r="D27" s="88">
        <v>815</v>
      </c>
      <c r="E27" s="88">
        <v>1080</v>
      </c>
      <c r="F27" s="88">
        <v>838</v>
      </c>
      <c r="G27" s="88">
        <v>1103</v>
      </c>
      <c r="H27" s="88">
        <v>878</v>
      </c>
      <c r="I27" s="88">
        <v>1143</v>
      </c>
      <c r="J27" s="8"/>
      <c r="K27" s="33"/>
      <c r="L27" s="33"/>
      <c r="M27" s="33">
        <v>0</v>
      </c>
      <c r="N27" s="33">
        <v>0</v>
      </c>
      <c r="P27" s="30" t="str">
        <f t="shared" si="9"/>
        <v>Beach Suite</v>
      </c>
      <c r="Q27" s="31" t="str">
        <f t="shared" si="9"/>
        <v>PP</v>
      </c>
      <c r="R27" s="31" t="str">
        <f t="shared" si="9"/>
        <v>01 or 02 Persons</v>
      </c>
      <c r="S27" s="31">
        <f t="shared" si="10"/>
        <v>815</v>
      </c>
      <c r="T27" s="34">
        <f t="shared" si="10"/>
        <v>1080</v>
      </c>
      <c r="U27" s="34">
        <f t="shared" si="11"/>
        <v>838</v>
      </c>
      <c r="V27" s="34">
        <f t="shared" si="11"/>
        <v>1103</v>
      </c>
      <c r="W27" s="34">
        <f t="shared" si="12"/>
        <v>878</v>
      </c>
      <c r="X27" s="34">
        <f t="shared" si="12"/>
        <v>1143</v>
      </c>
      <c r="Z27" s="53">
        <v>12</v>
      </c>
      <c r="AA27" s="53">
        <v>12</v>
      </c>
      <c r="AB27" s="53">
        <v>12</v>
      </c>
      <c r="AD27" s="30" t="str">
        <f t="shared" si="13"/>
        <v>Beach Suite</v>
      </c>
      <c r="AE27" s="31" t="str">
        <f t="shared" si="13"/>
        <v>PP</v>
      </c>
      <c r="AF27" s="31" t="str">
        <f t="shared" si="13"/>
        <v>01 or 02 Persons</v>
      </c>
      <c r="AG27" s="31">
        <f t="shared" ref="AG27:AG29" si="16">S27+Z27</f>
        <v>827</v>
      </c>
      <c r="AH27" s="31">
        <f t="shared" si="14"/>
        <v>1092</v>
      </c>
      <c r="AI27" s="31">
        <f t="shared" si="14"/>
        <v>850</v>
      </c>
      <c r="AJ27" s="31">
        <f t="shared" si="15"/>
        <v>1115</v>
      </c>
      <c r="AK27" s="31">
        <f t="shared" si="15"/>
        <v>890</v>
      </c>
      <c r="AL27" s="31">
        <f t="shared" ref="AL27:AL29" si="17">X27+AB27</f>
        <v>1155</v>
      </c>
    </row>
    <row r="28" spans="1:38" ht="21.6" customHeight="1">
      <c r="A28" s="202" t="s">
        <v>308</v>
      </c>
      <c r="B28" s="88" t="s">
        <v>263</v>
      </c>
      <c r="C28" s="88" t="s">
        <v>1348</v>
      </c>
      <c r="D28" s="88">
        <v>883</v>
      </c>
      <c r="E28" s="88">
        <v>1148</v>
      </c>
      <c r="F28" s="88">
        <v>912</v>
      </c>
      <c r="G28" s="88">
        <v>1177</v>
      </c>
      <c r="H28" s="88">
        <v>989</v>
      </c>
      <c r="I28" s="88">
        <v>1254</v>
      </c>
      <c r="J28" s="8"/>
      <c r="K28" s="33"/>
      <c r="L28" s="33"/>
      <c r="M28" s="33">
        <v>0</v>
      </c>
      <c r="N28" s="33">
        <v>0</v>
      </c>
      <c r="P28" s="30" t="str">
        <f t="shared" si="9"/>
        <v>Beach Suite with Pool</v>
      </c>
      <c r="Q28" s="31" t="str">
        <f t="shared" si="9"/>
        <v>PP</v>
      </c>
      <c r="R28" s="31" t="str">
        <f t="shared" si="9"/>
        <v>01 or 02 Persons</v>
      </c>
      <c r="S28" s="31">
        <f t="shared" si="10"/>
        <v>883</v>
      </c>
      <c r="T28" s="34">
        <f t="shared" si="10"/>
        <v>1148</v>
      </c>
      <c r="U28" s="34">
        <f t="shared" si="11"/>
        <v>912</v>
      </c>
      <c r="V28" s="34">
        <f t="shared" si="11"/>
        <v>1177</v>
      </c>
      <c r="W28" s="34">
        <f t="shared" si="12"/>
        <v>989</v>
      </c>
      <c r="X28" s="34">
        <f t="shared" si="12"/>
        <v>1254</v>
      </c>
      <c r="Z28" s="53">
        <v>12</v>
      </c>
      <c r="AA28" s="53">
        <v>12</v>
      </c>
      <c r="AB28" s="53">
        <v>12</v>
      </c>
      <c r="AD28" s="30" t="str">
        <f t="shared" si="13"/>
        <v>Beach Suite with Pool</v>
      </c>
      <c r="AE28" s="31" t="str">
        <f t="shared" si="13"/>
        <v>PP</v>
      </c>
      <c r="AF28" s="31" t="str">
        <f t="shared" si="13"/>
        <v>01 or 02 Persons</v>
      </c>
      <c r="AG28" s="31">
        <f t="shared" si="16"/>
        <v>895</v>
      </c>
      <c r="AH28" s="31">
        <f t="shared" si="14"/>
        <v>1160</v>
      </c>
      <c r="AI28" s="31">
        <f t="shared" si="14"/>
        <v>924</v>
      </c>
      <c r="AJ28" s="31">
        <f t="shared" si="15"/>
        <v>1189</v>
      </c>
      <c r="AK28" s="31">
        <f t="shared" si="15"/>
        <v>1001</v>
      </c>
      <c r="AL28" s="31">
        <f t="shared" si="17"/>
        <v>1266</v>
      </c>
    </row>
    <row r="29" spans="1:38" ht="21.6" customHeight="1">
      <c r="A29" s="202" t="s">
        <v>1349</v>
      </c>
      <c r="B29" s="88" t="s">
        <v>263</v>
      </c>
      <c r="C29" s="88" t="s">
        <v>1348</v>
      </c>
      <c r="D29" s="88">
        <v>1456</v>
      </c>
      <c r="E29" s="88">
        <v>1456</v>
      </c>
      <c r="F29" s="88">
        <v>1510</v>
      </c>
      <c r="G29" s="88">
        <v>1510</v>
      </c>
      <c r="H29" s="88">
        <v>1574</v>
      </c>
      <c r="I29" s="88">
        <v>1574</v>
      </c>
      <c r="J29" s="8"/>
      <c r="K29" s="33"/>
      <c r="L29" s="33"/>
      <c r="M29" s="33">
        <v>0</v>
      </c>
      <c r="N29" s="33">
        <v>0</v>
      </c>
      <c r="P29" s="30" t="str">
        <f t="shared" si="9"/>
        <v xml:space="preserve">Beach Residence with Pool </v>
      </c>
      <c r="Q29" s="31" t="str">
        <f t="shared" si="9"/>
        <v>PP</v>
      </c>
      <c r="R29" s="31" t="str">
        <f t="shared" si="9"/>
        <v>01 or 02 Persons</v>
      </c>
      <c r="S29" s="31">
        <f t="shared" si="10"/>
        <v>1456</v>
      </c>
      <c r="T29" s="34">
        <f t="shared" si="10"/>
        <v>1456</v>
      </c>
      <c r="U29" s="34">
        <f t="shared" si="11"/>
        <v>1510</v>
      </c>
      <c r="V29" s="34">
        <f t="shared" si="11"/>
        <v>1510</v>
      </c>
      <c r="W29" s="34">
        <f t="shared" si="12"/>
        <v>1574</v>
      </c>
      <c r="X29" s="34">
        <f t="shared" si="12"/>
        <v>1574</v>
      </c>
      <c r="Z29" s="53">
        <v>12</v>
      </c>
      <c r="AA29" s="53">
        <v>12</v>
      </c>
      <c r="AB29" s="53">
        <v>12</v>
      </c>
      <c r="AD29" s="30" t="str">
        <f t="shared" si="13"/>
        <v xml:space="preserve">Beach Residence with Pool </v>
      </c>
      <c r="AE29" s="31" t="str">
        <f t="shared" si="13"/>
        <v>PP</v>
      </c>
      <c r="AF29" s="31" t="str">
        <f t="shared" si="13"/>
        <v>01 or 02 Persons</v>
      </c>
      <c r="AG29" s="31">
        <f t="shared" si="16"/>
        <v>1468</v>
      </c>
      <c r="AH29" s="31">
        <f t="shared" si="14"/>
        <v>1468</v>
      </c>
      <c r="AI29" s="31">
        <f t="shared" si="14"/>
        <v>1522</v>
      </c>
      <c r="AJ29" s="31">
        <f t="shared" si="15"/>
        <v>1522</v>
      </c>
      <c r="AK29" s="31">
        <f t="shared" si="15"/>
        <v>1586</v>
      </c>
      <c r="AL29" s="31">
        <f t="shared" si="17"/>
        <v>1586</v>
      </c>
    </row>
    <row r="30" spans="1:38" ht="21.6" customHeight="1">
      <c r="A30" s="30" t="s">
        <v>1350</v>
      </c>
      <c r="B30" s="31" t="s">
        <v>263</v>
      </c>
      <c r="C30" s="31" t="s">
        <v>1348</v>
      </c>
      <c r="D30" s="31">
        <v>1085</v>
      </c>
      <c r="E30" s="31">
        <v>1350</v>
      </c>
      <c r="F30" s="31">
        <v>1094</v>
      </c>
      <c r="G30" s="31">
        <v>1359</v>
      </c>
      <c r="H30" s="31">
        <v>1162</v>
      </c>
      <c r="I30" s="31">
        <v>1427</v>
      </c>
      <c r="J30" s="8"/>
      <c r="K30" s="33"/>
      <c r="L30" s="33"/>
      <c r="M30" s="33">
        <v>0</v>
      </c>
      <c r="N30" s="33">
        <v>0</v>
      </c>
      <c r="P30" s="30" t="str">
        <f t="shared" si="9"/>
        <v>Deluxe Water Villa</v>
      </c>
      <c r="Q30" s="31" t="str">
        <f t="shared" si="9"/>
        <v>PP</v>
      </c>
      <c r="R30" s="31" t="str">
        <f t="shared" si="9"/>
        <v>01 or 02 Persons</v>
      </c>
      <c r="S30" s="31">
        <f t="shared" si="10"/>
        <v>1085</v>
      </c>
      <c r="T30" s="34">
        <f t="shared" si="10"/>
        <v>1350</v>
      </c>
      <c r="U30" s="34">
        <f t="shared" si="11"/>
        <v>1094</v>
      </c>
      <c r="V30" s="34">
        <f t="shared" si="11"/>
        <v>1359</v>
      </c>
      <c r="W30" s="34">
        <f t="shared" si="12"/>
        <v>1162</v>
      </c>
      <c r="X30" s="34">
        <f t="shared" si="12"/>
        <v>1427</v>
      </c>
      <c r="Z30" s="53">
        <v>10</v>
      </c>
      <c r="AA30" s="53">
        <v>10</v>
      </c>
      <c r="AB30" s="53">
        <v>10</v>
      </c>
      <c r="AD30" s="30" t="str">
        <f t="shared" si="13"/>
        <v>Deluxe Water Villa</v>
      </c>
      <c r="AE30" s="31" t="str">
        <f t="shared" si="13"/>
        <v>PP</v>
      </c>
      <c r="AF30" s="31" t="str">
        <f t="shared" si="13"/>
        <v>01 or 02 Persons</v>
      </c>
      <c r="AG30" s="31">
        <f>S30+Z30</f>
        <v>1095</v>
      </c>
      <c r="AH30" s="31">
        <f t="shared" si="14"/>
        <v>1360</v>
      </c>
      <c r="AI30" s="31">
        <f t="shared" si="14"/>
        <v>1104</v>
      </c>
      <c r="AJ30" s="31">
        <f t="shared" si="15"/>
        <v>1369</v>
      </c>
      <c r="AK30" s="31">
        <f t="shared" si="15"/>
        <v>1172</v>
      </c>
      <c r="AL30" s="31">
        <f>X30+AB30</f>
        <v>1437</v>
      </c>
    </row>
    <row r="31" spans="1:38" ht="21.6" customHeight="1">
      <c r="A31" s="30" t="s">
        <v>1351</v>
      </c>
      <c r="B31" s="31" t="s">
        <v>263</v>
      </c>
      <c r="C31" s="31" t="s">
        <v>1348</v>
      </c>
      <c r="D31" s="31">
        <v>1490</v>
      </c>
      <c r="E31" s="31">
        <v>1755</v>
      </c>
      <c r="F31" s="31">
        <v>1583</v>
      </c>
      <c r="G31" s="31">
        <v>1848</v>
      </c>
      <c r="H31" s="31">
        <v>1692</v>
      </c>
      <c r="I31" s="31">
        <v>1957</v>
      </c>
      <c r="J31" s="8"/>
      <c r="K31" s="33"/>
      <c r="L31" s="33"/>
      <c r="M31" s="33">
        <v>0</v>
      </c>
      <c r="N31" s="33">
        <v>0</v>
      </c>
      <c r="P31" s="30" t="str">
        <f t="shared" si="9"/>
        <v>Sunset Water Suite</v>
      </c>
      <c r="Q31" s="31" t="str">
        <f t="shared" si="9"/>
        <v>PP</v>
      </c>
      <c r="R31" s="31" t="str">
        <f t="shared" si="9"/>
        <v>01 or 02 Persons</v>
      </c>
      <c r="S31" s="31">
        <f t="shared" si="10"/>
        <v>1490</v>
      </c>
      <c r="T31" s="34">
        <f t="shared" si="10"/>
        <v>1755</v>
      </c>
      <c r="U31" s="34">
        <f t="shared" si="11"/>
        <v>1583</v>
      </c>
      <c r="V31" s="34">
        <f t="shared" si="11"/>
        <v>1848</v>
      </c>
      <c r="W31" s="34">
        <f t="shared" si="12"/>
        <v>1692</v>
      </c>
      <c r="X31" s="34">
        <f t="shared" si="12"/>
        <v>1957</v>
      </c>
      <c r="Z31" s="53">
        <v>12</v>
      </c>
      <c r="AA31" s="53">
        <v>12</v>
      </c>
      <c r="AB31" s="53">
        <v>12</v>
      </c>
      <c r="AD31" s="30" t="str">
        <f t="shared" si="13"/>
        <v>Sunset Water Suite</v>
      </c>
      <c r="AE31" s="31" t="str">
        <f t="shared" si="13"/>
        <v>PP</v>
      </c>
      <c r="AF31" s="31" t="str">
        <f t="shared" si="13"/>
        <v>01 or 02 Persons</v>
      </c>
      <c r="AG31" s="31">
        <f>S31+Z31</f>
        <v>1502</v>
      </c>
      <c r="AH31" s="31">
        <f t="shared" si="14"/>
        <v>1767</v>
      </c>
      <c r="AI31" s="31">
        <f t="shared" si="14"/>
        <v>1595</v>
      </c>
      <c r="AJ31" s="31">
        <f t="shared" si="15"/>
        <v>1860</v>
      </c>
      <c r="AK31" s="31">
        <f t="shared" si="15"/>
        <v>1704</v>
      </c>
      <c r="AL31" s="31">
        <f>X31+AB31</f>
        <v>1969</v>
      </c>
    </row>
    <row r="32" spans="1:38" ht="21.6" customHeight="1">
      <c r="A32" s="30"/>
      <c r="B32" s="31"/>
      <c r="C32" s="31"/>
      <c r="D32" s="315" t="s">
        <v>279</v>
      </c>
      <c r="E32" s="316"/>
      <c r="F32" s="315" t="s">
        <v>279</v>
      </c>
      <c r="G32" s="316"/>
      <c r="H32" s="315" t="s">
        <v>279</v>
      </c>
      <c r="I32" s="316"/>
      <c r="J32" s="8"/>
      <c r="K32" s="33"/>
      <c r="L32" s="33"/>
      <c r="M32" s="33"/>
      <c r="N32" s="33"/>
      <c r="P32" s="30"/>
      <c r="Q32" s="31"/>
      <c r="R32" s="31"/>
      <c r="S32" s="315" t="str">
        <f>D32</f>
        <v>Quadruple</v>
      </c>
      <c r="T32" s="316"/>
      <c r="U32" s="313" t="str">
        <f>F32</f>
        <v>Quadruple</v>
      </c>
      <c r="V32" s="314"/>
      <c r="W32" s="313" t="str">
        <f>H32</f>
        <v>Quadruple</v>
      </c>
      <c r="X32" s="314"/>
      <c r="Z32" s="53"/>
      <c r="AA32" s="53"/>
      <c r="AB32" s="53"/>
      <c r="AD32" s="30"/>
      <c r="AE32" s="31"/>
      <c r="AF32" s="31"/>
      <c r="AG32" s="313" t="str">
        <f>S32</f>
        <v>Quadruple</v>
      </c>
      <c r="AH32" s="318"/>
      <c r="AI32" s="318" t="str">
        <f>U32</f>
        <v>Quadruple</v>
      </c>
      <c r="AJ32" s="314"/>
      <c r="AK32" s="313" t="str">
        <f>W32</f>
        <v>Quadruple</v>
      </c>
      <c r="AL32" s="314"/>
    </row>
    <row r="33" spans="1:38" ht="21.6" customHeight="1">
      <c r="A33" s="30" t="s">
        <v>1352</v>
      </c>
      <c r="B33" s="31" t="s">
        <v>263</v>
      </c>
      <c r="C33" s="31" t="s">
        <v>68</v>
      </c>
      <c r="D33" s="370">
        <v>1666</v>
      </c>
      <c r="E33" s="371"/>
      <c r="F33" s="315">
        <v>1738</v>
      </c>
      <c r="G33" s="316"/>
      <c r="H33" s="315">
        <v>1818</v>
      </c>
      <c r="I33" s="316"/>
      <c r="J33" s="8"/>
      <c r="K33" s="33"/>
      <c r="L33" s="33"/>
      <c r="M33" s="33">
        <v>0</v>
      </c>
      <c r="N33" s="33">
        <v>0</v>
      </c>
      <c r="P33" s="30" t="str">
        <f>A33</f>
        <v>Beach Family Villa</v>
      </c>
      <c r="Q33" s="31" t="str">
        <f>B33</f>
        <v>PP</v>
      </c>
      <c r="R33" s="31" t="str">
        <f>C33</f>
        <v>04 Persons</v>
      </c>
      <c r="S33" s="315">
        <f>D33+M33</f>
        <v>1666</v>
      </c>
      <c r="T33" s="316"/>
      <c r="U33" s="313">
        <f>F33+M33</f>
        <v>1738</v>
      </c>
      <c r="V33" s="314"/>
      <c r="W33" s="313">
        <f>H33+M33</f>
        <v>1818</v>
      </c>
      <c r="X33" s="314"/>
      <c r="Z33" s="53">
        <v>15</v>
      </c>
      <c r="AA33" s="53">
        <v>15</v>
      </c>
      <c r="AB33" s="53">
        <v>15</v>
      </c>
      <c r="AD33" s="30" t="str">
        <f>P33</f>
        <v>Beach Family Villa</v>
      </c>
      <c r="AE33" s="31" t="str">
        <f>Q33</f>
        <v>PP</v>
      </c>
      <c r="AF33" s="31" t="str">
        <f>R33</f>
        <v>04 Persons</v>
      </c>
      <c r="AG33" s="315">
        <f>S33+Z33</f>
        <v>1681</v>
      </c>
      <c r="AH33" s="316"/>
      <c r="AI33" s="315">
        <f>U33+AA33</f>
        <v>1753</v>
      </c>
      <c r="AJ33" s="316"/>
      <c r="AK33" s="315">
        <f>W33+AB33</f>
        <v>1833</v>
      </c>
      <c r="AL33" s="316"/>
    </row>
  </sheetData>
  <sheetProtection algorithmName="SHA-512" hashValue="SEsp/7eRUx1d12CqujZq6tH3fKMFXXuprWXaUsso4dAwVjQ1JhvCXjqnvmaWXTlnmE0DUYCmI4sFYHlGCHd4+Q==" saltValue="nBUtpq69Su0AT/MQBRSLDA==" spinCount="100000" sheet="1" selectLockedCells="1" selectUnlockedCells="1"/>
  <mergeCells count="90">
    <mergeCell ref="A9:A11"/>
    <mergeCell ref="B9:B11"/>
    <mergeCell ref="C9:C11"/>
    <mergeCell ref="D9:E9"/>
    <mergeCell ref="F9:G9"/>
    <mergeCell ref="AE9:AE11"/>
    <mergeCell ref="AF9:AF11"/>
    <mergeCell ref="H9:I9"/>
    <mergeCell ref="D10:E10"/>
    <mergeCell ref="F10:G10"/>
    <mergeCell ref="H10:I10"/>
    <mergeCell ref="W9:X9"/>
    <mergeCell ref="S10:T10"/>
    <mergeCell ref="U10:V10"/>
    <mergeCell ref="W10:X10"/>
    <mergeCell ref="AD9:AD11"/>
    <mergeCell ref="P9:P11"/>
    <mergeCell ref="Q9:Q11"/>
    <mergeCell ref="R9:R11"/>
    <mergeCell ref="S9:T9"/>
    <mergeCell ref="U9:V9"/>
    <mergeCell ref="AG9:AH9"/>
    <mergeCell ref="AI9:AJ9"/>
    <mergeCell ref="AG19:AH19"/>
    <mergeCell ref="AI19:AJ19"/>
    <mergeCell ref="AK19:AL19"/>
    <mergeCell ref="AK9:AL9"/>
    <mergeCell ref="AG10:AH10"/>
    <mergeCell ref="AI10:AJ10"/>
    <mergeCell ref="AK10:AL10"/>
    <mergeCell ref="W19:X19"/>
    <mergeCell ref="D20:E20"/>
    <mergeCell ref="F20:G20"/>
    <mergeCell ref="H20:I20"/>
    <mergeCell ref="S20:T20"/>
    <mergeCell ref="U20:V20"/>
    <mergeCell ref="D19:E19"/>
    <mergeCell ref="F19:G19"/>
    <mergeCell ref="H19:I19"/>
    <mergeCell ref="S19:T19"/>
    <mergeCell ref="U19:V19"/>
    <mergeCell ref="AI20:AJ20"/>
    <mergeCell ref="AK20:AL20"/>
    <mergeCell ref="A22:A24"/>
    <mergeCell ref="B22:B24"/>
    <mergeCell ref="C22:C24"/>
    <mergeCell ref="D22:E22"/>
    <mergeCell ref="F22:G22"/>
    <mergeCell ref="H22:I22"/>
    <mergeCell ref="P22:P24"/>
    <mergeCell ref="Q22:Q24"/>
    <mergeCell ref="H23:I23"/>
    <mergeCell ref="S23:T23"/>
    <mergeCell ref="U23:V23"/>
    <mergeCell ref="W23:X23"/>
    <mergeCell ref="W20:X20"/>
    <mergeCell ref="AG20:AH20"/>
    <mergeCell ref="S22:T22"/>
    <mergeCell ref="U22:V22"/>
    <mergeCell ref="W22:X22"/>
    <mergeCell ref="AG23:AH23"/>
    <mergeCell ref="AD22:AD24"/>
    <mergeCell ref="AE22:AE24"/>
    <mergeCell ref="AI23:AJ23"/>
    <mergeCell ref="AK23:AL23"/>
    <mergeCell ref="D32:E32"/>
    <mergeCell ref="F32:G32"/>
    <mergeCell ref="H32:I32"/>
    <mergeCell ref="S32:T32"/>
    <mergeCell ref="U32:V32"/>
    <mergeCell ref="W32:X32"/>
    <mergeCell ref="AG32:AH32"/>
    <mergeCell ref="AF22:AF24"/>
    <mergeCell ref="AG22:AH22"/>
    <mergeCell ref="AI22:AJ22"/>
    <mergeCell ref="AK22:AL22"/>
    <mergeCell ref="D23:E23"/>
    <mergeCell ref="F23:G23"/>
    <mergeCell ref="R22:R24"/>
    <mergeCell ref="AK33:AL33"/>
    <mergeCell ref="AI32:AJ32"/>
    <mergeCell ref="AK32:AL32"/>
    <mergeCell ref="D33:E33"/>
    <mergeCell ref="F33:G33"/>
    <mergeCell ref="H33:I33"/>
    <mergeCell ref="S33:T33"/>
    <mergeCell ref="U33:V33"/>
    <mergeCell ref="W33:X33"/>
    <mergeCell ref="AG33:AH33"/>
    <mergeCell ref="AI33:AJ33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1CA21-1CF6-4286-8552-8A9DB3BA4749}">
  <sheetPr codeName="Лист14">
    <tabColor rgb="FFFF0000"/>
  </sheetPr>
  <dimension ref="A8:AF48"/>
  <sheetViews>
    <sheetView topLeftCell="AG1" zoomScaleNormal="100" zoomScaleSheetLayoutView="100" workbookViewId="0">
      <selection sqref="A1:AF1048576"/>
    </sheetView>
  </sheetViews>
  <sheetFormatPr defaultColWidth="25.85546875" defaultRowHeight="18.600000000000001" customHeight="1"/>
  <cols>
    <col min="1" max="32" width="0" style="25" hidden="1" customWidth="1"/>
    <col min="33" max="16384" width="25.85546875" style="25"/>
  </cols>
  <sheetData>
    <row r="8" spans="1:32" ht="18.60000000000000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.600000000000001" customHeight="1">
      <c r="A9" s="299" t="s">
        <v>0</v>
      </c>
      <c r="B9" s="299" t="s">
        <v>1</v>
      </c>
      <c r="C9" s="299" t="s">
        <v>29</v>
      </c>
      <c r="D9" s="57" t="s">
        <v>130</v>
      </c>
      <c r="E9" s="57" t="s">
        <v>131</v>
      </c>
      <c r="F9" s="57" t="s">
        <v>130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</v>
      </c>
      <c r="Q9" s="51" t="str">
        <f t="shared" si="0"/>
        <v>Easter Special</v>
      </c>
      <c r="R9" s="51" t="str">
        <f t="shared" si="0"/>
        <v>High</v>
      </c>
      <c r="S9" s="51" t="str">
        <f t="shared" si="0"/>
        <v>Low</v>
      </c>
      <c r="U9" s="27" t="str">
        <f>P9</f>
        <v>High</v>
      </c>
      <c r="V9" s="27" t="str">
        <f t="shared" ref="V9:X10" si="1">Q9</f>
        <v>Easter Special</v>
      </c>
      <c r="W9" s="27" t="str">
        <f t="shared" si="1"/>
        <v>High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>High</v>
      </c>
      <c r="AD9" s="52" t="str">
        <f t="shared" ref="AD9:AF10" si="2">V9</f>
        <v>Easter Special</v>
      </c>
      <c r="AE9" s="52" t="str">
        <f t="shared" si="2"/>
        <v>High</v>
      </c>
      <c r="AF9" s="52" t="str">
        <f t="shared" si="2"/>
        <v>Low</v>
      </c>
    </row>
    <row r="10" spans="1:32" ht="18.600000000000001" customHeight="1">
      <c r="A10" s="299"/>
      <c r="B10" s="299"/>
      <c r="C10" s="299"/>
      <c r="D10" s="57" t="s">
        <v>133</v>
      </c>
      <c r="E10" s="57" t="s">
        <v>134</v>
      </c>
      <c r="F10" s="57" t="s">
        <v>135</v>
      </c>
      <c r="G10" s="57" t="s">
        <v>136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11 Jan 2020 to 02 Apr 2020</v>
      </c>
      <c r="Q10" s="51" t="str">
        <f t="shared" si="0"/>
        <v>03 Apr 2020 to 16 Apr 2020</v>
      </c>
      <c r="R10" s="51" t="str">
        <f t="shared" si="0"/>
        <v>17 Apr 2020 to 10 May 2020</v>
      </c>
      <c r="S10" s="51" t="str">
        <f t="shared" si="0"/>
        <v>11 May 2020 to 30 Sep 2020</v>
      </c>
      <c r="U10" s="27" t="str">
        <f>P10</f>
        <v>11 Jan 2020 to 02 Apr 2020</v>
      </c>
      <c r="V10" s="27" t="str">
        <f t="shared" si="1"/>
        <v>03 Apr 2020 to 16 Apr 2020</v>
      </c>
      <c r="W10" s="27" t="str">
        <f t="shared" si="1"/>
        <v>17 Apr 2020 to 10 May 2020</v>
      </c>
      <c r="X10" s="27" t="str">
        <f t="shared" si="1"/>
        <v>11 May 2020 to 30 Sep 2020</v>
      </c>
      <c r="Z10" s="311"/>
      <c r="AA10" s="311"/>
      <c r="AB10" s="311"/>
      <c r="AC10" s="52" t="str">
        <f>U10</f>
        <v>11 Jan 2020 to 02 Apr 2020</v>
      </c>
      <c r="AD10" s="52" t="str">
        <f t="shared" si="2"/>
        <v>03 Apr 2020 to 16 Apr 2020</v>
      </c>
      <c r="AE10" s="52" t="str">
        <f t="shared" si="2"/>
        <v>17 Apr 2020 to 10 May 2020</v>
      </c>
      <c r="AF10" s="52" t="str">
        <f t="shared" si="2"/>
        <v>11 May 2020 to 30 Sep 2020</v>
      </c>
    </row>
    <row r="11" spans="1:32" ht="18.600000000000001" customHeight="1">
      <c r="A11" s="30" t="s">
        <v>138</v>
      </c>
      <c r="B11" s="31" t="s">
        <v>139</v>
      </c>
      <c r="C11" s="31" t="s">
        <v>140</v>
      </c>
      <c r="D11" s="31">
        <v>1764</v>
      </c>
      <c r="E11" s="31">
        <v>1932</v>
      </c>
      <c r="F11" s="31">
        <v>1764</v>
      </c>
      <c r="G11" s="31">
        <v>1218</v>
      </c>
      <c r="H11" s="8"/>
      <c r="I11" s="33"/>
      <c r="J11" s="33"/>
      <c r="K11" s="33">
        <v>0</v>
      </c>
      <c r="M11" s="30" t="str">
        <f t="shared" ref="M11:O23" si="3">A11</f>
        <v>Ocean Reef House</v>
      </c>
      <c r="N11" s="31" t="str">
        <f t="shared" si="3"/>
        <v>BB</v>
      </c>
      <c r="O11" s="31" t="str">
        <f t="shared" si="3"/>
        <v>02 Persons</v>
      </c>
      <c r="P11" s="34">
        <f t="shared" ref="P11:P18" si="4">D11+K11</f>
        <v>1764</v>
      </c>
      <c r="Q11" s="34">
        <f t="shared" ref="Q11:Q18" si="5">E11+K11</f>
        <v>1932</v>
      </c>
      <c r="R11" s="34">
        <f t="shared" ref="R11:R18" si="6">F11+K11</f>
        <v>1764</v>
      </c>
      <c r="S11" s="34">
        <f t="shared" ref="S11:S18" si="7">G11+K11</f>
        <v>1218</v>
      </c>
      <c r="U11" s="53">
        <v>10</v>
      </c>
      <c r="V11" s="53">
        <v>10</v>
      </c>
      <c r="W11" s="53">
        <v>10</v>
      </c>
      <c r="X11" s="53">
        <v>10</v>
      </c>
      <c r="Z11" s="30" t="str">
        <f t="shared" ref="Z11:AB23" si="8">M11</f>
        <v>Ocean Reef House</v>
      </c>
      <c r="AA11" s="31" t="str">
        <f t="shared" si="8"/>
        <v>BB</v>
      </c>
      <c r="AB11" s="31" t="str">
        <f t="shared" si="8"/>
        <v>02 Persons</v>
      </c>
      <c r="AC11" s="34">
        <f t="shared" ref="AC11:AF23" si="9">P11+U11</f>
        <v>1774</v>
      </c>
      <c r="AD11" s="34">
        <f t="shared" si="9"/>
        <v>1942</v>
      </c>
      <c r="AE11" s="34">
        <f t="shared" si="9"/>
        <v>1774</v>
      </c>
      <c r="AF11" s="34">
        <f t="shared" si="9"/>
        <v>1228</v>
      </c>
    </row>
    <row r="12" spans="1:32" ht="18.600000000000001" customHeight="1">
      <c r="A12" s="30" t="s">
        <v>141</v>
      </c>
      <c r="B12" s="31" t="s">
        <v>139</v>
      </c>
      <c r="C12" s="31" t="s">
        <v>140</v>
      </c>
      <c r="D12" s="31">
        <v>1764</v>
      </c>
      <c r="E12" s="31">
        <v>1932</v>
      </c>
      <c r="F12" s="31">
        <v>1764</v>
      </c>
      <c r="G12" s="31">
        <v>1218</v>
      </c>
      <c r="H12" s="8"/>
      <c r="I12" s="33"/>
      <c r="J12" s="33"/>
      <c r="K12" s="33">
        <v>0</v>
      </c>
      <c r="M12" s="30" t="str">
        <f t="shared" si="3"/>
        <v>One Bed Room Sky House</v>
      </c>
      <c r="N12" s="31" t="str">
        <f t="shared" si="3"/>
        <v>BB</v>
      </c>
      <c r="O12" s="31" t="str">
        <f t="shared" si="3"/>
        <v>02 Persons</v>
      </c>
      <c r="P12" s="34">
        <f t="shared" si="4"/>
        <v>1764</v>
      </c>
      <c r="Q12" s="34">
        <f t="shared" si="5"/>
        <v>1932</v>
      </c>
      <c r="R12" s="34">
        <f t="shared" si="6"/>
        <v>1764</v>
      </c>
      <c r="S12" s="34">
        <f t="shared" si="7"/>
        <v>1218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si="8"/>
        <v>One Bed Room Sky House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1774</v>
      </c>
      <c r="AD12" s="34">
        <f t="shared" si="9"/>
        <v>1942</v>
      </c>
      <c r="AE12" s="34">
        <f t="shared" si="9"/>
        <v>1774</v>
      </c>
      <c r="AF12" s="34">
        <f t="shared" si="9"/>
        <v>1228</v>
      </c>
    </row>
    <row r="13" spans="1:32" ht="18.600000000000001" customHeight="1">
      <c r="A13" s="30" t="s">
        <v>142</v>
      </c>
      <c r="B13" s="31" t="s">
        <v>139</v>
      </c>
      <c r="C13" s="31" t="s">
        <v>140</v>
      </c>
      <c r="D13" s="31">
        <v>1943</v>
      </c>
      <c r="E13" s="31">
        <v>2111</v>
      </c>
      <c r="F13" s="31">
        <v>1943</v>
      </c>
      <c r="G13" s="31">
        <v>1397</v>
      </c>
      <c r="H13" s="8"/>
      <c r="I13" s="33"/>
      <c r="J13" s="33"/>
      <c r="K13" s="33">
        <v>0</v>
      </c>
      <c r="M13" s="30" t="str">
        <f t="shared" si="3"/>
        <v xml:space="preserve">Beach House </v>
      </c>
      <c r="N13" s="31" t="str">
        <f t="shared" si="3"/>
        <v>BB</v>
      </c>
      <c r="O13" s="31" t="str">
        <f t="shared" si="3"/>
        <v>02 Persons</v>
      </c>
      <c r="P13" s="34">
        <f t="shared" si="4"/>
        <v>1943</v>
      </c>
      <c r="Q13" s="34">
        <f t="shared" si="5"/>
        <v>2111</v>
      </c>
      <c r="R13" s="34">
        <f t="shared" si="6"/>
        <v>1943</v>
      </c>
      <c r="S13" s="34">
        <f t="shared" si="7"/>
        <v>1397</v>
      </c>
      <c r="U13" s="53">
        <v>10</v>
      </c>
      <c r="V13" s="53">
        <v>10</v>
      </c>
      <c r="W13" s="53">
        <v>10</v>
      </c>
      <c r="X13" s="53">
        <v>10</v>
      </c>
      <c r="Z13" s="30" t="str">
        <f t="shared" si="8"/>
        <v xml:space="preserve">Beach House 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1953</v>
      </c>
      <c r="AD13" s="34">
        <f t="shared" si="9"/>
        <v>2121</v>
      </c>
      <c r="AE13" s="34">
        <f t="shared" si="9"/>
        <v>1953</v>
      </c>
      <c r="AF13" s="34">
        <f t="shared" si="9"/>
        <v>1407</v>
      </c>
    </row>
    <row r="14" spans="1:32" ht="18.600000000000001" customHeight="1">
      <c r="A14" s="30" t="s">
        <v>143</v>
      </c>
      <c r="B14" s="31" t="s">
        <v>139</v>
      </c>
      <c r="C14" s="31" t="s">
        <v>140</v>
      </c>
      <c r="D14" s="31">
        <v>1964</v>
      </c>
      <c r="E14" s="31">
        <v>2132</v>
      </c>
      <c r="F14" s="31">
        <v>1964</v>
      </c>
      <c r="G14" s="31">
        <v>1418</v>
      </c>
      <c r="H14" s="8"/>
      <c r="I14" s="33"/>
      <c r="J14" s="33"/>
      <c r="K14" s="33">
        <v>0</v>
      </c>
      <c r="M14" s="30" t="str">
        <f t="shared" si="3"/>
        <v>Sky House with Bubble</v>
      </c>
      <c r="N14" s="31" t="str">
        <f t="shared" si="3"/>
        <v>BB</v>
      </c>
      <c r="O14" s="31" t="str">
        <f t="shared" si="3"/>
        <v>02 Persons</v>
      </c>
      <c r="P14" s="34">
        <f t="shared" si="4"/>
        <v>1964</v>
      </c>
      <c r="Q14" s="34">
        <f t="shared" si="5"/>
        <v>2132</v>
      </c>
      <c r="R14" s="34">
        <f t="shared" si="6"/>
        <v>1964</v>
      </c>
      <c r="S14" s="34">
        <f t="shared" si="7"/>
        <v>1418</v>
      </c>
      <c r="U14" s="53">
        <v>10</v>
      </c>
      <c r="V14" s="53">
        <v>10</v>
      </c>
      <c r="W14" s="53">
        <v>10</v>
      </c>
      <c r="X14" s="53">
        <v>10</v>
      </c>
      <c r="Z14" s="30" t="str">
        <f t="shared" si="8"/>
        <v>Sky House with Bubble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1974</v>
      </c>
      <c r="AD14" s="34">
        <f t="shared" si="9"/>
        <v>2142</v>
      </c>
      <c r="AE14" s="34">
        <f t="shared" si="9"/>
        <v>1974</v>
      </c>
      <c r="AF14" s="34">
        <f t="shared" si="9"/>
        <v>1428</v>
      </c>
    </row>
    <row r="15" spans="1:32" ht="18.600000000000001" customHeight="1">
      <c r="A15" s="30" t="s">
        <v>144</v>
      </c>
      <c r="B15" s="31" t="s">
        <v>139</v>
      </c>
      <c r="C15" s="31" t="s">
        <v>140</v>
      </c>
      <c r="D15" s="31">
        <v>2100</v>
      </c>
      <c r="E15" s="31">
        <v>2258</v>
      </c>
      <c r="F15" s="31">
        <v>2100</v>
      </c>
      <c r="G15" s="31">
        <v>1575</v>
      </c>
      <c r="H15" s="8"/>
      <c r="I15" s="33"/>
      <c r="J15" s="33"/>
      <c r="K15" s="33">
        <v>0</v>
      </c>
      <c r="M15" s="30" t="str">
        <f t="shared" si="3"/>
        <v>Lagoon House Sunset View</v>
      </c>
      <c r="N15" s="31" t="str">
        <f t="shared" si="3"/>
        <v>BB</v>
      </c>
      <c r="O15" s="31" t="str">
        <f t="shared" si="3"/>
        <v>02 Persons</v>
      </c>
      <c r="P15" s="34">
        <f t="shared" si="4"/>
        <v>2100</v>
      </c>
      <c r="Q15" s="34">
        <f t="shared" si="5"/>
        <v>2258</v>
      </c>
      <c r="R15" s="34">
        <f t="shared" si="6"/>
        <v>2100</v>
      </c>
      <c r="S15" s="34">
        <f t="shared" si="7"/>
        <v>1575</v>
      </c>
      <c r="U15" s="53">
        <v>10</v>
      </c>
      <c r="V15" s="53">
        <v>10</v>
      </c>
      <c r="W15" s="53">
        <v>10</v>
      </c>
      <c r="X15" s="53">
        <v>10</v>
      </c>
      <c r="Z15" s="30" t="str">
        <f t="shared" si="8"/>
        <v>Lagoon House Sunset View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2110</v>
      </c>
      <c r="AD15" s="34">
        <f t="shared" si="9"/>
        <v>2268</v>
      </c>
      <c r="AE15" s="34">
        <f t="shared" si="9"/>
        <v>2110</v>
      </c>
      <c r="AF15" s="34">
        <f t="shared" si="9"/>
        <v>1585</v>
      </c>
    </row>
    <row r="16" spans="1:32" ht="18.600000000000001" customHeight="1">
      <c r="A16" s="30" t="s">
        <v>145</v>
      </c>
      <c r="B16" s="31" t="s">
        <v>139</v>
      </c>
      <c r="C16" s="31" t="s">
        <v>140</v>
      </c>
      <c r="D16" s="31">
        <v>2310</v>
      </c>
      <c r="E16" s="31">
        <v>2468</v>
      </c>
      <c r="F16" s="31">
        <v>2310</v>
      </c>
      <c r="G16" s="31">
        <v>1785</v>
      </c>
      <c r="H16" s="8"/>
      <c r="I16" s="33"/>
      <c r="J16" s="33"/>
      <c r="K16" s="33">
        <v>0</v>
      </c>
      <c r="M16" s="30" t="str">
        <f t="shared" si="3"/>
        <v xml:space="preserve">Ocean Lagoon House </v>
      </c>
      <c r="N16" s="31" t="str">
        <f t="shared" si="3"/>
        <v>BB</v>
      </c>
      <c r="O16" s="31" t="str">
        <f t="shared" si="3"/>
        <v>02 Persons</v>
      </c>
      <c r="P16" s="34">
        <f t="shared" si="4"/>
        <v>2310</v>
      </c>
      <c r="Q16" s="34">
        <f t="shared" si="5"/>
        <v>2468</v>
      </c>
      <c r="R16" s="34">
        <f t="shared" si="6"/>
        <v>2310</v>
      </c>
      <c r="S16" s="34">
        <f t="shared" si="7"/>
        <v>1785</v>
      </c>
      <c r="U16" s="53">
        <v>10</v>
      </c>
      <c r="V16" s="53">
        <v>10</v>
      </c>
      <c r="W16" s="53">
        <v>10</v>
      </c>
      <c r="X16" s="53">
        <v>10</v>
      </c>
      <c r="Z16" s="30" t="str">
        <f t="shared" si="8"/>
        <v xml:space="preserve">Ocean Lagoon House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2320</v>
      </c>
      <c r="AD16" s="34">
        <f t="shared" si="9"/>
        <v>2478</v>
      </c>
      <c r="AE16" s="34">
        <f t="shared" si="9"/>
        <v>2320</v>
      </c>
      <c r="AF16" s="34">
        <f t="shared" si="9"/>
        <v>1795</v>
      </c>
    </row>
    <row r="17" spans="1:32" ht="18.600000000000001" customHeight="1">
      <c r="A17" s="30" t="s">
        <v>146</v>
      </c>
      <c r="B17" s="31" t="s">
        <v>139</v>
      </c>
      <c r="C17" s="31" t="s">
        <v>68</v>
      </c>
      <c r="D17" s="31">
        <v>2289</v>
      </c>
      <c r="E17" s="31">
        <v>2457</v>
      </c>
      <c r="F17" s="31">
        <v>2289</v>
      </c>
      <c r="G17" s="31">
        <v>1743</v>
      </c>
      <c r="H17" s="8"/>
      <c r="I17" s="33"/>
      <c r="J17" s="33"/>
      <c r="K17" s="33">
        <v>0</v>
      </c>
      <c r="M17" s="30" t="str">
        <f t="shared" si="3"/>
        <v>Family Two Bed Room Sky House</v>
      </c>
      <c r="N17" s="31" t="str">
        <f t="shared" si="3"/>
        <v>BB</v>
      </c>
      <c r="O17" s="31" t="str">
        <f t="shared" si="3"/>
        <v>04 Persons</v>
      </c>
      <c r="P17" s="34">
        <f t="shared" si="4"/>
        <v>2289</v>
      </c>
      <c r="Q17" s="34">
        <f t="shared" si="5"/>
        <v>2457</v>
      </c>
      <c r="R17" s="34">
        <f t="shared" si="6"/>
        <v>2289</v>
      </c>
      <c r="S17" s="34">
        <f t="shared" si="7"/>
        <v>1743</v>
      </c>
      <c r="U17" s="53">
        <v>10</v>
      </c>
      <c r="V17" s="53">
        <v>10</v>
      </c>
      <c r="W17" s="53">
        <v>10</v>
      </c>
      <c r="X17" s="53">
        <v>10</v>
      </c>
      <c r="Z17" s="30" t="str">
        <f t="shared" si="8"/>
        <v>Family Two Bed Room Sky House</v>
      </c>
      <c r="AA17" s="31" t="str">
        <f t="shared" si="8"/>
        <v>BB</v>
      </c>
      <c r="AB17" s="31" t="str">
        <f t="shared" si="8"/>
        <v>04 Persons</v>
      </c>
      <c r="AC17" s="34">
        <f t="shared" si="9"/>
        <v>2299</v>
      </c>
      <c r="AD17" s="34">
        <f t="shared" si="9"/>
        <v>2467</v>
      </c>
      <c r="AE17" s="34">
        <f t="shared" si="9"/>
        <v>2299</v>
      </c>
      <c r="AF17" s="34">
        <f t="shared" si="9"/>
        <v>1753</v>
      </c>
    </row>
    <row r="18" spans="1:32" ht="18.600000000000001" customHeight="1">
      <c r="A18" s="30" t="s">
        <v>147</v>
      </c>
      <c r="B18" s="31" t="s">
        <v>139</v>
      </c>
      <c r="C18" s="31" t="s">
        <v>68</v>
      </c>
      <c r="D18" s="31">
        <v>2489</v>
      </c>
      <c r="E18" s="31">
        <v>2657</v>
      </c>
      <c r="F18" s="31">
        <v>2489</v>
      </c>
      <c r="G18" s="31">
        <v>1943</v>
      </c>
      <c r="H18" s="8"/>
      <c r="I18" s="33"/>
      <c r="J18" s="33"/>
      <c r="K18" s="33">
        <v>0</v>
      </c>
      <c r="M18" s="30" t="str">
        <f t="shared" si="3"/>
        <v>Family Two Bed Room Sky House with Bubble</v>
      </c>
      <c r="N18" s="31" t="str">
        <f t="shared" si="3"/>
        <v>BB</v>
      </c>
      <c r="O18" s="31" t="str">
        <f t="shared" si="3"/>
        <v>04 Persons</v>
      </c>
      <c r="P18" s="34">
        <f t="shared" si="4"/>
        <v>2489</v>
      </c>
      <c r="Q18" s="34">
        <f t="shared" si="5"/>
        <v>2657</v>
      </c>
      <c r="R18" s="34">
        <f t="shared" si="6"/>
        <v>2489</v>
      </c>
      <c r="S18" s="34">
        <f t="shared" si="7"/>
        <v>1943</v>
      </c>
      <c r="U18" s="53">
        <v>10</v>
      </c>
      <c r="V18" s="53">
        <v>10</v>
      </c>
      <c r="W18" s="53">
        <v>10</v>
      </c>
      <c r="X18" s="53">
        <v>10</v>
      </c>
      <c r="Z18" s="30" t="str">
        <f t="shared" si="8"/>
        <v>Family Two Bed Room Sky House with Bubble</v>
      </c>
      <c r="AA18" s="31" t="str">
        <f t="shared" si="8"/>
        <v>BB</v>
      </c>
      <c r="AB18" s="31" t="str">
        <f t="shared" si="8"/>
        <v>04 Persons</v>
      </c>
      <c r="AC18" s="34">
        <f t="shared" si="9"/>
        <v>2499</v>
      </c>
      <c r="AD18" s="34">
        <f t="shared" si="9"/>
        <v>2667</v>
      </c>
      <c r="AE18" s="34">
        <f t="shared" si="9"/>
        <v>2499</v>
      </c>
      <c r="AF18" s="34">
        <f t="shared" si="9"/>
        <v>1953</v>
      </c>
    </row>
    <row r="19" spans="1:32" ht="18.600000000000001" customHeight="1">
      <c r="A19" s="30" t="s">
        <v>148</v>
      </c>
      <c r="B19" s="31" t="s">
        <v>139</v>
      </c>
      <c r="C19" s="31" t="s">
        <v>68</v>
      </c>
      <c r="D19" s="31">
        <v>3087</v>
      </c>
      <c r="E19" s="31">
        <v>3371</v>
      </c>
      <c r="F19" s="31">
        <v>3087</v>
      </c>
      <c r="G19" s="31">
        <v>2541</v>
      </c>
      <c r="H19" s="8"/>
      <c r="I19" s="33"/>
      <c r="J19" s="33"/>
      <c r="K19" s="33">
        <v>0</v>
      </c>
      <c r="M19" s="30" t="str">
        <f t="shared" si="3"/>
        <v>Family Two Bed Room Ocean Lagoon House</v>
      </c>
      <c r="N19" s="31" t="str">
        <f t="shared" si="3"/>
        <v>BB</v>
      </c>
      <c r="O19" s="31" t="str">
        <f t="shared" si="3"/>
        <v>04 Persons</v>
      </c>
      <c r="P19" s="34">
        <f>D19+K19</f>
        <v>3087</v>
      </c>
      <c r="Q19" s="34">
        <f>E19+K19</f>
        <v>3371</v>
      </c>
      <c r="R19" s="34">
        <f>F19+K19</f>
        <v>3087</v>
      </c>
      <c r="S19" s="34">
        <f>G19+K19</f>
        <v>2541</v>
      </c>
      <c r="U19" s="53">
        <v>15</v>
      </c>
      <c r="V19" s="53">
        <v>15</v>
      </c>
      <c r="W19" s="53">
        <v>15</v>
      </c>
      <c r="X19" s="53">
        <v>15</v>
      </c>
      <c r="Z19" s="30" t="str">
        <f t="shared" si="8"/>
        <v>Family Two Bed Room Ocean Lagoon House</v>
      </c>
      <c r="AA19" s="31" t="str">
        <f t="shared" si="8"/>
        <v>BB</v>
      </c>
      <c r="AB19" s="31" t="str">
        <f t="shared" si="8"/>
        <v>04 Persons</v>
      </c>
      <c r="AC19" s="34">
        <f t="shared" si="9"/>
        <v>3102</v>
      </c>
      <c r="AD19" s="34">
        <f t="shared" si="9"/>
        <v>3386</v>
      </c>
      <c r="AE19" s="34">
        <f t="shared" si="9"/>
        <v>3102</v>
      </c>
      <c r="AF19" s="34">
        <f t="shared" si="9"/>
        <v>2556</v>
      </c>
    </row>
    <row r="20" spans="1:32" ht="18.600000000000001" customHeight="1">
      <c r="A20" s="30" t="s">
        <v>149</v>
      </c>
      <c r="B20" s="31" t="s">
        <v>139</v>
      </c>
      <c r="C20" s="31" t="s">
        <v>68</v>
      </c>
      <c r="D20" s="31">
        <v>3843</v>
      </c>
      <c r="E20" s="31">
        <v>4179</v>
      </c>
      <c r="F20" s="31">
        <v>3843</v>
      </c>
      <c r="G20" s="31">
        <v>2751</v>
      </c>
      <c r="H20" s="8"/>
      <c r="I20" s="33"/>
      <c r="J20" s="33"/>
      <c r="K20" s="33">
        <v>0</v>
      </c>
      <c r="M20" s="30" t="str">
        <f t="shared" si="3"/>
        <v xml:space="preserve">Family Two Bed Room Beach House </v>
      </c>
      <c r="N20" s="31" t="str">
        <f t="shared" si="3"/>
        <v>BB</v>
      </c>
      <c r="O20" s="31" t="str">
        <f t="shared" si="3"/>
        <v>04 Persons</v>
      </c>
      <c r="P20" s="34">
        <f>D20+K20</f>
        <v>3843</v>
      </c>
      <c r="Q20" s="34">
        <f>E20+K20</f>
        <v>4179</v>
      </c>
      <c r="R20" s="34">
        <f>F20+K20</f>
        <v>3843</v>
      </c>
      <c r="S20" s="34">
        <f>G20+K20</f>
        <v>2751</v>
      </c>
      <c r="U20" s="53">
        <v>15</v>
      </c>
      <c r="V20" s="53">
        <v>15</v>
      </c>
      <c r="W20" s="53">
        <v>15</v>
      </c>
      <c r="X20" s="53">
        <v>15</v>
      </c>
      <c r="Z20" s="30" t="str">
        <f t="shared" si="8"/>
        <v xml:space="preserve">Family Two Bed Room Beach House </v>
      </c>
      <c r="AA20" s="31" t="str">
        <f t="shared" si="8"/>
        <v>BB</v>
      </c>
      <c r="AB20" s="31" t="str">
        <f t="shared" si="8"/>
        <v>04 Persons</v>
      </c>
      <c r="AC20" s="34">
        <f t="shared" si="9"/>
        <v>3858</v>
      </c>
      <c r="AD20" s="34">
        <f t="shared" si="9"/>
        <v>4194</v>
      </c>
      <c r="AE20" s="34">
        <f t="shared" si="9"/>
        <v>3858</v>
      </c>
      <c r="AF20" s="34">
        <f t="shared" si="9"/>
        <v>2766</v>
      </c>
    </row>
    <row r="21" spans="1:32" ht="18.600000000000001" customHeight="1">
      <c r="A21" s="30" t="s">
        <v>150</v>
      </c>
      <c r="B21" s="31" t="s">
        <v>92</v>
      </c>
      <c r="C21" s="31" t="s">
        <v>151</v>
      </c>
      <c r="D21" s="31">
        <v>5250</v>
      </c>
      <c r="E21" s="31">
        <v>6300</v>
      </c>
      <c r="F21" s="31">
        <v>5250</v>
      </c>
      <c r="G21" s="31">
        <v>5250</v>
      </c>
      <c r="H21" s="8"/>
      <c r="I21" s="33"/>
      <c r="J21" s="33"/>
      <c r="K21" s="33">
        <v>0</v>
      </c>
      <c r="M21" s="30" t="str">
        <f t="shared" si="3"/>
        <v>Four Bed Room Beach Residence</v>
      </c>
      <c r="N21" s="31" t="str">
        <f t="shared" si="3"/>
        <v>FB</v>
      </c>
      <c r="O21" s="31" t="str">
        <f t="shared" si="3"/>
        <v>08 Persons</v>
      </c>
      <c r="P21" s="34">
        <f t="shared" ref="P21" si="10">D21+K21</f>
        <v>5250</v>
      </c>
      <c r="Q21" s="34">
        <f t="shared" ref="Q21" si="11">E21+K21</f>
        <v>6300</v>
      </c>
      <c r="R21" s="34">
        <f t="shared" ref="R21" si="12">F21+K21</f>
        <v>5250</v>
      </c>
      <c r="S21" s="34">
        <f t="shared" ref="S21" si="13">G21+K21</f>
        <v>5250</v>
      </c>
      <c r="U21" s="53">
        <v>25</v>
      </c>
      <c r="V21" s="53">
        <v>25</v>
      </c>
      <c r="W21" s="53">
        <v>25</v>
      </c>
      <c r="X21" s="53">
        <v>25</v>
      </c>
      <c r="Z21" s="30" t="str">
        <f t="shared" si="8"/>
        <v>Four Bed Room Beach Residence</v>
      </c>
      <c r="AA21" s="31" t="str">
        <f t="shared" si="8"/>
        <v>FB</v>
      </c>
      <c r="AB21" s="31" t="str">
        <f t="shared" si="8"/>
        <v>08 Persons</v>
      </c>
      <c r="AC21" s="34">
        <f t="shared" si="9"/>
        <v>5275</v>
      </c>
      <c r="AD21" s="34">
        <f t="shared" si="9"/>
        <v>6325</v>
      </c>
      <c r="AE21" s="34">
        <f t="shared" si="9"/>
        <v>5275</v>
      </c>
      <c r="AF21" s="34">
        <f t="shared" si="9"/>
        <v>5275</v>
      </c>
    </row>
    <row r="22" spans="1:32" ht="18.600000000000001" customHeight="1">
      <c r="A22" s="30" t="s">
        <v>152</v>
      </c>
      <c r="B22" s="31" t="s">
        <v>92</v>
      </c>
      <c r="C22" s="31" t="s">
        <v>153</v>
      </c>
      <c r="D22" s="31">
        <v>27930</v>
      </c>
      <c r="E22" s="31">
        <v>28591</v>
      </c>
      <c r="F22" s="31">
        <v>27930</v>
      </c>
      <c r="G22" s="31">
        <v>27930</v>
      </c>
      <c r="H22" s="8"/>
      <c r="I22" s="33"/>
      <c r="J22" s="33"/>
      <c r="K22" s="33">
        <v>0</v>
      </c>
      <c r="M22" s="30" t="str">
        <f t="shared" si="3"/>
        <v xml:space="preserve">The Great Beach Residence 8 Bed Room </v>
      </c>
      <c r="N22" s="31" t="str">
        <f t="shared" si="3"/>
        <v>FB</v>
      </c>
      <c r="O22" s="31" t="str">
        <f t="shared" si="3"/>
        <v>16 Persons</v>
      </c>
      <c r="P22" s="34">
        <f>D22+K22</f>
        <v>27930</v>
      </c>
      <c r="Q22" s="34">
        <f>E22+K22</f>
        <v>28591</v>
      </c>
      <c r="R22" s="34">
        <f>F22+K22</f>
        <v>27930</v>
      </c>
      <c r="S22" s="34">
        <f>G22+K22</f>
        <v>27930</v>
      </c>
      <c r="U22" s="53">
        <v>25</v>
      </c>
      <c r="V22" s="53">
        <v>25</v>
      </c>
      <c r="W22" s="53">
        <v>25</v>
      </c>
      <c r="X22" s="53">
        <v>25</v>
      </c>
      <c r="Z22" s="30" t="str">
        <f t="shared" si="8"/>
        <v xml:space="preserve">The Great Beach Residence 8 Bed Room </v>
      </c>
      <c r="AA22" s="31" t="str">
        <f t="shared" si="8"/>
        <v>FB</v>
      </c>
      <c r="AB22" s="31" t="str">
        <f t="shared" si="8"/>
        <v>16 Persons</v>
      </c>
      <c r="AC22" s="34">
        <f t="shared" si="9"/>
        <v>27955</v>
      </c>
      <c r="AD22" s="34">
        <f t="shared" si="9"/>
        <v>28616</v>
      </c>
      <c r="AE22" s="34">
        <f t="shared" si="9"/>
        <v>27955</v>
      </c>
      <c r="AF22" s="34">
        <f t="shared" si="9"/>
        <v>27955</v>
      </c>
    </row>
    <row r="23" spans="1:32" ht="18.600000000000001" customHeight="1">
      <c r="A23" s="30" t="s">
        <v>154</v>
      </c>
      <c r="B23" s="31" t="s">
        <v>92</v>
      </c>
      <c r="C23" s="31" t="s">
        <v>155</v>
      </c>
      <c r="D23" s="31">
        <v>29430</v>
      </c>
      <c r="E23" s="31">
        <v>30091</v>
      </c>
      <c r="F23" s="31">
        <v>29430</v>
      </c>
      <c r="G23" s="31">
        <v>29430</v>
      </c>
      <c r="H23" s="8"/>
      <c r="I23" s="33"/>
      <c r="J23" s="33"/>
      <c r="K23" s="33">
        <v>0</v>
      </c>
      <c r="M23" s="30" t="str">
        <f t="shared" si="3"/>
        <v xml:space="preserve">The Amilla Estate 6 Bed Room </v>
      </c>
      <c r="N23" s="31" t="str">
        <f t="shared" si="3"/>
        <v>FB</v>
      </c>
      <c r="O23" s="31" t="str">
        <f t="shared" si="3"/>
        <v>12 Persons</v>
      </c>
      <c r="P23" s="34">
        <f>D23+K23</f>
        <v>29430</v>
      </c>
      <c r="Q23" s="34">
        <f>E23+K23</f>
        <v>30091</v>
      </c>
      <c r="R23" s="34">
        <f>F23+K23</f>
        <v>29430</v>
      </c>
      <c r="S23" s="34">
        <f>G23+K23</f>
        <v>29430</v>
      </c>
      <c r="U23" s="53">
        <v>25</v>
      </c>
      <c r="V23" s="53">
        <v>25</v>
      </c>
      <c r="W23" s="53">
        <v>25</v>
      </c>
      <c r="X23" s="53">
        <v>25</v>
      </c>
      <c r="Z23" s="30" t="str">
        <f t="shared" si="8"/>
        <v xml:space="preserve">The Amilla Estate 6 Bed Room </v>
      </c>
      <c r="AA23" s="31" t="str">
        <f t="shared" si="8"/>
        <v>FB</v>
      </c>
      <c r="AB23" s="31" t="str">
        <f t="shared" si="8"/>
        <v>12 Persons</v>
      </c>
      <c r="AC23" s="34">
        <f t="shared" si="9"/>
        <v>29455</v>
      </c>
      <c r="AD23" s="34">
        <f t="shared" si="9"/>
        <v>30116</v>
      </c>
      <c r="AE23" s="34">
        <f t="shared" si="9"/>
        <v>29455</v>
      </c>
      <c r="AF23" s="34">
        <f t="shared" si="9"/>
        <v>29455</v>
      </c>
    </row>
    <row r="24" spans="1:32" ht="18.600000000000001" customHeight="1">
      <c r="A24" s="25" t="s">
        <v>24</v>
      </c>
      <c r="I24" s="25" t="s">
        <v>25</v>
      </c>
      <c r="M24" s="25" t="s">
        <v>26</v>
      </c>
      <c r="U24" s="25" t="s">
        <v>27</v>
      </c>
      <c r="Z24" s="25" t="s">
        <v>129</v>
      </c>
    </row>
    <row r="25" spans="1:32" ht="18.600000000000001" customHeight="1">
      <c r="A25" s="299" t="s">
        <v>0</v>
      </c>
      <c r="B25" s="299" t="s">
        <v>1</v>
      </c>
      <c r="C25" s="299" t="s">
        <v>29</v>
      </c>
      <c r="D25" s="57" t="s">
        <v>156</v>
      </c>
      <c r="E25" s="57" t="s">
        <v>157</v>
      </c>
      <c r="F25" s="57">
        <v>0</v>
      </c>
      <c r="G25" s="57">
        <v>0</v>
      </c>
      <c r="H25" s="8"/>
      <c r="I25" s="26" t="s">
        <v>32</v>
      </c>
      <c r="J25" s="26" t="s">
        <v>33</v>
      </c>
      <c r="K25" s="26" t="s">
        <v>34</v>
      </c>
      <c r="M25" s="294" t="s">
        <v>0</v>
      </c>
      <c r="N25" s="294" t="s">
        <v>1</v>
      </c>
      <c r="O25" s="294" t="s">
        <v>29</v>
      </c>
      <c r="P25" s="51" t="str">
        <f t="shared" ref="P25:S26" si="14">D25</f>
        <v xml:space="preserve">Peak </v>
      </c>
      <c r="Q25" s="51" t="str">
        <f t="shared" si="14"/>
        <v>Festive</v>
      </c>
      <c r="R25" s="51">
        <f t="shared" si="14"/>
        <v>0</v>
      </c>
      <c r="S25" s="51">
        <f t="shared" si="14"/>
        <v>0</v>
      </c>
      <c r="U25" s="27" t="str">
        <f>P25</f>
        <v xml:space="preserve">Peak </v>
      </c>
      <c r="V25" s="27" t="str">
        <f t="shared" ref="V25:X26" si="15">Q25</f>
        <v>Festive</v>
      </c>
      <c r="W25" s="27">
        <f t="shared" si="15"/>
        <v>0</v>
      </c>
      <c r="X25" s="27">
        <f t="shared" si="15"/>
        <v>0</v>
      </c>
      <c r="Z25" s="311" t="s">
        <v>0</v>
      </c>
      <c r="AA25" s="311" t="s">
        <v>1</v>
      </c>
      <c r="AB25" s="311" t="s">
        <v>29</v>
      </c>
      <c r="AC25" s="52" t="str">
        <f>U25</f>
        <v xml:space="preserve">Peak </v>
      </c>
      <c r="AD25" s="52" t="str">
        <f t="shared" ref="AD25:AF26" si="16">V25</f>
        <v>Festive</v>
      </c>
      <c r="AE25" s="52">
        <f t="shared" si="16"/>
        <v>0</v>
      </c>
      <c r="AF25" s="52">
        <f t="shared" si="16"/>
        <v>0</v>
      </c>
    </row>
    <row r="26" spans="1:32" ht="18.600000000000001" customHeight="1">
      <c r="A26" s="299"/>
      <c r="B26" s="299"/>
      <c r="C26" s="299"/>
      <c r="D26" s="57" t="s">
        <v>158</v>
      </c>
      <c r="E26" s="57" t="s">
        <v>106</v>
      </c>
      <c r="F26" s="57">
        <v>0</v>
      </c>
      <c r="G26" s="57">
        <v>0</v>
      </c>
      <c r="H26" s="8"/>
      <c r="I26" s="26" t="s">
        <v>37</v>
      </c>
      <c r="J26" s="26" t="s">
        <v>38</v>
      </c>
      <c r="K26" s="26" t="s">
        <v>137</v>
      </c>
      <c r="M26" s="294"/>
      <c r="N26" s="294"/>
      <c r="O26" s="294"/>
      <c r="P26" s="51" t="str">
        <f t="shared" si="14"/>
        <v>01 Oct 2020 to 26 Dec 2020</v>
      </c>
      <c r="Q26" s="51" t="str">
        <f t="shared" si="14"/>
        <v>27 Dec 2020 to 10 Jan 2021</v>
      </c>
      <c r="R26" s="51">
        <f t="shared" si="14"/>
        <v>0</v>
      </c>
      <c r="S26" s="51">
        <f t="shared" si="14"/>
        <v>0</v>
      </c>
      <c r="U26" s="27" t="str">
        <f>P26</f>
        <v>01 Oct 2020 to 26 Dec 2020</v>
      </c>
      <c r="V26" s="27" t="str">
        <f t="shared" si="15"/>
        <v>27 Dec 2020 to 10 Jan 2021</v>
      </c>
      <c r="W26" s="27">
        <f t="shared" si="15"/>
        <v>0</v>
      </c>
      <c r="X26" s="27">
        <f t="shared" si="15"/>
        <v>0</v>
      </c>
      <c r="Z26" s="311"/>
      <c r="AA26" s="311"/>
      <c r="AB26" s="311"/>
      <c r="AC26" s="52" t="str">
        <f>U26</f>
        <v>01 Oct 2020 to 26 Dec 2020</v>
      </c>
      <c r="AD26" s="52" t="str">
        <f t="shared" si="16"/>
        <v>27 Dec 2020 to 10 Jan 2021</v>
      </c>
      <c r="AE26" s="52">
        <f t="shared" si="16"/>
        <v>0</v>
      </c>
      <c r="AF26" s="52">
        <f t="shared" si="16"/>
        <v>0</v>
      </c>
    </row>
    <row r="27" spans="1:32" ht="18.600000000000001" customHeight="1">
      <c r="A27" s="30" t="s">
        <v>138</v>
      </c>
      <c r="B27" s="31" t="s">
        <v>139</v>
      </c>
      <c r="C27" s="31" t="s">
        <v>140</v>
      </c>
      <c r="D27" s="31">
        <v>1880</v>
      </c>
      <c r="E27" s="31">
        <v>2893</v>
      </c>
      <c r="F27" s="31">
        <v>0</v>
      </c>
      <c r="G27" s="31">
        <v>0</v>
      </c>
      <c r="H27" s="8"/>
      <c r="I27" s="33"/>
      <c r="J27" s="33"/>
      <c r="K27" s="33">
        <v>0</v>
      </c>
      <c r="M27" s="30" t="str">
        <f t="shared" ref="M27:O39" si="17">A27</f>
        <v>Ocean Reef House</v>
      </c>
      <c r="N27" s="31" t="str">
        <f t="shared" si="17"/>
        <v>BB</v>
      </c>
      <c r="O27" s="31" t="str">
        <f t="shared" si="17"/>
        <v>02 Persons</v>
      </c>
      <c r="P27" s="34">
        <f t="shared" ref="P27:P34" si="18">D27+K27</f>
        <v>1880</v>
      </c>
      <c r="Q27" s="34">
        <f t="shared" ref="Q27:Q34" si="19">E27+K27</f>
        <v>2893</v>
      </c>
      <c r="R27" s="34">
        <f t="shared" ref="R27:R34" si="20">F27+K27</f>
        <v>0</v>
      </c>
      <c r="S27" s="34">
        <f t="shared" ref="S27:S34" si="21">G27+K27</f>
        <v>0</v>
      </c>
      <c r="U27" s="53">
        <v>10</v>
      </c>
      <c r="V27" s="53">
        <v>25</v>
      </c>
      <c r="W27" s="53">
        <v>10</v>
      </c>
      <c r="X27" s="53">
        <v>10</v>
      </c>
      <c r="Z27" s="30" t="str">
        <f t="shared" ref="Z27:AB39" si="22">M27</f>
        <v>Ocean Reef House</v>
      </c>
      <c r="AA27" s="31" t="str">
        <f t="shared" si="22"/>
        <v>BB</v>
      </c>
      <c r="AB27" s="31" t="str">
        <f t="shared" si="22"/>
        <v>02 Persons</v>
      </c>
      <c r="AC27" s="34">
        <f t="shared" ref="AC27:AF39" si="23">P27+U27</f>
        <v>1890</v>
      </c>
      <c r="AD27" s="34">
        <f t="shared" si="23"/>
        <v>2918</v>
      </c>
      <c r="AE27" s="34">
        <f t="shared" si="23"/>
        <v>10</v>
      </c>
      <c r="AF27" s="34">
        <f t="shared" si="23"/>
        <v>10</v>
      </c>
    </row>
    <row r="28" spans="1:32" ht="18.600000000000001" customHeight="1">
      <c r="A28" s="30" t="s">
        <v>141</v>
      </c>
      <c r="B28" s="31" t="s">
        <v>139</v>
      </c>
      <c r="C28" s="31" t="s">
        <v>140</v>
      </c>
      <c r="D28" s="31">
        <v>1880</v>
      </c>
      <c r="E28" s="31">
        <v>2893</v>
      </c>
      <c r="F28" s="31">
        <v>0</v>
      </c>
      <c r="G28" s="31">
        <v>0</v>
      </c>
      <c r="H28" s="8"/>
      <c r="I28" s="33"/>
      <c r="J28" s="33"/>
      <c r="K28" s="33">
        <v>0</v>
      </c>
      <c r="M28" s="30" t="str">
        <f t="shared" si="17"/>
        <v>One Bed Room Sky House</v>
      </c>
      <c r="N28" s="31" t="str">
        <f t="shared" si="17"/>
        <v>BB</v>
      </c>
      <c r="O28" s="31" t="str">
        <f t="shared" si="17"/>
        <v>02 Persons</v>
      </c>
      <c r="P28" s="34">
        <f t="shared" si="18"/>
        <v>1880</v>
      </c>
      <c r="Q28" s="34">
        <f t="shared" si="19"/>
        <v>2893</v>
      </c>
      <c r="R28" s="34">
        <f t="shared" si="20"/>
        <v>0</v>
      </c>
      <c r="S28" s="34">
        <f t="shared" si="21"/>
        <v>0</v>
      </c>
      <c r="U28" s="53">
        <v>10</v>
      </c>
      <c r="V28" s="53">
        <v>25</v>
      </c>
      <c r="W28" s="53">
        <v>10</v>
      </c>
      <c r="X28" s="53">
        <v>10</v>
      </c>
      <c r="Z28" s="30" t="str">
        <f t="shared" si="22"/>
        <v>One Bed Room Sky House</v>
      </c>
      <c r="AA28" s="31" t="str">
        <f t="shared" si="22"/>
        <v>BB</v>
      </c>
      <c r="AB28" s="31" t="str">
        <f t="shared" si="22"/>
        <v>02 Persons</v>
      </c>
      <c r="AC28" s="34">
        <f t="shared" si="23"/>
        <v>1890</v>
      </c>
      <c r="AD28" s="34">
        <f t="shared" si="23"/>
        <v>2918</v>
      </c>
      <c r="AE28" s="34">
        <f t="shared" si="23"/>
        <v>10</v>
      </c>
      <c r="AF28" s="34">
        <f t="shared" si="23"/>
        <v>10</v>
      </c>
    </row>
    <row r="29" spans="1:32" ht="18.600000000000001" customHeight="1">
      <c r="A29" s="30" t="s">
        <v>142</v>
      </c>
      <c r="B29" s="31" t="s">
        <v>139</v>
      </c>
      <c r="C29" s="31" t="s">
        <v>140</v>
      </c>
      <c r="D29" s="31">
        <v>2058</v>
      </c>
      <c r="E29" s="31">
        <v>3102</v>
      </c>
      <c r="F29" s="31">
        <v>0</v>
      </c>
      <c r="G29" s="31">
        <v>0</v>
      </c>
      <c r="H29" s="8"/>
      <c r="I29" s="33"/>
      <c r="J29" s="33"/>
      <c r="K29" s="33">
        <v>0</v>
      </c>
      <c r="M29" s="30" t="str">
        <f t="shared" si="17"/>
        <v xml:space="preserve">Beach House </v>
      </c>
      <c r="N29" s="31" t="str">
        <f t="shared" si="17"/>
        <v>BB</v>
      </c>
      <c r="O29" s="31" t="str">
        <f t="shared" si="17"/>
        <v>02 Persons</v>
      </c>
      <c r="P29" s="34">
        <f t="shared" si="18"/>
        <v>2058</v>
      </c>
      <c r="Q29" s="34">
        <f t="shared" si="19"/>
        <v>3102</v>
      </c>
      <c r="R29" s="34">
        <f t="shared" si="20"/>
        <v>0</v>
      </c>
      <c r="S29" s="34">
        <f t="shared" si="21"/>
        <v>0</v>
      </c>
      <c r="U29" s="53">
        <v>10</v>
      </c>
      <c r="V29" s="53">
        <v>25</v>
      </c>
      <c r="W29" s="53">
        <v>10</v>
      </c>
      <c r="X29" s="53">
        <v>10</v>
      </c>
      <c r="Z29" s="30" t="str">
        <f t="shared" si="22"/>
        <v xml:space="preserve">Beach House </v>
      </c>
      <c r="AA29" s="31" t="str">
        <f t="shared" si="22"/>
        <v>BB</v>
      </c>
      <c r="AB29" s="31" t="str">
        <f t="shared" si="22"/>
        <v>02 Persons</v>
      </c>
      <c r="AC29" s="34">
        <f t="shared" si="23"/>
        <v>2068</v>
      </c>
      <c r="AD29" s="34">
        <f t="shared" si="23"/>
        <v>3127</v>
      </c>
      <c r="AE29" s="34">
        <f t="shared" si="23"/>
        <v>10</v>
      </c>
      <c r="AF29" s="34">
        <f t="shared" si="23"/>
        <v>10</v>
      </c>
    </row>
    <row r="30" spans="1:32" ht="18.600000000000001" customHeight="1">
      <c r="A30" s="30" t="s">
        <v>143</v>
      </c>
      <c r="B30" s="31" t="s">
        <v>139</v>
      </c>
      <c r="C30" s="31" t="s">
        <v>140</v>
      </c>
      <c r="D30" s="31">
        <v>2080</v>
      </c>
      <c r="E30" s="31">
        <v>3093</v>
      </c>
      <c r="F30" s="31">
        <v>0</v>
      </c>
      <c r="G30" s="31">
        <v>0</v>
      </c>
      <c r="H30" s="8"/>
      <c r="I30" s="33"/>
      <c r="J30" s="33"/>
      <c r="K30" s="33">
        <v>0</v>
      </c>
      <c r="M30" s="30" t="str">
        <f t="shared" si="17"/>
        <v>Sky House with Bubble</v>
      </c>
      <c r="N30" s="31" t="str">
        <f t="shared" si="17"/>
        <v>BB</v>
      </c>
      <c r="O30" s="31" t="str">
        <f t="shared" si="17"/>
        <v>02 Persons</v>
      </c>
      <c r="P30" s="34">
        <f t="shared" si="18"/>
        <v>2080</v>
      </c>
      <c r="Q30" s="34">
        <f t="shared" si="19"/>
        <v>3093</v>
      </c>
      <c r="R30" s="34">
        <f t="shared" si="20"/>
        <v>0</v>
      </c>
      <c r="S30" s="34">
        <f t="shared" si="21"/>
        <v>0</v>
      </c>
      <c r="U30" s="53">
        <v>10</v>
      </c>
      <c r="V30" s="53">
        <v>25</v>
      </c>
      <c r="W30" s="53">
        <v>10</v>
      </c>
      <c r="X30" s="53">
        <v>10</v>
      </c>
      <c r="Z30" s="30" t="str">
        <f t="shared" si="22"/>
        <v>Sky House with Bubble</v>
      </c>
      <c r="AA30" s="31" t="str">
        <f t="shared" si="22"/>
        <v>BB</v>
      </c>
      <c r="AB30" s="31" t="str">
        <f t="shared" si="22"/>
        <v>02 Persons</v>
      </c>
      <c r="AC30" s="34">
        <f t="shared" si="23"/>
        <v>2090</v>
      </c>
      <c r="AD30" s="34">
        <f t="shared" si="23"/>
        <v>3118</v>
      </c>
      <c r="AE30" s="34">
        <f t="shared" si="23"/>
        <v>10</v>
      </c>
      <c r="AF30" s="34">
        <f t="shared" si="23"/>
        <v>10</v>
      </c>
    </row>
    <row r="31" spans="1:32" ht="18.600000000000001" customHeight="1">
      <c r="A31" s="30" t="s">
        <v>144</v>
      </c>
      <c r="B31" s="31" t="s">
        <v>139</v>
      </c>
      <c r="C31" s="31" t="s">
        <v>140</v>
      </c>
      <c r="D31" s="31">
        <v>2205</v>
      </c>
      <c r="E31" s="31">
        <v>3245</v>
      </c>
      <c r="F31" s="31">
        <v>0</v>
      </c>
      <c r="G31" s="31">
        <v>0</v>
      </c>
      <c r="H31" s="8"/>
      <c r="I31" s="33"/>
      <c r="J31" s="33"/>
      <c r="K31" s="33">
        <v>0</v>
      </c>
      <c r="M31" s="30" t="str">
        <f t="shared" si="17"/>
        <v>Lagoon House Sunset View</v>
      </c>
      <c r="N31" s="31" t="str">
        <f t="shared" si="17"/>
        <v>BB</v>
      </c>
      <c r="O31" s="31" t="str">
        <f t="shared" si="17"/>
        <v>02 Persons</v>
      </c>
      <c r="P31" s="34">
        <f t="shared" si="18"/>
        <v>2205</v>
      </c>
      <c r="Q31" s="34">
        <f t="shared" si="19"/>
        <v>3245</v>
      </c>
      <c r="R31" s="34">
        <f t="shared" si="20"/>
        <v>0</v>
      </c>
      <c r="S31" s="34">
        <f t="shared" si="21"/>
        <v>0</v>
      </c>
      <c r="U31" s="53">
        <v>10</v>
      </c>
      <c r="V31" s="53">
        <v>25</v>
      </c>
      <c r="W31" s="53">
        <v>10</v>
      </c>
      <c r="X31" s="53">
        <v>10</v>
      </c>
      <c r="Z31" s="30" t="str">
        <f t="shared" si="22"/>
        <v>Lagoon House Sunset View</v>
      </c>
      <c r="AA31" s="31" t="str">
        <f t="shared" si="22"/>
        <v>BB</v>
      </c>
      <c r="AB31" s="31" t="str">
        <f t="shared" si="22"/>
        <v>02 Persons</v>
      </c>
      <c r="AC31" s="34">
        <f t="shared" si="23"/>
        <v>2215</v>
      </c>
      <c r="AD31" s="34">
        <f t="shared" si="23"/>
        <v>3270</v>
      </c>
      <c r="AE31" s="34">
        <f t="shared" si="23"/>
        <v>10</v>
      </c>
      <c r="AF31" s="34">
        <f t="shared" si="23"/>
        <v>10</v>
      </c>
    </row>
    <row r="32" spans="1:32" ht="18.600000000000001" customHeight="1">
      <c r="A32" s="30" t="s">
        <v>145</v>
      </c>
      <c r="B32" s="31" t="s">
        <v>139</v>
      </c>
      <c r="C32" s="31" t="s">
        <v>140</v>
      </c>
      <c r="D32" s="31">
        <v>2415</v>
      </c>
      <c r="E32" s="31">
        <v>3465</v>
      </c>
      <c r="F32" s="31">
        <v>0</v>
      </c>
      <c r="G32" s="31">
        <v>0</v>
      </c>
      <c r="H32" s="8"/>
      <c r="I32" s="33"/>
      <c r="J32" s="33"/>
      <c r="K32" s="33">
        <v>0</v>
      </c>
      <c r="M32" s="30" t="str">
        <f t="shared" si="17"/>
        <v xml:space="preserve">Ocean Lagoon House </v>
      </c>
      <c r="N32" s="31" t="str">
        <f t="shared" si="17"/>
        <v>BB</v>
      </c>
      <c r="O32" s="31" t="str">
        <f t="shared" si="17"/>
        <v>02 Persons</v>
      </c>
      <c r="P32" s="34">
        <f t="shared" si="18"/>
        <v>2415</v>
      </c>
      <c r="Q32" s="34">
        <f t="shared" si="19"/>
        <v>3465</v>
      </c>
      <c r="R32" s="34">
        <f t="shared" si="20"/>
        <v>0</v>
      </c>
      <c r="S32" s="34">
        <f t="shared" si="21"/>
        <v>0</v>
      </c>
      <c r="U32" s="53">
        <v>10</v>
      </c>
      <c r="V32" s="53">
        <v>25</v>
      </c>
      <c r="W32" s="53">
        <v>10</v>
      </c>
      <c r="X32" s="53">
        <v>10</v>
      </c>
      <c r="Z32" s="30" t="str">
        <f t="shared" si="22"/>
        <v xml:space="preserve">Ocean Lagoon House </v>
      </c>
      <c r="AA32" s="31" t="str">
        <f t="shared" si="22"/>
        <v>BB</v>
      </c>
      <c r="AB32" s="31" t="str">
        <f t="shared" si="22"/>
        <v>02 Persons</v>
      </c>
      <c r="AC32" s="34">
        <f t="shared" si="23"/>
        <v>2425</v>
      </c>
      <c r="AD32" s="34">
        <f t="shared" si="23"/>
        <v>3490</v>
      </c>
      <c r="AE32" s="34">
        <f t="shared" si="23"/>
        <v>10</v>
      </c>
      <c r="AF32" s="34">
        <f t="shared" si="23"/>
        <v>10</v>
      </c>
    </row>
    <row r="33" spans="1:32" ht="18.600000000000001" customHeight="1">
      <c r="A33" s="30" t="s">
        <v>146</v>
      </c>
      <c r="B33" s="31" t="s">
        <v>139</v>
      </c>
      <c r="C33" s="31" t="s">
        <v>68</v>
      </c>
      <c r="D33" s="31">
        <v>2405</v>
      </c>
      <c r="E33" s="31">
        <v>3443</v>
      </c>
      <c r="F33" s="31">
        <v>0</v>
      </c>
      <c r="G33" s="31">
        <v>0</v>
      </c>
      <c r="H33" s="8"/>
      <c r="I33" s="33"/>
      <c r="J33" s="33"/>
      <c r="K33" s="33">
        <v>0</v>
      </c>
      <c r="M33" s="30" t="str">
        <f t="shared" si="17"/>
        <v>Family Two Bed Room Sky House</v>
      </c>
      <c r="N33" s="31" t="str">
        <f t="shared" si="17"/>
        <v>BB</v>
      </c>
      <c r="O33" s="31" t="str">
        <f t="shared" si="17"/>
        <v>04 Persons</v>
      </c>
      <c r="P33" s="34">
        <f t="shared" si="18"/>
        <v>2405</v>
      </c>
      <c r="Q33" s="34">
        <f t="shared" si="19"/>
        <v>3443</v>
      </c>
      <c r="R33" s="34">
        <f t="shared" si="20"/>
        <v>0</v>
      </c>
      <c r="S33" s="34">
        <f t="shared" si="21"/>
        <v>0</v>
      </c>
      <c r="U33" s="53">
        <v>10</v>
      </c>
      <c r="V33" s="53">
        <v>25</v>
      </c>
      <c r="W33" s="53">
        <v>10</v>
      </c>
      <c r="X33" s="53">
        <v>10</v>
      </c>
      <c r="Z33" s="30" t="str">
        <f t="shared" si="22"/>
        <v>Family Two Bed Room Sky House</v>
      </c>
      <c r="AA33" s="31" t="str">
        <f t="shared" si="22"/>
        <v>BB</v>
      </c>
      <c r="AB33" s="31" t="str">
        <f t="shared" si="22"/>
        <v>04 Persons</v>
      </c>
      <c r="AC33" s="34">
        <f t="shared" si="23"/>
        <v>2415</v>
      </c>
      <c r="AD33" s="34">
        <f t="shared" si="23"/>
        <v>3468</v>
      </c>
      <c r="AE33" s="34">
        <f t="shared" si="23"/>
        <v>10</v>
      </c>
      <c r="AF33" s="34">
        <f t="shared" si="23"/>
        <v>10</v>
      </c>
    </row>
    <row r="34" spans="1:32" ht="18.600000000000001" customHeight="1">
      <c r="A34" s="30" t="s">
        <v>147</v>
      </c>
      <c r="B34" s="31" t="s">
        <v>139</v>
      </c>
      <c r="C34" s="31" t="s">
        <v>68</v>
      </c>
      <c r="D34" s="31">
        <v>2605</v>
      </c>
      <c r="E34" s="31">
        <v>3643</v>
      </c>
      <c r="F34" s="31">
        <v>0</v>
      </c>
      <c r="G34" s="31">
        <v>0</v>
      </c>
      <c r="H34" s="8"/>
      <c r="I34" s="33"/>
      <c r="J34" s="33"/>
      <c r="K34" s="33">
        <v>0</v>
      </c>
      <c r="M34" s="30" t="str">
        <f t="shared" si="17"/>
        <v>Family Two Bed Room Sky House with Bubble</v>
      </c>
      <c r="N34" s="31" t="str">
        <f t="shared" si="17"/>
        <v>BB</v>
      </c>
      <c r="O34" s="31" t="str">
        <f t="shared" si="17"/>
        <v>04 Persons</v>
      </c>
      <c r="P34" s="34">
        <f t="shared" si="18"/>
        <v>2605</v>
      </c>
      <c r="Q34" s="34">
        <f t="shared" si="19"/>
        <v>3643</v>
      </c>
      <c r="R34" s="34">
        <f t="shared" si="20"/>
        <v>0</v>
      </c>
      <c r="S34" s="34">
        <f t="shared" si="21"/>
        <v>0</v>
      </c>
      <c r="U34" s="53">
        <v>10</v>
      </c>
      <c r="V34" s="53">
        <v>25</v>
      </c>
      <c r="W34" s="53">
        <v>10</v>
      </c>
      <c r="X34" s="53">
        <v>10</v>
      </c>
      <c r="Z34" s="30" t="str">
        <f t="shared" si="22"/>
        <v>Family Two Bed Room Sky House with Bubble</v>
      </c>
      <c r="AA34" s="31" t="str">
        <f t="shared" si="22"/>
        <v>BB</v>
      </c>
      <c r="AB34" s="31" t="str">
        <f t="shared" si="22"/>
        <v>04 Persons</v>
      </c>
      <c r="AC34" s="34">
        <f t="shared" si="23"/>
        <v>2615</v>
      </c>
      <c r="AD34" s="34">
        <f t="shared" si="23"/>
        <v>3668</v>
      </c>
      <c r="AE34" s="34">
        <f t="shared" si="23"/>
        <v>10</v>
      </c>
      <c r="AF34" s="34">
        <f t="shared" si="23"/>
        <v>10</v>
      </c>
    </row>
    <row r="35" spans="1:32" ht="18.600000000000001" customHeight="1">
      <c r="A35" s="30" t="s">
        <v>148</v>
      </c>
      <c r="B35" s="31" t="s">
        <v>139</v>
      </c>
      <c r="C35" s="31" t="s">
        <v>68</v>
      </c>
      <c r="D35" s="31">
        <v>3203</v>
      </c>
      <c r="E35" s="31">
        <v>4246</v>
      </c>
      <c r="F35" s="31">
        <v>0</v>
      </c>
      <c r="G35" s="31">
        <v>0</v>
      </c>
      <c r="H35" s="8"/>
      <c r="I35" s="33"/>
      <c r="J35" s="33"/>
      <c r="K35" s="33">
        <v>0</v>
      </c>
      <c r="M35" s="30" t="str">
        <f t="shared" si="17"/>
        <v>Family Two Bed Room Ocean Lagoon House</v>
      </c>
      <c r="N35" s="31" t="str">
        <f t="shared" si="17"/>
        <v>BB</v>
      </c>
      <c r="O35" s="31" t="str">
        <f t="shared" si="17"/>
        <v>04 Persons</v>
      </c>
      <c r="P35" s="34">
        <f>D35+K35</f>
        <v>3203</v>
      </c>
      <c r="Q35" s="34">
        <f>E35+K35</f>
        <v>4246</v>
      </c>
      <c r="R35" s="34">
        <f>F35+K35</f>
        <v>0</v>
      </c>
      <c r="S35" s="34">
        <f>G35+K35</f>
        <v>0</v>
      </c>
      <c r="U35" s="53">
        <v>15</v>
      </c>
      <c r="V35" s="53">
        <v>25</v>
      </c>
      <c r="W35" s="53">
        <v>15</v>
      </c>
      <c r="X35" s="53">
        <v>15</v>
      </c>
      <c r="Z35" s="30" t="str">
        <f t="shared" si="22"/>
        <v>Family Two Bed Room Ocean Lagoon House</v>
      </c>
      <c r="AA35" s="31" t="str">
        <f t="shared" si="22"/>
        <v>BB</v>
      </c>
      <c r="AB35" s="31" t="str">
        <f t="shared" si="22"/>
        <v>04 Persons</v>
      </c>
      <c r="AC35" s="34">
        <f t="shared" si="23"/>
        <v>3218</v>
      </c>
      <c r="AD35" s="34">
        <f t="shared" si="23"/>
        <v>4271</v>
      </c>
      <c r="AE35" s="34">
        <f t="shared" si="23"/>
        <v>15</v>
      </c>
      <c r="AF35" s="34">
        <f t="shared" si="23"/>
        <v>15</v>
      </c>
    </row>
    <row r="36" spans="1:32" ht="18.600000000000001" customHeight="1">
      <c r="A36" s="30" t="s">
        <v>149</v>
      </c>
      <c r="B36" s="31" t="s">
        <v>139</v>
      </c>
      <c r="C36" s="31" t="s">
        <v>68</v>
      </c>
      <c r="D36" s="31">
        <v>4074</v>
      </c>
      <c r="E36" s="31">
        <v>6116</v>
      </c>
      <c r="F36" s="31">
        <v>0</v>
      </c>
      <c r="G36" s="31">
        <v>0</v>
      </c>
      <c r="H36" s="8"/>
      <c r="I36" s="33"/>
      <c r="J36" s="33"/>
      <c r="K36" s="33">
        <v>0</v>
      </c>
      <c r="M36" s="30" t="str">
        <f t="shared" si="17"/>
        <v xml:space="preserve">Family Two Bed Room Beach House </v>
      </c>
      <c r="N36" s="31" t="str">
        <f t="shared" si="17"/>
        <v>BB</v>
      </c>
      <c r="O36" s="31" t="str">
        <f t="shared" si="17"/>
        <v>04 Persons</v>
      </c>
      <c r="P36" s="34">
        <f>D36+K36</f>
        <v>4074</v>
      </c>
      <c r="Q36" s="34">
        <f>E36+K36</f>
        <v>6116</v>
      </c>
      <c r="R36" s="34">
        <f>F36+K36</f>
        <v>0</v>
      </c>
      <c r="S36" s="34">
        <f>G36+K36</f>
        <v>0</v>
      </c>
      <c r="U36" s="53">
        <v>15</v>
      </c>
      <c r="V36" s="53">
        <v>25</v>
      </c>
      <c r="W36" s="53">
        <v>15</v>
      </c>
      <c r="X36" s="53">
        <v>15</v>
      </c>
      <c r="Z36" s="30" t="str">
        <f t="shared" si="22"/>
        <v xml:space="preserve">Family Two Bed Room Beach House </v>
      </c>
      <c r="AA36" s="31" t="str">
        <f t="shared" si="22"/>
        <v>BB</v>
      </c>
      <c r="AB36" s="31" t="str">
        <f t="shared" si="22"/>
        <v>04 Persons</v>
      </c>
      <c r="AC36" s="34">
        <f t="shared" si="23"/>
        <v>4089</v>
      </c>
      <c r="AD36" s="34">
        <f t="shared" si="23"/>
        <v>6141</v>
      </c>
      <c r="AE36" s="34">
        <f t="shared" si="23"/>
        <v>15</v>
      </c>
      <c r="AF36" s="34">
        <f t="shared" si="23"/>
        <v>15</v>
      </c>
    </row>
    <row r="37" spans="1:32" ht="18.600000000000001" customHeight="1">
      <c r="A37" s="30" t="s">
        <v>150</v>
      </c>
      <c r="B37" s="31" t="s">
        <v>92</v>
      </c>
      <c r="C37" s="31" t="s">
        <v>151</v>
      </c>
      <c r="D37" s="31">
        <v>5250</v>
      </c>
      <c r="E37" s="31">
        <v>19305</v>
      </c>
      <c r="F37" s="31">
        <v>0</v>
      </c>
      <c r="G37" s="31">
        <v>0</v>
      </c>
      <c r="H37" s="8"/>
      <c r="I37" s="33"/>
      <c r="J37" s="33"/>
      <c r="K37" s="33">
        <v>0</v>
      </c>
      <c r="M37" s="30" t="str">
        <f t="shared" si="17"/>
        <v>Four Bed Room Beach Residence</v>
      </c>
      <c r="N37" s="31" t="str">
        <f t="shared" si="17"/>
        <v>FB</v>
      </c>
      <c r="O37" s="31" t="str">
        <f t="shared" si="17"/>
        <v>08 Persons</v>
      </c>
      <c r="P37" s="34">
        <f t="shared" ref="P37" si="24">D37+K37</f>
        <v>5250</v>
      </c>
      <c r="Q37" s="34">
        <f t="shared" ref="Q37" si="25">E37+K37</f>
        <v>19305</v>
      </c>
      <c r="R37" s="34">
        <f t="shared" ref="R37" si="26">F37+K37</f>
        <v>0</v>
      </c>
      <c r="S37" s="34">
        <f t="shared" ref="S37" si="27">G37+K37</f>
        <v>0</v>
      </c>
      <c r="U37" s="53">
        <v>25</v>
      </c>
      <c r="V37" s="53">
        <v>100</v>
      </c>
      <c r="W37" s="53">
        <v>25</v>
      </c>
      <c r="X37" s="53">
        <v>25</v>
      </c>
      <c r="Z37" s="30" t="str">
        <f t="shared" si="22"/>
        <v>Four Bed Room Beach Residence</v>
      </c>
      <c r="AA37" s="31" t="str">
        <f t="shared" si="22"/>
        <v>FB</v>
      </c>
      <c r="AB37" s="31" t="str">
        <f t="shared" si="22"/>
        <v>08 Persons</v>
      </c>
      <c r="AC37" s="34">
        <f t="shared" si="23"/>
        <v>5275</v>
      </c>
      <c r="AD37" s="34">
        <f t="shared" si="23"/>
        <v>19405</v>
      </c>
      <c r="AE37" s="34">
        <f t="shared" si="23"/>
        <v>25</v>
      </c>
      <c r="AF37" s="34">
        <f t="shared" si="23"/>
        <v>25</v>
      </c>
    </row>
    <row r="38" spans="1:32" ht="18.600000000000001" customHeight="1">
      <c r="A38" s="30" t="s">
        <v>152</v>
      </c>
      <c r="B38" s="31" t="s">
        <v>92</v>
      </c>
      <c r="C38" s="31" t="s">
        <v>153</v>
      </c>
      <c r="D38" s="31">
        <v>27930</v>
      </c>
      <c r="E38" s="31">
        <v>58135</v>
      </c>
      <c r="F38" s="31">
        <v>0</v>
      </c>
      <c r="G38" s="31">
        <v>0</v>
      </c>
      <c r="H38" s="8"/>
      <c r="I38" s="33"/>
      <c r="J38" s="33"/>
      <c r="K38" s="33">
        <v>0</v>
      </c>
      <c r="M38" s="30" t="str">
        <f t="shared" si="17"/>
        <v xml:space="preserve">The Great Beach Residence 8 Bed Room </v>
      </c>
      <c r="N38" s="31" t="str">
        <f t="shared" si="17"/>
        <v>FB</v>
      </c>
      <c r="O38" s="31" t="str">
        <f t="shared" si="17"/>
        <v>16 Persons</v>
      </c>
      <c r="P38" s="34">
        <f>D38+K38</f>
        <v>27930</v>
      </c>
      <c r="Q38" s="34">
        <f>E38+K38</f>
        <v>58135</v>
      </c>
      <c r="R38" s="34">
        <f>F38+K38</f>
        <v>0</v>
      </c>
      <c r="S38" s="34">
        <f>G38+K38</f>
        <v>0</v>
      </c>
      <c r="U38" s="53">
        <v>25</v>
      </c>
      <c r="V38" s="53">
        <v>100</v>
      </c>
      <c r="W38" s="53">
        <v>25</v>
      </c>
      <c r="X38" s="53">
        <v>25</v>
      </c>
      <c r="Z38" s="30" t="str">
        <f t="shared" si="22"/>
        <v xml:space="preserve">The Great Beach Residence 8 Bed Room </v>
      </c>
      <c r="AA38" s="31" t="str">
        <f t="shared" si="22"/>
        <v>FB</v>
      </c>
      <c r="AB38" s="31" t="str">
        <f t="shared" si="22"/>
        <v>16 Persons</v>
      </c>
      <c r="AC38" s="34">
        <f t="shared" si="23"/>
        <v>27955</v>
      </c>
      <c r="AD38" s="34">
        <f t="shared" si="23"/>
        <v>58235</v>
      </c>
      <c r="AE38" s="34">
        <f t="shared" si="23"/>
        <v>25</v>
      </c>
      <c r="AF38" s="34">
        <f t="shared" si="23"/>
        <v>25</v>
      </c>
    </row>
    <row r="39" spans="1:32" ht="18.600000000000001" customHeight="1">
      <c r="A39" s="30" t="s">
        <v>154</v>
      </c>
      <c r="B39" s="31" t="s">
        <v>92</v>
      </c>
      <c r="C39" s="31" t="s">
        <v>155</v>
      </c>
      <c r="D39" s="31">
        <v>29430</v>
      </c>
      <c r="E39" s="31">
        <v>59635</v>
      </c>
      <c r="F39" s="31">
        <v>0</v>
      </c>
      <c r="G39" s="31">
        <v>0</v>
      </c>
      <c r="H39" s="8"/>
      <c r="I39" s="33"/>
      <c r="J39" s="33"/>
      <c r="K39" s="33">
        <v>0</v>
      </c>
      <c r="M39" s="30" t="str">
        <f t="shared" si="17"/>
        <v xml:space="preserve">The Amilla Estate 6 Bed Room </v>
      </c>
      <c r="N39" s="31" t="str">
        <f t="shared" si="17"/>
        <v>FB</v>
      </c>
      <c r="O39" s="31" t="str">
        <f t="shared" si="17"/>
        <v>12 Persons</v>
      </c>
      <c r="P39" s="34">
        <f>D39+K39</f>
        <v>29430</v>
      </c>
      <c r="Q39" s="34">
        <f>E39+K39</f>
        <v>59635</v>
      </c>
      <c r="R39" s="34">
        <f>F39+K39</f>
        <v>0</v>
      </c>
      <c r="S39" s="34">
        <f>G39+K39</f>
        <v>0</v>
      </c>
      <c r="U39" s="53">
        <v>25</v>
      </c>
      <c r="V39" s="53">
        <v>100</v>
      </c>
      <c r="W39" s="53">
        <v>25</v>
      </c>
      <c r="X39" s="53">
        <v>25</v>
      </c>
      <c r="Z39" s="30" t="str">
        <f t="shared" si="22"/>
        <v xml:space="preserve">The Amilla Estate 6 Bed Room </v>
      </c>
      <c r="AA39" s="31" t="str">
        <f t="shared" si="22"/>
        <v>FB</v>
      </c>
      <c r="AB39" s="31" t="str">
        <f t="shared" si="22"/>
        <v>12 Persons</v>
      </c>
      <c r="AC39" s="34">
        <f t="shared" si="23"/>
        <v>29455</v>
      </c>
      <c r="AD39" s="34">
        <f t="shared" si="23"/>
        <v>59735</v>
      </c>
      <c r="AE39" s="34">
        <f t="shared" si="23"/>
        <v>25</v>
      </c>
      <c r="AF39" s="34">
        <f t="shared" si="23"/>
        <v>25</v>
      </c>
    </row>
    <row r="40" spans="1:32" ht="18.600000000000001" customHeight="1">
      <c r="A40" s="5"/>
      <c r="B40" s="9"/>
      <c r="C40" s="9"/>
      <c r="D40" s="9"/>
      <c r="E40" s="9"/>
      <c r="F40" s="9"/>
      <c r="G40" s="9"/>
      <c r="H40" s="8"/>
      <c r="I40" s="8"/>
      <c r="J40" s="8"/>
      <c r="K40" s="8"/>
      <c r="M40" s="5"/>
      <c r="N40" s="9"/>
      <c r="O40" s="9"/>
      <c r="P40" s="8"/>
      <c r="Q40" s="8"/>
      <c r="R40" s="8"/>
      <c r="S40" s="8"/>
      <c r="U40" s="8"/>
      <c r="V40" s="8"/>
      <c r="W40" s="8"/>
      <c r="X40" s="8"/>
      <c r="Z40" s="5"/>
      <c r="AA40" s="9"/>
      <c r="AB40" s="9"/>
      <c r="AC40" s="8"/>
      <c r="AD40" s="8"/>
      <c r="AE40" s="8"/>
      <c r="AF40" s="8"/>
    </row>
    <row r="41" spans="1:32" ht="18.600000000000001" customHeight="1">
      <c r="A41" s="5"/>
      <c r="B41" s="9"/>
      <c r="C41" s="9"/>
      <c r="D41" s="9"/>
      <c r="E41" s="9"/>
      <c r="F41" s="9"/>
      <c r="G41" s="9"/>
      <c r="H41" s="8"/>
      <c r="I41" s="8"/>
      <c r="J41" s="8"/>
      <c r="K41" s="8"/>
      <c r="M41" s="5"/>
      <c r="N41" s="9"/>
      <c r="O41" s="9"/>
      <c r="P41" s="8"/>
      <c r="Q41" s="8"/>
      <c r="R41" s="8"/>
      <c r="S41" s="8"/>
      <c r="U41" s="8"/>
      <c r="V41" s="8"/>
      <c r="W41" s="8"/>
      <c r="X41" s="8"/>
      <c r="Z41" s="5"/>
      <c r="AA41" s="9"/>
      <c r="AB41" s="9"/>
      <c r="AC41" s="8"/>
      <c r="AD41" s="8"/>
      <c r="AE41" s="8"/>
      <c r="AF41" s="8"/>
    </row>
    <row r="42" spans="1:32" ht="18.600000000000001" customHeight="1">
      <c r="A42" s="5"/>
      <c r="B42" s="9"/>
      <c r="C42" s="9"/>
      <c r="D42" s="9"/>
      <c r="E42" s="9"/>
      <c r="F42" s="9"/>
      <c r="G42" s="9"/>
      <c r="H42" s="8"/>
      <c r="I42" s="8"/>
      <c r="J42" s="8"/>
      <c r="K42" s="8"/>
      <c r="M42" s="5"/>
      <c r="N42" s="9"/>
      <c r="O42" s="9"/>
      <c r="P42" s="8"/>
      <c r="Q42" s="8"/>
      <c r="R42" s="8"/>
      <c r="S42" s="8"/>
      <c r="U42" s="8"/>
      <c r="V42" s="8"/>
      <c r="W42" s="8"/>
      <c r="X42" s="8"/>
      <c r="Z42" s="5"/>
      <c r="AA42" s="9"/>
      <c r="AB42" s="9"/>
      <c r="AC42" s="8"/>
      <c r="AD42" s="8"/>
      <c r="AE42" s="8"/>
      <c r="AF42" s="8"/>
    </row>
    <row r="43" spans="1:32" ht="18.600000000000001" customHeight="1">
      <c r="A43" s="25" t="s">
        <v>24</v>
      </c>
      <c r="I43" s="25" t="s">
        <v>25</v>
      </c>
      <c r="M43" s="25" t="s">
        <v>26</v>
      </c>
      <c r="U43" s="25" t="s">
        <v>27</v>
      </c>
      <c r="Z43" s="25" t="s">
        <v>129</v>
      </c>
    </row>
    <row r="44" spans="1:32" ht="18.600000000000001" customHeight="1">
      <c r="A44" s="299" t="s">
        <v>0</v>
      </c>
      <c r="B44" s="299" t="s">
        <v>1</v>
      </c>
      <c r="C44" s="299" t="s">
        <v>29</v>
      </c>
      <c r="D44" s="57" t="s">
        <v>130</v>
      </c>
      <c r="E44" s="57" t="s">
        <v>159</v>
      </c>
      <c r="F44" s="57" t="s">
        <v>160</v>
      </c>
      <c r="G44" s="57" t="s">
        <v>157</v>
      </c>
      <c r="H44" s="8"/>
      <c r="I44" s="26" t="s">
        <v>32</v>
      </c>
      <c r="J44" s="26" t="s">
        <v>33</v>
      </c>
      <c r="K44" s="26" t="s">
        <v>34</v>
      </c>
      <c r="M44" s="294" t="s">
        <v>0</v>
      </c>
      <c r="N44" s="294" t="s">
        <v>1</v>
      </c>
      <c r="O44" s="294" t="s">
        <v>29</v>
      </c>
      <c r="P44" s="51" t="str">
        <f t="shared" ref="P44:S45" si="28">D44</f>
        <v>High</v>
      </c>
      <c r="Q44" s="51" t="str">
        <f t="shared" si="28"/>
        <v xml:space="preserve">Premium </v>
      </c>
      <c r="R44" s="51" t="str">
        <f t="shared" si="28"/>
        <v xml:space="preserve">High / Low / Peak </v>
      </c>
      <c r="S44" s="51" t="str">
        <f t="shared" si="28"/>
        <v>Festive</v>
      </c>
      <c r="U44" s="27" t="str">
        <f>P44</f>
        <v>High</v>
      </c>
      <c r="V44" s="27" t="str">
        <f t="shared" ref="V44:X45" si="29">Q44</f>
        <v xml:space="preserve">Premium </v>
      </c>
      <c r="W44" s="27" t="str">
        <f t="shared" si="29"/>
        <v xml:space="preserve">High / Low / Peak </v>
      </c>
      <c r="X44" s="27" t="str">
        <f t="shared" si="29"/>
        <v>Festive</v>
      </c>
      <c r="Z44" s="311" t="s">
        <v>0</v>
      </c>
      <c r="AA44" s="311" t="s">
        <v>1</v>
      </c>
      <c r="AB44" s="311" t="s">
        <v>29</v>
      </c>
      <c r="AC44" s="52" t="str">
        <f>U44</f>
        <v>High</v>
      </c>
      <c r="AD44" s="52" t="str">
        <f t="shared" ref="AD44:AF45" si="30">V44</f>
        <v xml:space="preserve">Premium </v>
      </c>
      <c r="AE44" s="52" t="str">
        <f t="shared" si="30"/>
        <v xml:space="preserve">High / Low / Peak </v>
      </c>
      <c r="AF44" s="52" t="str">
        <f t="shared" si="30"/>
        <v>Festive</v>
      </c>
    </row>
    <row r="45" spans="1:32" ht="18.600000000000001" customHeight="1">
      <c r="A45" s="299"/>
      <c r="B45" s="299"/>
      <c r="C45" s="299"/>
      <c r="D45" s="57" t="s">
        <v>161</v>
      </c>
      <c r="E45" s="57" t="s">
        <v>162</v>
      </c>
      <c r="F45" s="57" t="s">
        <v>163</v>
      </c>
      <c r="G45" s="57" t="s">
        <v>164</v>
      </c>
      <c r="H45" s="8"/>
      <c r="I45" s="26" t="s">
        <v>37</v>
      </c>
      <c r="J45" s="26" t="s">
        <v>38</v>
      </c>
      <c r="K45" s="26" t="s">
        <v>137</v>
      </c>
      <c r="M45" s="294"/>
      <c r="N45" s="294"/>
      <c r="O45" s="294"/>
      <c r="P45" s="51" t="str">
        <f t="shared" si="28"/>
        <v>11 Jan 2019 to 12 Apr 2019</v>
      </c>
      <c r="Q45" s="51" t="str">
        <f t="shared" si="28"/>
        <v>13 Apr 2019 to 26 Apr 2019</v>
      </c>
      <c r="R45" s="51" t="str">
        <f t="shared" si="28"/>
        <v>27 Apr 2019 to 26 Dec 2019</v>
      </c>
      <c r="S45" s="51" t="str">
        <f t="shared" si="28"/>
        <v>27 Dec 2019 to 10 Jan 2019</v>
      </c>
      <c r="U45" s="27" t="str">
        <f>P45</f>
        <v>11 Jan 2019 to 12 Apr 2019</v>
      </c>
      <c r="V45" s="27" t="str">
        <f t="shared" si="29"/>
        <v>13 Apr 2019 to 26 Apr 2019</v>
      </c>
      <c r="W45" s="27" t="str">
        <f t="shared" si="29"/>
        <v>27 Apr 2019 to 26 Dec 2019</v>
      </c>
      <c r="X45" s="27" t="str">
        <f t="shared" si="29"/>
        <v>27 Dec 2019 to 10 Jan 2019</v>
      </c>
      <c r="Z45" s="311"/>
      <c r="AA45" s="311"/>
      <c r="AB45" s="311"/>
      <c r="AC45" s="52" t="str">
        <f>U45</f>
        <v>11 Jan 2019 to 12 Apr 2019</v>
      </c>
      <c r="AD45" s="52" t="str">
        <f t="shared" si="30"/>
        <v>13 Apr 2019 to 26 Apr 2019</v>
      </c>
      <c r="AE45" s="52" t="str">
        <f t="shared" si="30"/>
        <v>27 Apr 2019 to 26 Dec 2019</v>
      </c>
      <c r="AF45" s="52" t="str">
        <f t="shared" si="30"/>
        <v>27 Dec 2019 to 10 Jan 2019</v>
      </c>
    </row>
    <row r="46" spans="1:32" ht="18.600000000000001" customHeight="1">
      <c r="A46" s="30" t="s">
        <v>150</v>
      </c>
      <c r="B46" s="31" t="s">
        <v>92</v>
      </c>
      <c r="C46" s="31" t="s">
        <v>151</v>
      </c>
      <c r="D46" s="31">
        <v>5000</v>
      </c>
      <c r="E46" s="31">
        <v>6000</v>
      </c>
      <c r="F46" s="31">
        <v>5000</v>
      </c>
      <c r="G46" s="31">
        <v>18000</v>
      </c>
      <c r="H46" s="8"/>
      <c r="I46" s="33"/>
      <c r="J46" s="33"/>
      <c r="K46" s="33">
        <v>0</v>
      </c>
      <c r="M46" s="30" t="str">
        <f t="shared" ref="M46:O48" si="31">A46</f>
        <v>Four Bed Room Beach Residence</v>
      </c>
      <c r="N46" s="31" t="str">
        <f t="shared" si="31"/>
        <v>FB</v>
      </c>
      <c r="O46" s="31" t="str">
        <f t="shared" si="31"/>
        <v>08 Persons</v>
      </c>
      <c r="P46" s="34">
        <f>D46+K46</f>
        <v>5000</v>
      </c>
      <c r="Q46" s="34">
        <f>E46+K46</f>
        <v>6000</v>
      </c>
      <c r="R46" s="34">
        <f>F46+K46</f>
        <v>5000</v>
      </c>
      <c r="S46" s="34">
        <f>G46+K46</f>
        <v>18000</v>
      </c>
      <c r="U46" s="53">
        <v>25</v>
      </c>
      <c r="V46" s="53">
        <v>25</v>
      </c>
      <c r="W46" s="53">
        <v>25</v>
      </c>
      <c r="X46" s="53">
        <v>50</v>
      </c>
      <c r="Z46" s="30" t="str">
        <f t="shared" ref="Z46:AB48" si="32">M46</f>
        <v>Four Bed Room Beach Residence</v>
      </c>
      <c r="AA46" s="31" t="str">
        <f t="shared" si="32"/>
        <v>FB</v>
      </c>
      <c r="AB46" s="31" t="str">
        <f t="shared" si="32"/>
        <v>08 Persons</v>
      </c>
      <c r="AC46" s="34">
        <f t="shared" ref="AC46:AF48" si="33">P46+U46</f>
        <v>5025</v>
      </c>
      <c r="AD46" s="34">
        <f t="shared" si="33"/>
        <v>6025</v>
      </c>
      <c r="AE46" s="34">
        <f t="shared" si="33"/>
        <v>5025</v>
      </c>
      <c r="AF46" s="34">
        <f t="shared" si="33"/>
        <v>18050</v>
      </c>
    </row>
    <row r="47" spans="1:32" ht="18.600000000000001" customHeight="1">
      <c r="A47" s="30" t="s">
        <v>165</v>
      </c>
      <c r="B47" s="31" t="s">
        <v>92</v>
      </c>
      <c r="C47" s="31" t="s">
        <v>153</v>
      </c>
      <c r="D47" s="31">
        <v>26600</v>
      </c>
      <c r="E47" s="31">
        <v>26600</v>
      </c>
      <c r="F47" s="31">
        <v>26600</v>
      </c>
      <c r="G47" s="31">
        <v>53000</v>
      </c>
      <c r="H47" s="8"/>
      <c r="I47" s="33"/>
      <c r="J47" s="33"/>
      <c r="K47" s="33">
        <v>0</v>
      </c>
      <c r="M47" s="30" t="str">
        <f t="shared" si="31"/>
        <v xml:space="preserve">The Great Beach Residence 8 Bed Rooms </v>
      </c>
      <c r="N47" s="31" t="str">
        <f t="shared" si="31"/>
        <v>FB</v>
      </c>
      <c r="O47" s="31" t="str">
        <f t="shared" si="31"/>
        <v>16 Persons</v>
      </c>
      <c r="P47" s="34">
        <f>D47+K47</f>
        <v>26600</v>
      </c>
      <c r="Q47" s="34">
        <f>E47+K47</f>
        <v>26600</v>
      </c>
      <c r="R47" s="34">
        <f>F47+K47</f>
        <v>26600</v>
      </c>
      <c r="S47" s="34">
        <f>G47+K47</f>
        <v>53000</v>
      </c>
      <c r="U47" s="53">
        <v>25</v>
      </c>
      <c r="V47" s="53">
        <v>25</v>
      </c>
      <c r="W47" s="53">
        <v>25</v>
      </c>
      <c r="X47" s="53">
        <v>50</v>
      </c>
      <c r="Z47" s="30" t="str">
        <f t="shared" si="32"/>
        <v xml:space="preserve">The Great Beach Residence 8 Bed Rooms </v>
      </c>
      <c r="AA47" s="31" t="str">
        <f t="shared" si="32"/>
        <v>FB</v>
      </c>
      <c r="AB47" s="31" t="str">
        <f t="shared" si="32"/>
        <v>16 Persons</v>
      </c>
      <c r="AC47" s="34">
        <f t="shared" si="33"/>
        <v>26625</v>
      </c>
      <c r="AD47" s="34">
        <f t="shared" si="33"/>
        <v>26625</v>
      </c>
      <c r="AE47" s="34">
        <f t="shared" si="33"/>
        <v>26625</v>
      </c>
      <c r="AF47" s="34">
        <f t="shared" si="33"/>
        <v>53050</v>
      </c>
    </row>
    <row r="48" spans="1:32" ht="18.600000000000001" customHeight="1">
      <c r="A48" s="30" t="s">
        <v>166</v>
      </c>
      <c r="B48" s="31" t="s">
        <v>92</v>
      </c>
      <c r="C48" s="31" t="s">
        <v>155</v>
      </c>
      <c r="D48" s="31">
        <v>26600</v>
      </c>
      <c r="E48" s="31">
        <v>26600</v>
      </c>
      <c r="F48" s="31">
        <v>26600</v>
      </c>
      <c r="G48" s="31">
        <v>53000</v>
      </c>
      <c r="H48" s="8"/>
      <c r="I48" s="33"/>
      <c r="J48" s="33"/>
      <c r="K48" s="33">
        <v>0</v>
      </c>
      <c r="M48" s="30" t="str">
        <f t="shared" si="31"/>
        <v xml:space="preserve">The Amilla Estate 6 Bed Rooms </v>
      </c>
      <c r="N48" s="31" t="str">
        <f t="shared" si="31"/>
        <v>FB</v>
      </c>
      <c r="O48" s="31" t="str">
        <f t="shared" si="31"/>
        <v>12 Persons</v>
      </c>
      <c r="P48" s="34">
        <f>D48+K48</f>
        <v>26600</v>
      </c>
      <c r="Q48" s="34">
        <f>E48+K48</f>
        <v>26600</v>
      </c>
      <c r="R48" s="34">
        <f>F48+K48</f>
        <v>26600</v>
      </c>
      <c r="S48" s="34">
        <f>G48+K48</f>
        <v>53000</v>
      </c>
      <c r="U48" s="53">
        <v>25</v>
      </c>
      <c r="V48" s="53">
        <v>25</v>
      </c>
      <c r="W48" s="53">
        <v>25</v>
      </c>
      <c r="X48" s="53">
        <v>50</v>
      </c>
      <c r="Z48" s="30" t="str">
        <f t="shared" si="32"/>
        <v xml:space="preserve">The Amilla Estate 6 Bed Rooms </v>
      </c>
      <c r="AA48" s="31" t="str">
        <f t="shared" si="32"/>
        <v>FB</v>
      </c>
      <c r="AB48" s="31" t="str">
        <f t="shared" si="32"/>
        <v>12 Persons</v>
      </c>
      <c r="AC48" s="34">
        <f t="shared" si="33"/>
        <v>26625</v>
      </c>
      <c r="AD48" s="34">
        <f t="shared" si="33"/>
        <v>26625</v>
      </c>
      <c r="AE48" s="34">
        <f t="shared" si="33"/>
        <v>26625</v>
      </c>
      <c r="AF48" s="34">
        <f t="shared" si="33"/>
        <v>53050</v>
      </c>
    </row>
  </sheetData>
  <sheetProtection password="D8E4" sheet="1" selectLockedCells="1" selectUnlockedCells="1"/>
  <mergeCells count="27">
    <mergeCell ref="Z9:Z10"/>
    <mergeCell ref="AA9:AA10"/>
    <mergeCell ref="AB9:AB10"/>
    <mergeCell ref="A25:A26"/>
    <mergeCell ref="B25:B26"/>
    <mergeCell ref="C25:C26"/>
    <mergeCell ref="M25:M26"/>
    <mergeCell ref="N25:N26"/>
    <mergeCell ref="O25:O26"/>
    <mergeCell ref="Z25:Z26"/>
    <mergeCell ref="A9:A10"/>
    <mergeCell ref="B9:B10"/>
    <mergeCell ref="C9:C10"/>
    <mergeCell ref="M9:M10"/>
    <mergeCell ref="N9:N10"/>
    <mergeCell ref="O9:O10"/>
    <mergeCell ref="AB44:AB45"/>
    <mergeCell ref="AA25:AA26"/>
    <mergeCell ref="AB25:AB26"/>
    <mergeCell ref="A44:A45"/>
    <mergeCell ref="B44:B45"/>
    <mergeCell ref="C44:C45"/>
    <mergeCell ref="M44:M45"/>
    <mergeCell ref="N44:N45"/>
    <mergeCell ref="O44:O45"/>
    <mergeCell ref="Z44:Z45"/>
    <mergeCell ref="AA44:AA45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01064-78BB-4A72-8702-CADA15D3AAA1}">
  <sheetPr codeName="Лист131"/>
  <dimension ref="A1:G20"/>
  <sheetViews>
    <sheetView view="pageBreakPreview" zoomScale="130" zoomScaleNormal="100" zoomScaleSheetLayoutView="130" workbookViewId="0">
      <selection activeCell="G1" sqref="G1"/>
    </sheetView>
  </sheetViews>
  <sheetFormatPr defaultColWidth="9.140625" defaultRowHeight="20.25" customHeight="1"/>
  <cols>
    <col min="1" max="1" width="29.42578125" style="1" customWidth="1"/>
    <col min="2" max="2" width="11.42578125" style="1" customWidth="1"/>
    <col min="3" max="3" width="12.85546875" style="2" customWidth="1"/>
    <col min="4" max="4" width="19.7109375" style="2" customWidth="1"/>
    <col min="5" max="7" width="19.7109375" style="3" customWidth="1"/>
    <col min="8" max="16384" width="9.140625" style="1"/>
  </cols>
  <sheetData>
    <row r="1" spans="1:7" ht="20.25" customHeight="1">
      <c r="A1" s="300" t="s">
        <v>2048</v>
      </c>
      <c r="B1" s="300"/>
      <c r="C1" s="300"/>
      <c r="D1" s="300"/>
      <c r="G1" s="61"/>
    </row>
    <row r="2" spans="1:7" s="2" customFormat="1" ht="24.6" customHeight="1">
      <c r="A2" s="22"/>
      <c r="B2" s="5"/>
      <c r="E2" s="3"/>
      <c r="F2" s="3"/>
      <c r="G2" s="3"/>
    </row>
    <row r="3" spans="1:7" s="2" customFormat="1" ht="24.6" customHeight="1">
      <c r="A3" s="15" t="s">
        <v>10</v>
      </c>
      <c r="B3" s="15"/>
      <c r="E3" s="3"/>
      <c r="F3" s="3"/>
      <c r="G3" s="3"/>
    </row>
    <row r="4" spans="1:7" s="2" customFormat="1" ht="24.6" customHeight="1">
      <c r="A4" s="5" t="s">
        <v>11</v>
      </c>
      <c r="B4" s="5"/>
      <c r="E4" s="3"/>
      <c r="F4" s="3"/>
      <c r="G4" s="3"/>
    </row>
    <row r="5" spans="1:7" s="2" customFormat="1" ht="24.6" customHeight="1">
      <c r="A5" s="5" t="s">
        <v>218</v>
      </c>
      <c r="B5" s="5"/>
      <c r="E5" s="3"/>
      <c r="F5" s="3"/>
      <c r="G5" s="3"/>
    </row>
    <row r="6" spans="1:7" s="2" customFormat="1" ht="24.6" customHeight="1">
      <c r="A6" s="5" t="s">
        <v>1354</v>
      </c>
      <c r="B6" s="5"/>
      <c r="E6" s="3"/>
      <c r="F6" s="3"/>
      <c r="G6" s="3"/>
    </row>
    <row r="7" spans="1:7" s="2" customFormat="1" ht="24.6" customHeight="1">
      <c r="A7" s="5" t="s">
        <v>108</v>
      </c>
      <c r="B7" s="5"/>
      <c r="E7" s="3"/>
      <c r="F7" s="3"/>
      <c r="G7" s="3"/>
    </row>
    <row r="8" spans="1:7" s="2" customFormat="1" ht="24.6" customHeight="1">
      <c r="A8" s="5"/>
      <c r="B8" s="5"/>
      <c r="E8" s="3"/>
      <c r="F8" s="3"/>
      <c r="G8" s="3"/>
    </row>
    <row r="9" spans="1:7" s="2" customFormat="1" ht="24.6" customHeight="1">
      <c r="A9" s="15" t="s">
        <v>82</v>
      </c>
      <c r="B9" s="15"/>
      <c r="E9" s="3"/>
      <c r="F9" s="3"/>
      <c r="G9" s="3"/>
    </row>
    <row r="10" spans="1:7" s="2" customFormat="1" ht="24.6" customHeight="1">
      <c r="A10" s="7" t="s">
        <v>1355</v>
      </c>
      <c r="B10" s="15"/>
      <c r="E10" s="3"/>
      <c r="F10" s="3"/>
      <c r="G10" s="3"/>
    </row>
    <row r="11" spans="1:7" s="2" customFormat="1" ht="24.6" customHeight="1">
      <c r="A11" s="5" t="s">
        <v>1356</v>
      </c>
      <c r="B11" s="5"/>
      <c r="E11" s="3"/>
      <c r="F11" s="3"/>
      <c r="G11" s="3"/>
    </row>
    <row r="12" spans="1:7" s="2" customFormat="1" ht="24.6" customHeight="1">
      <c r="A12" s="5" t="s">
        <v>1357</v>
      </c>
      <c r="B12" s="5"/>
      <c r="E12" s="3"/>
      <c r="F12" s="3"/>
      <c r="G12" s="3"/>
    </row>
    <row r="13" spans="1:7" s="2" customFormat="1" ht="24.6" customHeight="1">
      <c r="A13" s="5" t="s">
        <v>1358</v>
      </c>
      <c r="B13" s="5"/>
      <c r="E13" s="3"/>
      <c r="F13" s="3"/>
      <c r="G13" s="3"/>
    </row>
    <row r="14" spans="1:7" s="2" customFormat="1" ht="24.6" customHeight="1">
      <c r="A14" s="5" t="s">
        <v>1359</v>
      </c>
      <c r="B14" s="5"/>
      <c r="E14" s="3"/>
      <c r="F14" s="3"/>
      <c r="G14" s="3"/>
    </row>
    <row r="15" spans="1:7" s="2" customFormat="1" ht="24.6" customHeight="1">
      <c r="A15" s="5" t="s">
        <v>121</v>
      </c>
      <c r="B15" s="5"/>
      <c r="E15" s="3"/>
      <c r="F15" s="3"/>
      <c r="G15" s="3"/>
    </row>
    <row r="16" spans="1:7" s="2" customFormat="1" ht="24.6" customHeight="1">
      <c r="A16" s="7" t="s">
        <v>1025</v>
      </c>
      <c r="B16" s="15"/>
      <c r="E16" s="3"/>
      <c r="F16" s="3"/>
      <c r="G16" s="3"/>
    </row>
    <row r="17" spans="1:7" s="2" customFormat="1" ht="24.6" customHeight="1">
      <c r="A17" s="5" t="s">
        <v>1360</v>
      </c>
      <c r="B17" s="23"/>
      <c r="E17" s="3"/>
      <c r="F17" s="3"/>
      <c r="G17" s="3"/>
    </row>
    <row r="18" spans="1:7" s="2" customFormat="1" ht="24.6" customHeight="1">
      <c r="A18" s="5" t="s">
        <v>121</v>
      </c>
      <c r="B18" s="1"/>
      <c r="E18" s="3"/>
      <c r="F18" s="3"/>
      <c r="G18" s="3"/>
    </row>
    <row r="20" spans="1:7" s="2" customFormat="1" ht="20.25" customHeight="1">
      <c r="A20" s="6"/>
      <c r="B20" s="1"/>
      <c r="E20" s="3"/>
      <c r="F20" s="3"/>
      <c r="G20" s="3"/>
    </row>
  </sheetData>
  <mergeCells count="1">
    <mergeCell ref="A1:D1"/>
  </mergeCells>
  <pageMargins left="0.25" right="0.25" top="0.75" bottom="0.75" header="0.3" footer="0.3"/>
  <pageSetup paperSize="9" scale="75" orientation="portrait" verticalDpi="1200" r:id="rId1"/>
  <headerFooter>
    <oddFooter>&amp;L&amp;"Candara,Regular"&amp;8INTOUR MALDIVES&amp;C&amp;"Candara,Regular"&amp;8&amp;P of &amp;N&amp;R&amp;"Candara,Regular"&amp;8Lux North Male</oddFooter>
  </headerFooter>
  <rowBreaks count="1" manualBreakCount="1">
    <brk id="8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54EFF-D017-45B1-A7AB-A0BE6ABC26EB}">
  <sheetPr codeName="Лист132">
    <tabColor rgb="FFFF0000"/>
  </sheetPr>
  <dimension ref="A8:AF43"/>
  <sheetViews>
    <sheetView topLeftCell="AG1" zoomScaleNormal="100" zoomScaleSheetLayoutView="100" workbookViewId="0">
      <selection sqref="A1:AF1048576"/>
    </sheetView>
  </sheetViews>
  <sheetFormatPr defaultColWidth="29.42578125" defaultRowHeight="22.15" customHeight="1"/>
  <cols>
    <col min="1" max="1" width="40.5703125" style="25" hidden="1" customWidth="1"/>
    <col min="2" max="32" width="0" style="25" hidden="1" customWidth="1"/>
    <col min="33" max="16384" width="29.42578125" style="25"/>
  </cols>
  <sheetData>
    <row r="8" spans="1:32" ht="22.1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2.15" customHeight="1">
      <c r="A9" s="299" t="s">
        <v>0</v>
      </c>
      <c r="B9" s="299" t="s">
        <v>1</v>
      </c>
      <c r="C9" s="299" t="s">
        <v>29</v>
      </c>
      <c r="D9" s="57" t="s">
        <v>175</v>
      </c>
      <c r="E9" s="57" t="s">
        <v>258</v>
      </c>
      <c r="F9" s="57" t="s">
        <v>130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Shoulder</v>
      </c>
      <c r="Q9" s="51" t="str">
        <f t="shared" si="0"/>
        <v>Peak</v>
      </c>
      <c r="R9" s="51" t="str">
        <f t="shared" si="0"/>
        <v>High</v>
      </c>
      <c r="S9" s="51" t="str">
        <f t="shared" si="0"/>
        <v>Low</v>
      </c>
      <c r="U9" s="27" t="str">
        <f>P9</f>
        <v>Shoulder</v>
      </c>
      <c r="V9" s="27" t="str">
        <f t="shared" ref="V9:X10" si="1">Q9</f>
        <v>Peak</v>
      </c>
      <c r="W9" s="27" t="str">
        <f t="shared" si="1"/>
        <v>High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>Shoulder</v>
      </c>
      <c r="AD9" s="52" t="str">
        <f t="shared" ref="AD9:AF10" si="2">V9</f>
        <v>Peak</v>
      </c>
      <c r="AE9" s="52" t="str">
        <f t="shared" si="2"/>
        <v>High</v>
      </c>
      <c r="AF9" s="52" t="str">
        <f t="shared" si="2"/>
        <v>Low</v>
      </c>
    </row>
    <row r="10" spans="1:32" ht="22.15" customHeight="1">
      <c r="A10" s="299"/>
      <c r="B10" s="299"/>
      <c r="C10" s="299"/>
      <c r="D10" s="57" t="s">
        <v>235</v>
      </c>
      <c r="E10" s="57" t="s">
        <v>1031</v>
      </c>
      <c r="F10" s="57" t="s">
        <v>1361</v>
      </c>
      <c r="G10" s="57" t="s">
        <v>1362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07 Jan 2020</v>
      </c>
      <c r="R10" s="51" t="str">
        <f t="shared" si="0"/>
        <v>08 Jan 2020 to 07 May 2020</v>
      </c>
      <c r="S10" s="51" t="str">
        <f t="shared" si="0"/>
        <v>08 May 2020 to 14 Jul 2020</v>
      </c>
      <c r="U10" s="27" t="str">
        <f>P10</f>
        <v>01 Nov 2019 to 23 Dec 2019</v>
      </c>
      <c r="V10" s="27" t="str">
        <f t="shared" si="1"/>
        <v>24 Dec 2019 to 07 Jan 2020</v>
      </c>
      <c r="W10" s="27" t="str">
        <f t="shared" si="1"/>
        <v>08 Jan 2020 to 07 May 2020</v>
      </c>
      <c r="X10" s="27" t="str">
        <f t="shared" si="1"/>
        <v>08 May 2020 to 14 Jul 2020</v>
      </c>
      <c r="Z10" s="311"/>
      <c r="AA10" s="311"/>
      <c r="AB10" s="311"/>
      <c r="AC10" s="52" t="str">
        <f>U10</f>
        <v>01 Nov 2019 to 23 Dec 2019</v>
      </c>
      <c r="AD10" s="52" t="str">
        <f t="shared" si="2"/>
        <v>24 Dec 2019 to 07 Jan 2020</v>
      </c>
      <c r="AE10" s="52" t="str">
        <f t="shared" si="2"/>
        <v>08 Jan 2020 to 07 May 2020</v>
      </c>
      <c r="AF10" s="52" t="str">
        <f t="shared" si="2"/>
        <v>08 May 2020 to 14 Jul 2020</v>
      </c>
    </row>
    <row r="11" spans="1:32" ht="22.15" customHeight="1">
      <c r="A11" s="30" t="s">
        <v>1363</v>
      </c>
      <c r="B11" s="31" t="s">
        <v>139</v>
      </c>
      <c r="C11" s="31" t="s">
        <v>140</v>
      </c>
      <c r="D11" s="31">
        <v>1580</v>
      </c>
      <c r="E11" s="31">
        <v>2690</v>
      </c>
      <c r="F11" s="31">
        <v>1860</v>
      </c>
      <c r="G11" s="31">
        <v>1340</v>
      </c>
      <c r="H11" s="8"/>
      <c r="I11" s="33"/>
      <c r="J11" s="33"/>
      <c r="K11" s="33">
        <v>12</v>
      </c>
      <c r="M11" s="30" t="str">
        <f t="shared" ref="M11:O17" si="3">A11</f>
        <v>Beach Villa (1 Bed Room with Pool)</v>
      </c>
      <c r="N11" s="31" t="str">
        <f t="shared" si="3"/>
        <v>BB</v>
      </c>
      <c r="O11" s="31" t="str">
        <f t="shared" si="3"/>
        <v>02 Persons</v>
      </c>
      <c r="P11" s="34">
        <f t="shared" ref="P11:P17" si="4">D11+K11</f>
        <v>1592</v>
      </c>
      <c r="Q11" s="34">
        <f t="shared" ref="Q11:Q17" si="5">E11+K11</f>
        <v>2702</v>
      </c>
      <c r="R11" s="34">
        <f t="shared" ref="R11:R17" si="6">F11+K11</f>
        <v>1872</v>
      </c>
      <c r="S11" s="34">
        <f t="shared" ref="S11:S17" si="7">G11+K11</f>
        <v>1352</v>
      </c>
      <c r="U11" s="53">
        <v>12</v>
      </c>
      <c r="V11" s="53">
        <v>25</v>
      </c>
      <c r="W11" s="53">
        <v>12</v>
      </c>
      <c r="X11" s="53">
        <v>12</v>
      </c>
      <c r="Z11" s="30" t="str">
        <f t="shared" ref="Z11:AB17" si="8">M11</f>
        <v>Beach Villa (1 Bed Room with Pool)</v>
      </c>
      <c r="AA11" s="31" t="str">
        <f t="shared" si="8"/>
        <v>BB</v>
      </c>
      <c r="AB11" s="31" t="str">
        <f t="shared" si="8"/>
        <v>02 Persons</v>
      </c>
      <c r="AC11" s="34">
        <f>P11+U11</f>
        <v>1604</v>
      </c>
      <c r="AD11" s="34">
        <f t="shared" ref="AD11:AF18" si="9">Q11+V11</f>
        <v>2727</v>
      </c>
      <c r="AE11" s="34">
        <f t="shared" si="9"/>
        <v>1884</v>
      </c>
      <c r="AF11" s="34">
        <f t="shared" si="9"/>
        <v>1364</v>
      </c>
    </row>
    <row r="12" spans="1:32" ht="22.15" customHeight="1">
      <c r="A12" s="30" t="s">
        <v>1364</v>
      </c>
      <c r="B12" s="31" t="s">
        <v>139</v>
      </c>
      <c r="C12" s="31" t="s">
        <v>68</v>
      </c>
      <c r="D12" s="31">
        <v>3640</v>
      </c>
      <c r="E12" s="31">
        <v>6230</v>
      </c>
      <c r="F12" s="31">
        <v>4300</v>
      </c>
      <c r="G12" s="31">
        <v>3100</v>
      </c>
      <c r="H12" s="8"/>
      <c r="I12" s="33"/>
      <c r="J12" s="33"/>
      <c r="K12" s="33">
        <v>24</v>
      </c>
      <c r="M12" s="30" t="str">
        <f t="shared" si="3"/>
        <v>Beach Residence (2 Bed Room with Pool)</v>
      </c>
      <c r="N12" s="31" t="str">
        <f t="shared" si="3"/>
        <v>BB</v>
      </c>
      <c r="O12" s="31" t="str">
        <f t="shared" si="3"/>
        <v>04 Persons</v>
      </c>
      <c r="P12" s="34">
        <f t="shared" si="4"/>
        <v>3664</v>
      </c>
      <c r="Q12" s="34">
        <f t="shared" si="5"/>
        <v>6254</v>
      </c>
      <c r="R12" s="34">
        <f t="shared" si="6"/>
        <v>4324</v>
      </c>
      <c r="S12" s="34">
        <f t="shared" si="7"/>
        <v>3124</v>
      </c>
      <c r="U12" s="53">
        <v>15</v>
      </c>
      <c r="V12" s="53">
        <v>25</v>
      </c>
      <c r="W12" s="53">
        <v>15</v>
      </c>
      <c r="X12" s="53">
        <v>15</v>
      </c>
      <c r="Z12" s="30" t="str">
        <f t="shared" si="8"/>
        <v>Beach Residence (2 Bed Room with Pool)</v>
      </c>
      <c r="AA12" s="31" t="str">
        <f t="shared" si="8"/>
        <v>BB</v>
      </c>
      <c r="AB12" s="31" t="str">
        <f t="shared" si="8"/>
        <v>04 Persons</v>
      </c>
      <c r="AC12" s="34">
        <f t="shared" ref="AC12:AC18" si="10">P12+U12</f>
        <v>3679</v>
      </c>
      <c r="AD12" s="34">
        <f t="shared" si="9"/>
        <v>6279</v>
      </c>
      <c r="AE12" s="34">
        <f t="shared" si="9"/>
        <v>4339</v>
      </c>
      <c r="AF12" s="34">
        <f t="shared" si="9"/>
        <v>3139</v>
      </c>
    </row>
    <row r="13" spans="1:32" ht="22.15" customHeight="1">
      <c r="A13" s="30" t="s">
        <v>1365</v>
      </c>
      <c r="B13" s="31" t="s">
        <v>139</v>
      </c>
      <c r="C13" s="31" t="s">
        <v>206</v>
      </c>
      <c r="D13" s="31">
        <v>12250</v>
      </c>
      <c r="E13" s="31">
        <v>21130</v>
      </c>
      <c r="F13" s="31">
        <v>13375</v>
      </c>
      <c r="G13" s="31">
        <v>10790</v>
      </c>
      <c r="H13" s="8"/>
      <c r="I13" s="33"/>
      <c r="J13" s="33"/>
      <c r="K13" s="33">
        <v>36</v>
      </c>
      <c r="M13" s="30" t="str">
        <f t="shared" si="3"/>
        <v>Lux* Beach Retreat (3 Bed Room with Pool)</v>
      </c>
      <c r="N13" s="31" t="str">
        <f t="shared" si="3"/>
        <v>BB</v>
      </c>
      <c r="O13" s="31" t="str">
        <f t="shared" si="3"/>
        <v>06 Persons</v>
      </c>
      <c r="P13" s="34">
        <f t="shared" si="4"/>
        <v>12286</v>
      </c>
      <c r="Q13" s="34">
        <f t="shared" si="5"/>
        <v>21166</v>
      </c>
      <c r="R13" s="34">
        <f t="shared" si="6"/>
        <v>13411</v>
      </c>
      <c r="S13" s="34">
        <f t="shared" si="7"/>
        <v>10826</v>
      </c>
      <c r="U13" s="53">
        <v>50</v>
      </c>
      <c r="V13" s="53">
        <v>75</v>
      </c>
      <c r="W13" s="53">
        <v>50</v>
      </c>
      <c r="X13" s="53">
        <v>50</v>
      </c>
      <c r="Z13" s="30" t="str">
        <f t="shared" si="8"/>
        <v>Lux* Beach Retreat (3 Bed Room with Pool)</v>
      </c>
      <c r="AA13" s="31" t="str">
        <f t="shared" si="8"/>
        <v>BB</v>
      </c>
      <c r="AB13" s="31" t="str">
        <f t="shared" si="8"/>
        <v>06 Persons</v>
      </c>
      <c r="AC13" s="34">
        <f t="shared" si="10"/>
        <v>12336</v>
      </c>
      <c r="AD13" s="34">
        <f t="shared" si="9"/>
        <v>21241</v>
      </c>
      <c r="AE13" s="34">
        <f t="shared" si="9"/>
        <v>13461</v>
      </c>
      <c r="AF13" s="34">
        <f t="shared" si="9"/>
        <v>10876</v>
      </c>
    </row>
    <row r="14" spans="1:32" ht="22.15" customHeight="1">
      <c r="A14" s="30" t="s">
        <v>1366</v>
      </c>
      <c r="B14" s="31" t="s">
        <v>139</v>
      </c>
      <c r="C14" s="31" t="s">
        <v>140</v>
      </c>
      <c r="D14" s="31">
        <v>1160</v>
      </c>
      <c r="E14" s="31">
        <v>2120</v>
      </c>
      <c r="F14" s="31">
        <v>1400</v>
      </c>
      <c r="G14" s="31">
        <v>960</v>
      </c>
      <c r="H14" s="8"/>
      <c r="I14" s="33"/>
      <c r="J14" s="33"/>
      <c r="K14" s="33">
        <v>12</v>
      </c>
      <c r="M14" s="30" t="str">
        <f t="shared" si="3"/>
        <v>Water Villa (1 Bed Room with Pool)</v>
      </c>
      <c r="N14" s="31" t="str">
        <f t="shared" si="3"/>
        <v>BB</v>
      </c>
      <c r="O14" s="31" t="str">
        <f t="shared" si="3"/>
        <v>02 Persons</v>
      </c>
      <c r="P14" s="34">
        <f t="shared" si="4"/>
        <v>1172</v>
      </c>
      <c r="Q14" s="34">
        <f t="shared" si="5"/>
        <v>2132</v>
      </c>
      <c r="R14" s="34">
        <f t="shared" si="6"/>
        <v>1412</v>
      </c>
      <c r="S14" s="34">
        <f t="shared" si="7"/>
        <v>972</v>
      </c>
      <c r="U14" s="53">
        <v>12</v>
      </c>
      <c r="V14" s="53">
        <v>25</v>
      </c>
      <c r="W14" s="53">
        <v>12</v>
      </c>
      <c r="X14" s="53">
        <v>12</v>
      </c>
      <c r="Z14" s="30" t="str">
        <f t="shared" si="8"/>
        <v>Water Villa (1 Bed Room with Pool)</v>
      </c>
      <c r="AA14" s="31" t="str">
        <f t="shared" si="8"/>
        <v>BB</v>
      </c>
      <c r="AB14" s="31" t="str">
        <f t="shared" si="8"/>
        <v>02 Persons</v>
      </c>
      <c r="AC14" s="34">
        <f t="shared" si="10"/>
        <v>1184</v>
      </c>
      <c r="AD14" s="34">
        <f t="shared" si="9"/>
        <v>2157</v>
      </c>
      <c r="AE14" s="34">
        <f t="shared" si="9"/>
        <v>1424</v>
      </c>
      <c r="AF14" s="34">
        <f t="shared" si="9"/>
        <v>984</v>
      </c>
    </row>
    <row r="15" spans="1:32" ht="22.15" customHeight="1">
      <c r="A15" s="30" t="s">
        <v>1367</v>
      </c>
      <c r="B15" s="31" t="s">
        <v>139</v>
      </c>
      <c r="C15" s="31" t="s">
        <v>140</v>
      </c>
      <c r="D15" s="31">
        <v>1280</v>
      </c>
      <c r="E15" s="31">
        <v>2330</v>
      </c>
      <c r="F15" s="31">
        <v>1540</v>
      </c>
      <c r="G15" s="31">
        <v>1060</v>
      </c>
      <c r="H15" s="8"/>
      <c r="I15" s="33"/>
      <c r="J15" s="33"/>
      <c r="K15" s="33">
        <v>12</v>
      </c>
      <c r="M15" s="30" t="str">
        <f t="shared" si="3"/>
        <v>Deluxe Water Villa (1 Bed Room with Pool)</v>
      </c>
      <c r="N15" s="31" t="str">
        <f t="shared" si="3"/>
        <v>BB</v>
      </c>
      <c r="O15" s="31" t="str">
        <f t="shared" si="3"/>
        <v>02 Persons</v>
      </c>
      <c r="P15" s="34">
        <f t="shared" si="4"/>
        <v>1292</v>
      </c>
      <c r="Q15" s="34">
        <f t="shared" si="5"/>
        <v>2342</v>
      </c>
      <c r="R15" s="34">
        <f t="shared" si="6"/>
        <v>1552</v>
      </c>
      <c r="S15" s="34">
        <f t="shared" si="7"/>
        <v>1072</v>
      </c>
      <c r="U15" s="53">
        <v>12</v>
      </c>
      <c r="V15" s="53">
        <v>25</v>
      </c>
      <c r="W15" s="53">
        <v>12</v>
      </c>
      <c r="X15" s="53">
        <v>12</v>
      </c>
      <c r="Z15" s="30" t="str">
        <f t="shared" si="8"/>
        <v>Deluxe Water Villa (1 Bed Room with Pool)</v>
      </c>
      <c r="AA15" s="31" t="str">
        <f t="shared" si="8"/>
        <v>BB</v>
      </c>
      <c r="AB15" s="31" t="str">
        <f t="shared" si="8"/>
        <v>02 Persons</v>
      </c>
      <c r="AC15" s="34">
        <f t="shared" si="10"/>
        <v>1304</v>
      </c>
      <c r="AD15" s="34">
        <f t="shared" si="9"/>
        <v>2367</v>
      </c>
      <c r="AE15" s="34">
        <f t="shared" si="9"/>
        <v>1564</v>
      </c>
      <c r="AF15" s="34">
        <f t="shared" si="9"/>
        <v>1084</v>
      </c>
    </row>
    <row r="16" spans="1:32" ht="22.15" customHeight="1">
      <c r="A16" s="30" t="s">
        <v>1368</v>
      </c>
      <c r="B16" s="31" t="s">
        <v>139</v>
      </c>
      <c r="C16" s="31" t="s">
        <v>140</v>
      </c>
      <c r="D16" s="31">
        <v>1460</v>
      </c>
      <c r="E16" s="31">
        <v>2575</v>
      </c>
      <c r="F16" s="31">
        <v>1740</v>
      </c>
      <c r="G16" s="31">
        <v>1220</v>
      </c>
      <c r="H16" s="8"/>
      <c r="I16" s="33"/>
      <c r="J16" s="33"/>
      <c r="K16" s="33">
        <v>12</v>
      </c>
      <c r="M16" s="30" t="str">
        <f t="shared" si="3"/>
        <v>Prestige Water Villa (1 Bed Room with Pool)</v>
      </c>
      <c r="N16" s="31" t="str">
        <f t="shared" si="3"/>
        <v>BB</v>
      </c>
      <c r="O16" s="31" t="str">
        <f t="shared" si="3"/>
        <v>02 Persons</v>
      </c>
      <c r="P16" s="34">
        <f t="shared" si="4"/>
        <v>1472</v>
      </c>
      <c r="Q16" s="34">
        <f t="shared" si="5"/>
        <v>2587</v>
      </c>
      <c r="R16" s="34">
        <f t="shared" si="6"/>
        <v>1752</v>
      </c>
      <c r="S16" s="34">
        <f t="shared" si="7"/>
        <v>1232</v>
      </c>
      <c r="U16" s="53">
        <v>12</v>
      </c>
      <c r="V16" s="53">
        <v>25</v>
      </c>
      <c r="W16" s="53">
        <v>12</v>
      </c>
      <c r="X16" s="53">
        <v>12</v>
      </c>
      <c r="Z16" s="30" t="str">
        <f t="shared" si="8"/>
        <v>Prestige Water Villa (1 Bed Room with Pool)</v>
      </c>
      <c r="AA16" s="31" t="str">
        <f t="shared" si="8"/>
        <v>BB</v>
      </c>
      <c r="AB16" s="31" t="str">
        <f t="shared" si="8"/>
        <v>02 Persons</v>
      </c>
      <c r="AC16" s="34">
        <f t="shared" si="10"/>
        <v>1484</v>
      </c>
      <c r="AD16" s="34">
        <f t="shared" si="9"/>
        <v>2612</v>
      </c>
      <c r="AE16" s="34">
        <f t="shared" si="9"/>
        <v>1764</v>
      </c>
      <c r="AF16" s="34">
        <f t="shared" si="9"/>
        <v>1244</v>
      </c>
    </row>
    <row r="17" spans="1:32" ht="22.15" customHeight="1">
      <c r="A17" s="30" t="s">
        <v>1369</v>
      </c>
      <c r="B17" s="31" t="s">
        <v>139</v>
      </c>
      <c r="C17" s="31" t="s">
        <v>68</v>
      </c>
      <c r="D17" s="31">
        <v>3350</v>
      </c>
      <c r="E17" s="31">
        <v>5920</v>
      </c>
      <c r="F17" s="31">
        <v>4000</v>
      </c>
      <c r="G17" s="31">
        <v>2800</v>
      </c>
      <c r="H17" s="8"/>
      <c r="I17" s="33"/>
      <c r="J17" s="33"/>
      <c r="K17" s="33">
        <v>24</v>
      </c>
      <c r="M17" s="30" t="str">
        <f t="shared" si="3"/>
        <v>Overwater Residence (2 Bed Room with Pool)</v>
      </c>
      <c r="N17" s="31" t="str">
        <f t="shared" si="3"/>
        <v>BB</v>
      </c>
      <c r="O17" s="31" t="str">
        <f t="shared" si="3"/>
        <v>04 Persons</v>
      </c>
      <c r="P17" s="34">
        <f t="shared" si="4"/>
        <v>3374</v>
      </c>
      <c r="Q17" s="34">
        <f t="shared" si="5"/>
        <v>5944</v>
      </c>
      <c r="R17" s="34">
        <f t="shared" si="6"/>
        <v>4024</v>
      </c>
      <c r="S17" s="34">
        <f t="shared" si="7"/>
        <v>2824</v>
      </c>
      <c r="U17" s="53">
        <v>15</v>
      </c>
      <c r="V17" s="53">
        <v>25</v>
      </c>
      <c r="W17" s="53">
        <v>15</v>
      </c>
      <c r="X17" s="53">
        <v>15</v>
      </c>
      <c r="Z17" s="30" t="str">
        <f t="shared" si="8"/>
        <v>Overwater Residence (2 Bed Room with Pool)</v>
      </c>
      <c r="AA17" s="31" t="str">
        <f t="shared" si="8"/>
        <v>BB</v>
      </c>
      <c r="AB17" s="31" t="str">
        <f t="shared" si="8"/>
        <v>04 Persons</v>
      </c>
      <c r="AC17" s="34">
        <f t="shared" si="10"/>
        <v>3389</v>
      </c>
      <c r="AD17" s="34">
        <f t="shared" si="9"/>
        <v>5969</v>
      </c>
      <c r="AE17" s="34">
        <f t="shared" si="9"/>
        <v>4039</v>
      </c>
      <c r="AF17" s="34">
        <f t="shared" si="9"/>
        <v>2839</v>
      </c>
    </row>
    <row r="18" spans="1:32" ht="22.15" customHeight="1">
      <c r="A18" s="30" t="s">
        <v>1370</v>
      </c>
      <c r="B18" s="31" t="s">
        <v>139</v>
      </c>
      <c r="C18" s="31" t="s">
        <v>206</v>
      </c>
      <c r="D18" s="31">
        <v>11500</v>
      </c>
      <c r="E18" s="31">
        <v>19290</v>
      </c>
      <c r="F18" s="31">
        <v>12810</v>
      </c>
      <c r="G18" s="31">
        <v>10225</v>
      </c>
      <c r="H18" s="8"/>
      <c r="I18" s="33"/>
      <c r="J18" s="33"/>
      <c r="K18" s="33">
        <v>36</v>
      </c>
      <c r="M18" s="30" t="str">
        <f>A18</f>
        <v>Lux* Overwater Retreat (3 Bed Room with Pool)</v>
      </c>
      <c r="N18" s="31" t="str">
        <f>B18</f>
        <v>BB</v>
      </c>
      <c r="O18" s="31" t="str">
        <f>C18</f>
        <v>06 Persons</v>
      </c>
      <c r="P18" s="34">
        <f>D18+K18</f>
        <v>11536</v>
      </c>
      <c r="Q18" s="34">
        <f>E18+K18</f>
        <v>19326</v>
      </c>
      <c r="R18" s="34">
        <f>F18+K18</f>
        <v>12846</v>
      </c>
      <c r="S18" s="34">
        <f>G18+K18</f>
        <v>10261</v>
      </c>
      <c r="U18" s="53">
        <v>50</v>
      </c>
      <c r="V18" s="53">
        <v>75</v>
      </c>
      <c r="W18" s="53">
        <v>50</v>
      </c>
      <c r="X18" s="53">
        <v>50</v>
      </c>
      <c r="Z18" s="30" t="str">
        <f>M18</f>
        <v>Lux* Overwater Retreat (3 Bed Room with Pool)</v>
      </c>
      <c r="AA18" s="31" t="str">
        <f>N18</f>
        <v>BB</v>
      </c>
      <c r="AB18" s="31" t="str">
        <f>O18</f>
        <v>06 Persons</v>
      </c>
      <c r="AC18" s="34">
        <f t="shared" si="10"/>
        <v>11586</v>
      </c>
      <c r="AD18" s="34">
        <f t="shared" si="9"/>
        <v>19401</v>
      </c>
      <c r="AE18" s="34">
        <f t="shared" si="9"/>
        <v>12896</v>
      </c>
      <c r="AF18" s="34">
        <f t="shared" si="9"/>
        <v>10311</v>
      </c>
    </row>
    <row r="19" spans="1:32" ht="19.149999999999999" customHeight="1">
      <c r="A19" s="203" t="s">
        <v>7</v>
      </c>
      <c r="B19" s="204"/>
      <c r="C19" s="205"/>
      <c r="D19" s="205" t="str">
        <f>D9</f>
        <v>Shoulder</v>
      </c>
      <c r="E19" s="205" t="str">
        <f>E9</f>
        <v>Peak</v>
      </c>
      <c r="F19" s="205" t="str">
        <f>F9</f>
        <v>High</v>
      </c>
      <c r="G19" s="205" t="str">
        <f>G9</f>
        <v>Low</v>
      </c>
      <c r="H19" s="8"/>
      <c r="I19" s="33"/>
      <c r="J19" s="33"/>
      <c r="K19" s="33"/>
      <c r="M19" s="30" t="str">
        <f t="shared" ref="M19:N25" si="11">A19</f>
        <v xml:space="preserve">Extra Person Charges </v>
      </c>
      <c r="N19" s="31">
        <f t="shared" si="11"/>
        <v>0</v>
      </c>
      <c r="O19" s="159"/>
      <c r="P19" s="34" t="str">
        <f>D19</f>
        <v>Shoulder</v>
      </c>
      <c r="Q19" s="34" t="str">
        <f t="shared" ref="Q19:S19" si="12">E19</f>
        <v>Peak</v>
      </c>
      <c r="R19" s="34" t="str">
        <f t="shared" si="12"/>
        <v>High</v>
      </c>
      <c r="S19" s="34" t="str">
        <f t="shared" si="12"/>
        <v>Low</v>
      </c>
      <c r="U19" s="53" t="str">
        <f>P19</f>
        <v>Shoulder</v>
      </c>
      <c r="V19" s="53" t="str">
        <f t="shared" ref="V19:X19" si="13">Q19</f>
        <v>Peak</v>
      </c>
      <c r="W19" s="53" t="str">
        <f t="shared" si="13"/>
        <v>High</v>
      </c>
      <c r="X19" s="53" t="str">
        <f t="shared" si="13"/>
        <v>Low</v>
      </c>
      <c r="Z19" s="30" t="str">
        <f t="shared" ref="Z19:AB25" si="14">M19</f>
        <v xml:space="preserve">Extra Person Charges </v>
      </c>
      <c r="AA19" s="31">
        <f t="shared" si="14"/>
        <v>0</v>
      </c>
      <c r="AB19" s="31">
        <f t="shared" si="14"/>
        <v>0</v>
      </c>
      <c r="AC19" s="34" t="str">
        <f>U19</f>
        <v>Shoulder</v>
      </c>
      <c r="AD19" s="34" t="str">
        <f t="shared" ref="AD19:AF19" si="15">V19</f>
        <v>Peak</v>
      </c>
      <c r="AE19" s="34" t="str">
        <f t="shared" si="15"/>
        <v>High</v>
      </c>
      <c r="AF19" s="34" t="str">
        <f t="shared" si="15"/>
        <v>Low</v>
      </c>
    </row>
    <row r="20" spans="1:32" ht="19.149999999999999" customHeight="1">
      <c r="A20" s="206" t="s">
        <v>404</v>
      </c>
      <c r="B20" s="40" t="s">
        <v>139</v>
      </c>
      <c r="C20" s="207" t="s">
        <v>55</v>
      </c>
      <c r="D20" s="208">
        <v>6</v>
      </c>
      <c r="E20" s="208">
        <v>6</v>
      </c>
      <c r="F20" s="208">
        <v>6</v>
      </c>
      <c r="G20" s="208">
        <v>6</v>
      </c>
      <c r="H20" s="8"/>
      <c r="I20" s="33"/>
      <c r="J20" s="33"/>
      <c r="K20" s="33">
        <v>0</v>
      </c>
      <c r="M20" s="30" t="str">
        <f t="shared" si="11"/>
        <v xml:space="preserve">Infant (00 - 05.99 Yrs) </v>
      </c>
      <c r="N20" s="31" t="str">
        <f t="shared" si="11"/>
        <v>BB</v>
      </c>
      <c r="O20" s="159"/>
      <c r="P20" s="209">
        <f>D20+K20</f>
        <v>6</v>
      </c>
      <c r="Q20" s="34">
        <f t="shared" ref="Q20:Q25" si="16">E20+K20</f>
        <v>6</v>
      </c>
      <c r="R20" s="34">
        <f t="shared" ref="R20:R25" si="17">F20+K20</f>
        <v>6</v>
      </c>
      <c r="S20" s="34">
        <f t="shared" ref="S20:S25" si="18">G20+K20</f>
        <v>6</v>
      </c>
      <c r="U20" s="53">
        <v>0</v>
      </c>
      <c r="V20" s="53">
        <v>0</v>
      </c>
      <c r="W20" s="53">
        <v>0</v>
      </c>
      <c r="X20" s="53">
        <v>0</v>
      </c>
      <c r="Z20" s="30" t="str">
        <f t="shared" si="14"/>
        <v xml:space="preserve">Infant (00 - 05.99 Yrs) </v>
      </c>
      <c r="AA20" s="31" t="str">
        <f t="shared" si="14"/>
        <v>BB</v>
      </c>
      <c r="AB20" s="31">
        <f t="shared" si="14"/>
        <v>0</v>
      </c>
      <c r="AC20" s="34">
        <f t="shared" ref="AC20:AF25" si="19">P20+U20</f>
        <v>6</v>
      </c>
      <c r="AD20" s="34">
        <f t="shared" si="19"/>
        <v>6</v>
      </c>
      <c r="AE20" s="34">
        <f t="shared" si="19"/>
        <v>6</v>
      </c>
      <c r="AF20" s="34">
        <f t="shared" si="19"/>
        <v>6</v>
      </c>
    </row>
    <row r="21" spans="1:32" ht="19.149999999999999" customHeight="1">
      <c r="A21" s="206" t="s">
        <v>1371</v>
      </c>
      <c r="B21" s="40" t="s">
        <v>139</v>
      </c>
      <c r="C21" s="207" t="s">
        <v>55</v>
      </c>
      <c r="D21" s="208">
        <v>150</v>
      </c>
      <c r="E21" s="208">
        <v>150</v>
      </c>
      <c r="F21" s="208">
        <v>150</v>
      </c>
      <c r="G21" s="208">
        <v>150</v>
      </c>
      <c r="H21" s="8"/>
      <c r="I21" s="33"/>
      <c r="J21" s="33"/>
      <c r="K21" s="33">
        <v>6</v>
      </c>
      <c r="M21" s="30" t="str">
        <f t="shared" si="11"/>
        <v>First Child (06 - 11.99 Yrs)</v>
      </c>
      <c r="N21" s="31" t="str">
        <f t="shared" si="11"/>
        <v>BB</v>
      </c>
      <c r="O21" s="159"/>
      <c r="P21" s="209">
        <f>D21+K21</f>
        <v>156</v>
      </c>
      <c r="Q21" s="34">
        <f t="shared" si="16"/>
        <v>156</v>
      </c>
      <c r="R21" s="34">
        <f t="shared" si="17"/>
        <v>156</v>
      </c>
      <c r="S21" s="34">
        <f t="shared" si="18"/>
        <v>156</v>
      </c>
      <c r="U21" s="53">
        <v>0</v>
      </c>
      <c r="V21" s="53">
        <v>0</v>
      </c>
      <c r="W21" s="53">
        <v>0</v>
      </c>
      <c r="X21" s="53">
        <v>0</v>
      </c>
      <c r="Z21" s="30" t="str">
        <f t="shared" si="14"/>
        <v>First Child (06 - 11.99 Yrs)</v>
      </c>
      <c r="AA21" s="31" t="str">
        <f t="shared" si="14"/>
        <v>BB</v>
      </c>
      <c r="AB21" s="31">
        <f t="shared" si="14"/>
        <v>0</v>
      </c>
      <c r="AC21" s="34">
        <f t="shared" si="19"/>
        <v>156</v>
      </c>
      <c r="AD21" s="34">
        <f t="shared" si="19"/>
        <v>156</v>
      </c>
      <c r="AE21" s="34">
        <f t="shared" si="19"/>
        <v>156</v>
      </c>
      <c r="AF21" s="34">
        <f t="shared" si="19"/>
        <v>156</v>
      </c>
    </row>
    <row r="22" spans="1:32" ht="19.149999999999999" customHeight="1">
      <c r="A22" s="206" t="s">
        <v>1372</v>
      </c>
      <c r="B22" s="40" t="s">
        <v>139</v>
      </c>
      <c r="C22" s="207" t="s">
        <v>55</v>
      </c>
      <c r="D22" s="208">
        <v>150</v>
      </c>
      <c r="E22" s="208">
        <v>150</v>
      </c>
      <c r="F22" s="208">
        <v>150</v>
      </c>
      <c r="G22" s="208">
        <v>150</v>
      </c>
      <c r="H22" s="8"/>
      <c r="I22" s="33"/>
      <c r="J22" s="33"/>
      <c r="K22" s="33">
        <v>6</v>
      </c>
      <c r="M22" s="30" t="str">
        <f t="shared" si="11"/>
        <v xml:space="preserve">Second Child (06 - 11.99 Yrs) </v>
      </c>
      <c r="N22" s="31" t="str">
        <f t="shared" si="11"/>
        <v>BB</v>
      </c>
      <c r="O22" s="159"/>
      <c r="P22" s="34">
        <f t="shared" ref="P22:P25" si="20">D22+K22</f>
        <v>156</v>
      </c>
      <c r="Q22" s="34">
        <f t="shared" si="16"/>
        <v>156</v>
      </c>
      <c r="R22" s="34">
        <f t="shared" si="17"/>
        <v>156</v>
      </c>
      <c r="S22" s="34">
        <f t="shared" si="18"/>
        <v>156</v>
      </c>
      <c r="U22" s="53">
        <v>0</v>
      </c>
      <c r="V22" s="53">
        <v>0</v>
      </c>
      <c r="W22" s="53">
        <v>0</v>
      </c>
      <c r="X22" s="53">
        <v>0</v>
      </c>
      <c r="Z22" s="30" t="str">
        <f t="shared" si="14"/>
        <v xml:space="preserve">Second Child (06 - 11.99 Yrs) </v>
      </c>
      <c r="AA22" s="31" t="str">
        <f t="shared" si="14"/>
        <v>BB</v>
      </c>
      <c r="AB22" s="31">
        <f t="shared" si="14"/>
        <v>0</v>
      </c>
      <c r="AC22" s="34">
        <f t="shared" si="19"/>
        <v>156</v>
      </c>
      <c r="AD22" s="34">
        <f t="shared" si="19"/>
        <v>156</v>
      </c>
      <c r="AE22" s="34">
        <f t="shared" si="19"/>
        <v>156</v>
      </c>
      <c r="AF22" s="34">
        <f t="shared" si="19"/>
        <v>156</v>
      </c>
    </row>
    <row r="23" spans="1:32" ht="19.149999999999999" customHeight="1">
      <c r="A23" s="206" t="s">
        <v>1373</v>
      </c>
      <c r="B23" s="40" t="s">
        <v>139</v>
      </c>
      <c r="C23" s="207" t="s">
        <v>55</v>
      </c>
      <c r="D23" s="208">
        <v>250</v>
      </c>
      <c r="E23" s="208">
        <v>250</v>
      </c>
      <c r="F23" s="208">
        <v>250</v>
      </c>
      <c r="G23" s="208">
        <v>250</v>
      </c>
      <c r="H23" s="8"/>
      <c r="I23" s="33"/>
      <c r="J23" s="33"/>
      <c r="K23" s="33">
        <v>6</v>
      </c>
      <c r="M23" s="30" t="str">
        <f t="shared" si="11"/>
        <v>First Teen (12 - 17.99 Yrs)</v>
      </c>
      <c r="N23" s="31" t="str">
        <f t="shared" si="11"/>
        <v>BB</v>
      </c>
      <c r="O23" s="159"/>
      <c r="P23" s="34">
        <f t="shared" si="20"/>
        <v>256</v>
      </c>
      <c r="Q23" s="34">
        <f t="shared" si="16"/>
        <v>256</v>
      </c>
      <c r="R23" s="34">
        <f t="shared" si="17"/>
        <v>256</v>
      </c>
      <c r="S23" s="34">
        <f t="shared" si="18"/>
        <v>256</v>
      </c>
      <c r="U23" s="53">
        <v>2</v>
      </c>
      <c r="V23" s="53">
        <v>2</v>
      </c>
      <c r="W23" s="53">
        <v>2</v>
      </c>
      <c r="X23" s="53">
        <v>2</v>
      </c>
      <c r="Z23" s="30" t="str">
        <f t="shared" si="14"/>
        <v>First Teen (12 - 17.99 Yrs)</v>
      </c>
      <c r="AA23" s="31" t="str">
        <f t="shared" si="14"/>
        <v>BB</v>
      </c>
      <c r="AB23" s="31">
        <f t="shared" si="14"/>
        <v>0</v>
      </c>
      <c r="AC23" s="34">
        <f t="shared" si="19"/>
        <v>258</v>
      </c>
      <c r="AD23" s="34">
        <f t="shared" si="19"/>
        <v>258</v>
      </c>
      <c r="AE23" s="34">
        <f t="shared" si="19"/>
        <v>258</v>
      </c>
      <c r="AF23" s="34">
        <f t="shared" si="19"/>
        <v>258</v>
      </c>
    </row>
    <row r="24" spans="1:32" ht="19.149999999999999" customHeight="1">
      <c r="A24" s="206" t="s">
        <v>1374</v>
      </c>
      <c r="B24" s="40" t="s">
        <v>139</v>
      </c>
      <c r="C24" s="207" t="s">
        <v>55</v>
      </c>
      <c r="D24" s="208">
        <v>250</v>
      </c>
      <c r="E24" s="208">
        <v>250</v>
      </c>
      <c r="F24" s="208">
        <v>250</v>
      </c>
      <c r="G24" s="208">
        <v>250</v>
      </c>
      <c r="H24" s="8"/>
      <c r="I24" s="33"/>
      <c r="J24" s="33"/>
      <c r="K24" s="33">
        <v>6</v>
      </c>
      <c r="M24" s="30" t="str">
        <f t="shared" si="11"/>
        <v xml:space="preserve">Second Teen (12 - 17.99 Yrs) </v>
      </c>
      <c r="N24" s="31" t="str">
        <f t="shared" si="11"/>
        <v>BB</v>
      </c>
      <c r="O24" s="159"/>
      <c r="P24" s="34">
        <f t="shared" si="20"/>
        <v>256</v>
      </c>
      <c r="Q24" s="34">
        <f t="shared" si="16"/>
        <v>256</v>
      </c>
      <c r="R24" s="34">
        <f t="shared" si="17"/>
        <v>256</v>
      </c>
      <c r="S24" s="34">
        <f t="shared" si="18"/>
        <v>256</v>
      </c>
      <c r="U24" s="53">
        <v>2</v>
      </c>
      <c r="V24" s="53">
        <v>2</v>
      </c>
      <c r="W24" s="53">
        <v>2</v>
      </c>
      <c r="X24" s="53">
        <v>2</v>
      </c>
      <c r="Z24" s="30" t="str">
        <f t="shared" si="14"/>
        <v xml:space="preserve">Second Teen (12 - 17.99 Yrs) </v>
      </c>
      <c r="AA24" s="31" t="str">
        <f t="shared" si="14"/>
        <v>BB</v>
      </c>
      <c r="AB24" s="31">
        <f t="shared" si="14"/>
        <v>0</v>
      </c>
      <c r="AC24" s="34">
        <f t="shared" si="19"/>
        <v>258</v>
      </c>
      <c r="AD24" s="34">
        <f t="shared" si="19"/>
        <v>258</v>
      </c>
      <c r="AE24" s="34">
        <f t="shared" si="19"/>
        <v>258</v>
      </c>
      <c r="AF24" s="34">
        <f t="shared" si="19"/>
        <v>258</v>
      </c>
    </row>
    <row r="25" spans="1:32" ht="19.149999999999999" customHeight="1">
      <c r="A25" s="206" t="s">
        <v>1375</v>
      </c>
      <c r="B25" s="40" t="s">
        <v>139</v>
      </c>
      <c r="C25" s="207" t="s">
        <v>55</v>
      </c>
      <c r="D25" s="208">
        <v>700</v>
      </c>
      <c r="E25" s="208">
        <v>1100</v>
      </c>
      <c r="F25" s="208">
        <v>900</v>
      </c>
      <c r="G25" s="208">
        <v>500</v>
      </c>
      <c r="H25" s="8"/>
      <c r="I25" s="33"/>
      <c r="J25" s="33"/>
      <c r="K25" s="33">
        <v>6</v>
      </c>
      <c r="M25" s="30" t="str">
        <f t="shared" si="11"/>
        <v>Extra Bed Adult</v>
      </c>
      <c r="N25" s="31" t="str">
        <f t="shared" si="11"/>
        <v>BB</v>
      </c>
      <c r="O25" s="159"/>
      <c r="P25" s="34">
        <f t="shared" si="20"/>
        <v>706</v>
      </c>
      <c r="Q25" s="34">
        <f t="shared" si="16"/>
        <v>1106</v>
      </c>
      <c r="R25" s="34">
        <f t="shared" si="17"/>
        <v>906</v>
      </c>
      <c r="S25" s="34">
        <f t="shared" si="18"/>
        <v>506</v>
      </c>
      <c r="U25" s="53">
        <v>2</v>
      </c>
      <c r="V25" s="53">
        <v>2</v>
      </c>
      <c r="W25" s="53">
        <v>2</v>
      </c>
      <c r="X25" s="53">
        <v>2</v>
      </c>
      <c r="Z25" s="30" t="str">
        <f t="shared" si="14"/>
        <v>Extra Bed Adult</v>
      </c>
      <c r="AA25" s="31" t="str">
        <f t="shared" si="14"/>
        <v>BB</v>
      </c>
      <c r="AB25" s="31">
        <f t="shared" si="14"/>
        <v>0</v>
      </c>
      <c r="AC25" s="34">
        <f t="shared" si="19"/>
        <v>708</v>
      </c>
      <c r="AD25" s="34">
        <f t="shared" si="19"/>
        <v>1108</v>
      </c>
      <c r="AE25" s="34">
        <f t="shared" si="19"/>
        <v>908</v>
      </c>
      <c r="AF25" s="34">
        <f t="shared" si="19"/>
        <v>508</v>
      </c>
    </row>
    <row r="26" spans="1:32" ht="22.15" customHeight="1">
      <c r="A26" s="25" t="s">
        <v>24</v>
      </c>
      <c r="I26" s="25" t="s">
        <v>25</v>
      </c>
      <c r="M26" s="25" t="s">
        <v>26</v>
      </c>
      <c r="U26" s="25" t="s">
        <v>27</v>
      </c>
      <c r="Z26" s="25" t="s">
        <v>129</v>
      </c>
    </row>
    <row r="27" spans="1:32" ht="22.15" customHeight="1">
      <c r="A27" s="299" t="s">
        <v>0</v>
      </c>
      <c r="B27" s="299" t="s">
        <v>1</v>
      </c>
      <c r="C27" s="299" t="s">
        <v>29</v>
      </c>
      <c r="D27" s="57" t="s">
        <v>175</v>
      </c>
      <c r="E27" s="57" t="s">
        <v>176</v>
      </c>
      <c r="F27" s="57" t="s">
        <v>175</v>
      </c>
      <c r="G27" s="57">
        <v>0</v>
      </c>
      <c r="H27" s="8"/>
      <c r="I27" s="26" t="s">
        <v>32</v>
      </c>
      <c r="J27" s="26" t="s">
        <v>33</v>
      </c>
      <c r="K27" s="26" t="s">
        <v>34</v>
      </c>
      <c r="M27" s="294" t="s">
        <v>0</v>
      </c>
      <c r="N27" s="294" t="s">
        <v>1</v>
      </c>
      <c r="O27" s="294" t="s">
        <v>29</v>
      </c>
      <c r="P27" s="51" t="str">
        <f t="shared" ref="P27:S28" si="21">D27</f>
        <v>Shoulder</v>
      </c>
      <c r="Q27" s="51" t="str">
        <f t="shared" si="21"/>
        <v xml:space="preserve">Low </v>
      </c>
      <c r="R27" s="51" t="str">
        <f t="shared" si="21"/>
        <v>Shoulder</v>
      </c>
      <c r="S27" s="51">
        <f t="shared" si="21"/>
        <v>0</v>
      </c>
      <c r="U27" s="27" t="str">
        <f>P27</f>
        <v>Shoulder</v>
      </c>
      <c r="V27" s="27" t="str">
        <f t="shared" ref="V27:X28" si="22">Q27</f>
        <v xml:space="preserve">Low </v>
      </c>
      <c r="W27" s="27" t="str">
        <f t="shared" si="22"/>
        <v>Shoulder</v>
      </c>
      <c r="X27" s="27">
        <f t="shared" si="22"/>
        <v>0</v>
      </c>
      <c r="Z27" s="311" t="s">
        <v>0</v>
      </c>
      <c r="AA27" s="311" t="s">
        <v>1</v>
      </c>
      <c r="AB27" s="311" t="s">
        <v>29</v>
      </c>
      <c r="AC27" s="52" t="str">
        <f>U27</f>
        <v>Shoulder</v>
      </c>
      <c r="AD27" s="52" t="str">
        <f t="shared" ref="AD27:AF28" si="23">V27</f>
        <v xml:space="preserve">Low </v>
      </c>
      <c r="AE27" s="52" t="str">
        <f t="shared" si="23"/>
        <v>Shoulder</v>
      </c>
      <c r="AF27" s="52">
        <f t="shared" si="23"/>
        <v>0</v>
      </c>
    </row>
    <row r="28" spans="1:32" ht="22.15" customHeight="1">
      <c r="A28" s="299"/>
      <c r="B28" s="299"/>
      <c r="C28" s="299"/>
      <c r="D28" s="57" t="s">
        <v>1376</v>
      </c>
      <c r="E28" s="57" t="s">
        <v>180</v>
      </c>
      <c r="F28" s="57" t="s">
        <v>403</v>
      </c>
      <c r="G28" s="57">
        <v>0</v>
      </c>
      <c r="H28" s="8"/>
      <c r="I28" s="26" t="s">
        <v>37</v>
      </c>
      <c r="J28" s="26" t="s">
        <v>38</v>
      </c>
      <c r="K28" s="26" t="s">
        <v>137</v>
      </c>
      <c r="M28" s="294"/>
      <c r="N28" s="294"/>
      <c r="O28" s="294"/>
      <c r="P28" s="51" t="str">
        <f t="shared" si="21"/>
        <v>15 Jul 2020 to 31 Aug 2020</v>
      </c>
      <c r="Q28" s="51" t="str">
        <f t="shared" si="21"/>
        <v>01 Sep 2020 to 30 Sep 2020</v>
      </c>
      <c r="R28" s="51" t="str">
        <f t="shared" si="21"/>
        <v>01 Oct 2020 to 31 Oct 2020</v>
      </c>
      <c r="S28" s="51">
        <f t="shared" si="21"/>
        <v>0</v>
      </c>
      <c r="U28" s="27" t="str">
        <f>P28</f>
        <v>15 Jul 2020 to 31 Aug 2020</v>
      </c>
      <c r="V28" s="27" t="str">
        <f t="shared" si="22"/>
        <v>01 Sep 2020 to 30 Sep 2020</v>
      </c>
      <c r="W28" s="27" t="str">
        <f t="shared" si="22"/>
        <v>01 Oct 2020 to 31 Oct 2020</v>
      </c>
      <c r="X28" s="27">
        <f t="shared" si="22"/>
        <v>0</v>
      </c>
      <c r="Z28" s="311"/>
      <c r="AA28" s="311"/>
      <c r="AB28" s="311"/>
      <c r="AC28" s="52" t="str">
        <f>U28</f>
        <v>15 Jul 2020 to 31 Aug 2020</v>
      </c>
      <c r="AD28" s="52" t="str">
        <f t="shared" si="23"/>
        <v>01 Sep 2020 to 30 Sep 2020</v>
      </c>
      <c r="AE28" s="52" t="str">
        <f t="shared" si="23"/>
        <v>01 Oct 2020 to 31 Oct 2020</v>
      </c>
      <c r="AF28" s="52">
        <f t="shared" si="23"/>
        <v>0</v>
      </c>
    </row>
    <row r="29" spans="1:32" ht="22.15" customHeight="1">
      <c r="A29" s="30" t="s">
        <v>1363</v>
      </c>
      <c r="B29" s="31" t="s">
        <v>139</v>
      </c>
      <c r="C29" s="31" t="s">
        <v>140</v>
      </c>
      <c r="D29" s="31">
        <v>1580</v>
      </c>
      <c r="E29" s="31">
        <v>1340</v>
      </c>
      <c r="F29" s="31">
        <v>1580</v>
      </c>
      <c r="G29" s="31">
        <v>0</v>
      </c>
      <c r="H29" s="8"/>
      <c r="I29" s="33"/>
      <c r="J29" s="33"/>
      <c r="K29" s="33">
        <v>12</v>
      </c>
      <c r="M29" s="30" t="str">
        <f t="shared" ref="M29:O35" si="24">A29</f>
        <v>Beach Villa (1 Bed Room with Pool)</v>
      </c>
      <c r="N29" s="31" t="str">
        <f t="shared" si="24"/>
        <v>BB</v>
      </c>
      <c r="O29" s="31" t="str">
        <f t="shared" si="24"/>
        <v>02 Persons</v>
      </c>
      <c r="P29" s="34">
        <f t="shared" ref="P29:P35" si="25">D29+K29</f>
        <v>1592</v>
      </c>
      <c r="Q29" s="34">
        <f t="shared" ref="Q29:Q35" si="26">E29+K29</f>
        <v>1352</v>
      </c>
      <c r="R29" s="34">
        <f t="shared" ref="R29:R35" si="27">F29+K29</f>
        <v>1592</v>
      </c>
      <c r="S29" s="34">
        <f t="shared" ref="S29:S35" si="28">G29+K29</f>
        <v>12</v>
      </c>
      <c r="U29" s="53">
        <v>12</v>
      </c>
      <c r="V29" s="53">
        <v>12</v>
      </c>
      <c r="W29" s="53">
        <v>12</v>
      </c>
      <c r="X29" s="53">
        <v>12</v>
      </c>
      <c r="Z29" s="30" t="str">
        <f t="shared" ref="Z29:AB35" si="29">M29</f>
        <v>Beach Villa (1 Bed Room with Pool)</v>
      </c>
      <c r="AA29" s="31" t="str">
        <f t="shared" si="29"/>
        <v>BB</v>
      </c>
      <c r="AB29" s="31" t="str">
        <f t="shared" si="29"/>
        <v>02 Persons</v>
      </c>
      <c r="AC29" s="34">
        <f>P29+U29</f>
        <v>1604</v>
      </c>
      <c r="AD29" s="34">
        <f t="shared" ref="AD29:AF36" si="30">Q29+V29</f>
        <v>1364</v>
      </c>
      <c r="AE29" s="34">
        <f t="shared" si="30"/>
        <v>1604</v>
      </c>
      <c r="AF29" s="34">
        <f t="shared" si="30"/>
        <v>24</v>
      </c>
    </row>
    <row r="30" spans="1:32" ht="22.15" customHeight="1">
      <c r="A30" s="30" t="s">
        <v>1364</v>
      </c>
      <c r="B30" s="31" t="s">
        <v>139</v>
      </c>
      <c r="C30" s="31" t="s">
        <v>68</v>
      </c>
      <c r="D30" s="31">
        <v>3640</v>
      </c>
      <c r="E30" s="31">
        <v>3100</v>
      </c>
      <c r="F30" s="31">
        <v>3640</v>
      </c>
      <c r="G30" s="31">
        <v>0</v>
      </c>
      <c r="H30" s="8"/>
      <c r="I30" s="33"/>
      <c r="J30" s="33"/>
      <c r="K30" s="33">
        <v>24</v>
      </c>
      <c r="M30" s="30" t="str">
        <f t="shared" si="24"/>
        <v>Beach Residence (2 Bed Room with Pool)</v>
      </c>
      <c r="N30" s="31" t="str">
        <f t="shared" si="24"/>
        <v>BB</v>
      </c>
      <c r="O30" s="31" t="str">
        <f t="shared" si="24"/>
        <v>04 Persons</v>
      </c>
      <c r="P30" s="34">
        <f t="shared" si="25"/>
        <v>3664</v>
      </c>
      <c r="Q30" s="34">
        <f t="shared" si="26"/>
        <v>3124</v>
      </c>
      <c r="R30" s="34">
        <f t="shared" si="27"/>
        <v>3664</v>
      </c>
      <c r="S30" s="34">
        <f t="shared" si="28"/>
        <v>24</v>
      </c>
      <c r="U30" s="53">
        <v>15</v>
      </c>
      <c r="V30" s="53">
        <v>15</v>
      </c>
      <c r="W30" s="53">
        <v>15</v>
      </c>
      <c r="X30" s="53">
        <v>15</v>
      </c>
      <c r="Z30" s="30" t="str">
        <f t="shared" si="29"/>
        <v>Beach Residence (2 Bed Room with Pool)</v>
      </c>
      <c r="AA30" s="31" t="str">
        <f t="shared" si="29"/>
        <v>BB</v>
      </c>
      <c r="AB30" s="31" t="str">
        <f t="shared" si="29"/>
        <v>04 Persons</v>
      </c>
      <c r="AC30" s="34">
        <f t="shared" ref="AC30:AC36" si="31">P30+U30</f>
        <v>3679</v>
      </c>
      <c r="AD30" s="34">
        <f t="shared" si="30"/>
        <v>3139</v>
      </c>
      <c r="AE30" s="34">
        <f t="shared" si="30"/>
        <v>3679</v>
      </c>
      <c r="AF30" s="34">
        <f t="shared" si="30"/>
        <v>39</v>
      </c>
    </row>
    <row r="31" spans="1:32" ht="22.15" customHeight="1">
      <c r="A31" s="30" t="s">
        <v>1365</v>
      </c>
      <c r="B31" s="31" t="s">
        <v>139</v>
      </c>
      <c r="C31" s="31" t="s">
        <v>206</v>
      </c>
      <c r="D31" s="31">
        <v>12250</v>
      </c>
      <c r="E31" s="31">
        <v>10790</v>
      </c>
      <c r="F31" s="31">
        <v>12250</v>
      </c>
      <c r="G31" s="31">
        <v>0</v>
      </c>
      <c r="H31" s="8"/>
      <c r="I31" s="33"/>
      <c r="J31" s="33"/>
      <c r="K31" s="33">
        <v>36</v>
      </c>
      <c r="M31" s="30" t="str">
        <f t="shared" si="24"/>
        <v>Lux* Beach Retreat (3 Bed Room with Pool)</v>
      </c>
      <c r="N31" s="31" t="str">
        <f t="shared" si="24"/>
        <v>BB</v>
      </c>
      <c r="O31" s="31" t="str">
        <f t="shared" si="24"/>
        <v>06 Persons</v>
      </c>
      <c r="P31" s="34">
        <f t="shared" si="25"/>
        <v>12286</v>
      </c>
      <c r="Q31" s="34">
        <f t="shared" si="26"/>
        <v>10826</v>
      </c>
      <c r="R31" s="34">
        <f t="shared" si="27"/>
        <v>12286</v>
      </c>
      <c r="S31" s="34">
        <f t="shared" si="28"/>
        <v>36</v>
      </c>
      <c r="U31" s="53">
        <v>50</v>
      </c>
      <c r="V31" s="53">
        <v>50</v>
      </c>
      <c r="W31" s="53">
        <v>50</v>
      </c>
      <c r="X31" s="53">
        <v>50</v>
      </c>
      <c r="Z31" s="30" t="str">
        <f t="shared" si="29"/>
        <v>Lux* Beach Retreat (3 Bed Room with Pool)</v>
      </c>
      <c r="AA31" s="31" t="str">
        <f t="shared" si="29"/>
        <v>BB</v>
      </c>
      <c r="AB31" s="31" t="str">
        <f t="shared" si="29"/>
        <v>06 Persons</v>
      </c>
      <c r="AC31" s="34">
        <f t="shared" si="31"/>
        <v>12336</v>
      </c>
      <c r="AD31" s="34">
        <f t="shared" si="30"/>
        <v>10876</v>
      </c>
      <c r="AE31" s="34">
        <f t="shared" si="30"/>
        <v>12336</v>
      </c>
      <c r="AF31" s="34">
        <f t="shared" si="30"/>
        <v>86</v>
      </c>
    </row>
    <row r="32" spans="1:32" ht="22.15" customHeight="1">
      <c r="A32" s="30" t="s">
        <v>1366</v>
      </c>
      <c r="B32" s="31" t="s">
        <v>139</v>
      </c>
      <c r="C32" s="31" t="s">
        <v>140</v>
      </c>
      <c r="D32" s="31">
        <v>1160</v>
      </c>
      <c r="E32" s="31">
        <v>960</v>
      </c>
      <c r="F32" s="31">
        <v>1160</v>
      </c>
      <c r="G32" s="31">
        <v>0</v>
      </c>
      <c r="H32" s="8"/>
      <c r="I32" s="33"/>
      <c r="J32" s="33"/>
      <c r="K32" s="33">
        <v>12</v>
      </c>
      <c r="M32" s="30" t="str">
        <f t="shared" si="24"/>
        <v>Water Villa (1 Bed Room with Pool)</v>
      </c>
      <c r="N32" s="31" t="str">
        <f t="shared" si="24"/>
        <v>BB</v>
      </c>
      <c r="O32" s="31" t="str">
        <f t="shared" si="24"/>
        <v>02 Persons</v>
      </c>
      <c r="P32" s="34">
        <f t="shared" si="25"/>
        <v>1172</v>
      </c>
      <c r="Q32" s="34">
        <f t="shared" si="26"/>
        <v>972</v>
      </c>
      <c r="R32" s="34">
        <f t="shared" si="27"/>
        <v>1172</v>
      </c>
      <c r="S32" s="34">
        <f t="shared" si="28"/>
        <v>12</v>
      </c>
      <c r="U32" s="53">
        <v>12</v>
      </c>
      <c r="V32" s="53">
        <v>12</v>
      </c>
      <c r="W32" s="53">
        <v>12</v>
      </c>
      <c r="X32" s="53">
        <v>12</v>
      </c>
      <c r="Z32" s="30" t="str">
        <f t="shared" si="29"/>
        <v>Water Villa (1 Bed Room with Pool)</v>
      </c>
      <c r="AA32" s="31" t="str">
        <f t="shared" si="29"/>
        <v>BB</v>
      </c>
      <c r="AB32" s="31" t="str">
        <f t="shared" si="29"/>
        <v>02 Persons</v>
      </c>
      <c r="AC32" s="34">
        <f t="shared" si="31"/>
        <v>1184</v>
      </c>
      <c r="AD32" s="34">
        <f t="shared" si="30"/>
        <v>984</v>
      </c>
      <c r="AE32" s="34">
        <f t="shared" si="30"/>
        <v>1184</v>
      </c>
      <c r="AF32" s="34">
        <f t="shared" si="30"/>
        <v>24</v>
      </c>
    </row>
    <row r="33" spans="1:32" ht="22.15" customHeight="1">
      <c r="A33" s="30" t="s">
        <v>1367</v>
      </c>
      <c r="B33" s="31" t="s">
        <v>139</v>
      </c>
      <c r="C33" s="31" t="s">
        <v>140</v>
      </c>
      <c r="D33" s="31">
        <v>1280</v>
      </c>
      <c r="E33" s="31">
        <v>1060</v>
      </c>
      <c r="F33" s="31">
        <v>1280</v>
      </c>
      <c r="G33" s="31">
        <v>0</v>
      </c>
      <c r="H33" s="8"/>
      <c r="I33" s="33"/>
      <c r="J33" s="33"/>
      <c r="K33" s="33">
        <v>12</v>
      </c>
      <c r="M33" s="30" t="str">
        <f t="shared" si="24"/>
        <v>Deluxe Water Villa (1 Bed Room with Pool)</v>
      </c>
      <c r="N33" s="31" t="str">
        <f t="shared" si="24"/>
        <v>BB</v>
      </c>
      <c r="O33" s="31" t="str">
        <f t="shared" si="24"/>
        <v>02 Persons</v>
      </c>
      <c r="P33" s="34">
        <f t="shared" si="25"/>
        <v>1292</v>
      </c>
      <c r="Q33" s="34">
        <f t="shared" si="26"/>
        <v>1072</v>
      </c>
      <c r="R33" s="34">
        <f t="shared" si="27"/>
        <v>1292</v>
      </c>
      <c r="S33" s="34">
        <f t="shared" si="28"/>
        <v>12</v>
      </c>
      <c r="U33" s="53">
        <v>12</v>
      </c>
      <c r="V33" s="53">
        <v>12</v>
      </c>
      <c r="W33" s="53">
        <v>12</v>
      </c>
      <c r="X33" s="53">
        <v>12</v>
      </c>
      <c r="Z33" s="30" t="str">
        <f t="shared" si="29"/>
        <v>Deluxe Water Villa (1 Bed Room with Pool)</v>
      </c>
      <c r="AA33" s="31" t="str">
        <f t="shared" si="29"/>
        <v>BB</v>
      </c>
      <c r="AB33" s="31" t="str">
        <f t="shared" si="29"/>
        <v>02 Persons</v>
      </c>
      <c r="AC33" s="34">
        <f t="shared" si="31"/>
        <v>1304</v>
      </c>
      <c r="AD33" s="34">
        <f t="shared" si="30"/>
        <v>1084</v>
      </c>
      <c r="AE33" s="34">
        <f t="shared" si="30"/>
        <v>1304</v>
      </c>
      <c r="AF33" s="34">
        <f t="shared" si="30"/>
        <v>24</v>
      </c>
    </row>
    <row r="34" spans="1:32" ht="22.15" customHeight="1">
      <c r="A34" s="30" t="s">
        <v>1368</v>
      </c>
      <c r="B34" s="31" t="s">
        <v>139</v>
      </c>
      <c r="C34" s="31" t="s">
        <v>140</v>
      </c>
      <c r="D34" s="31">
        <v>1460</v>
      </c>
      <c r="E34" s="31">
        <v>1220</v>
      </c>
      <c r="F34" s="31">
        <v>1460</v>
      </c>
      <c r="G34" s="31">
        <v>0</v>
      </c>
      <c r="H34" s="8"/>
      <c r="I34" s="33"/>
      <c r="J34" s="33"/>
      <c r="K34" s="33">
        <v>12</v>
      </c>
      <c r="M34" s="30" t="str">
        <f t="shared" si="24"/>
        <v>Prestige Water Villa (1 Bed Room with Pool)</v>
      </c>
      <c r="N34" s="31" t="str">
        <f t="shared" si="24"/>
        <v>BB</v>
      </c>
      <c r="O34" s="31" t="str">
        <f t="shared" si="24"/>
        <v>02 Persons</v>
      </c>
      <c r="P34" s="34">
        <f t="shared" si="25"/>
        <v>1472</v>
      </c>
      <c r="Q34" s="34">
        <f t="shared" si="26"/>
        <v>1232</v>
      </c>
      <c r="R34" s="34">
        <f t="shared" si="27"/>
        <v>1472</v>
      </c>
      <c r="S34" s="34">
        <f t="shared" si="28"/>
        <v>12</v>
      </c>
      <c r="U34" s="53">
        <v>12</v>
      </c>
      <c r="V34" s="53">
        <v>12</v>
      </c>
      <c r="W34" s="53">
        <v>12</v>
      </c>
      <c r="X34" s="53">
        <v>12</v>
      </c>
      <c r="Z34" s="30" t="str">
        <f t="shared" si="29"/>
        <v>Prestige Water Villa (1 Bed Room with Pool)</v>
      </c>
      <c r="AA34" s="31" t="str">
        <f t="shared" si="29"/>
        <v>BB</v>
      </c>
      <c r="AB34" s="31" t="str">
        <f t="shared" si="29"/>
        <v>02 Persons</v>
      </c>
      <c r="AC34" s="34">
        <f t="shared" si="31"/>
        <v>1484</v>
      </c>
      <c r="AD34" s="34">
        <f t="shared" si="30"/>
        <v>1244</v>
      </c>
      <c r="AE34" s="34">
        <f t="shared" si="30"/>
        <v>1484</v>
      </c>
      <c r="AF34" s="34">
        <f t="shared" si="30"/>
        <v>24</v>
      </c>
    </row>
    <row r="35" spans="1:32" ht="22.15" customHeight="1">
      <c r="A35" s="30" t="s">
        <v>1369</v>
      </c>
      <c r="B35" s="31" t="s">
        <v>139</v>
      </c>
      <c r="C35" s="31" t="s">
        <v>68</v>
      </c>
      <c r="D35" s="31">
        <v>3350</v>
      </c>
      <c r="E35" s="31">
        <v>2800</v>
      </c>
      <c r="F35" s="31">
        <v>3350</v>
      </c>
      <c r="G35" s="31">
        <v>0</v>
      </c>
      <c r="H35" s="8"/>
      <c r="I35" s="33"/>
      <c r="J35" s="33"/>
      <c r="K35" s="33">
        <v>24</v>
      </c>
      <c r="M35" s="30" t="str">
        <f t="shared" si="24"/>
        <v>Overwater Residence (2 Bed Room with Pool)</v>
      </c>
      <c r="N35" s="31" t="str">
        <f t="shared" si="24"/>
        <v>BB</v>
      </c>
      <c r="O35" s="31" t="str">
        <f t="shared" si="24"/>
        <v>04 Persons</v>
      </c>
      <c r="P35" s="34">
        <f t="shared" si="25"/>
        <v>3374</v>
      </c>
      <c r="Q35" s="34">
        <f t="shared" si="26"/>
        <v>2824</v>
      </c>
      <c r="R35" s="34">
        <f t="shared" si="27"/>
        <v>3374</v>
      </c>
      <c r="S35" s="34">
        <f t="shared" si="28"/>
        <v>24</v>
      </c>
      <c r="U35" s="53">
        <v>15</v>
      </c>
      <c r="V35" s="53">
        <v>15</v>
      </c>
      <c r="W35" s="53">
        <v>15</v>
      </c>
      <c r="X35" s="53">
        <v>15</v>
      </c>
      <c r="Z35" s="30" t="str">
        <f t="shared" si="29"/>
        <v>Overwater Residence (2 Bed Room with Pool)</v>
      </c>
      <c r="AA35" s="31" t="str">
        <f t="shared" si="29"/>
        <v>BB</v>
      </c>
      <c r="AB35" s="31" t="str">
        <f t="shared" si="29"/>
        <v>04 Persons</v>
      </c>
      <c r="AC35" s="34">
        <f t="shared" si="31"/>
        <v>3389</v>
      </c>
      <c r="AD35" s="34">
        <f t="shared" si="30"/>
        <v>2839</v>
      </c>
      <c r="AE35" s="34">
        <f t="shared" si="30"/>
        <v>3389</v>
      </c>
      <c r="AF35" s="34">
        <f t="shared" si="30"/>
        <v>39</v>
      </c>
    </row>
    <row r="36" spans="1:32" ht="22.15" customHeight="1">
      <c r="A36" s="30" t="s">
        <v>1370</v>
      </c>
      <c r="B36" s="31" t="s">
        <v>139</v>
      </c>
      <c r="C36" s="31" t="s">
        <v>206</v>
      </c>
      <c r="D36" s="31">
        <v>11500</v>
      </c>
      <c r="E36" s="31">
        <v>10225</v>
      </c>
      <c r="F36" s="31">
        <v>11500</v>
      </c>
      <c r="G36" s="31">
        <v>0</v>
      </c>
      <c r="H36" s="8"/>
      <c r="I36" s="33"/>
      <c r="J36" s="33"/>
      <c r="K36" s="33">
        <v>36</v>
      </c>
      <c r="M36" s="30" t="str">
        <f>A36</f>
        <v>Lux* Overwater Retreat (3 Bed Room with Pool)</v>
      </c>
      <c r="N36" s="31" t="str">
        <f>B36</f>
        <v>BB</v>
      </c>
      <c r="O36" s="31" t="str">
        <f>C36</f>
        <v>06 Persons</v>
      </c>
      <c r="P36" s="34">
        <f>D36+K36</f>
        <v>11536</v>
      </c>
      <c r="Q36" s="34">
        <f>E36+K36</f>
        <v>10261</v>
      </c>
      <c r="R36" s="34">
        <f>F36+K36</f>
        <v>11536</v>
      </c>
      <c r="S36" s="34">
        <f>G36+K36</f>
        <v>36</v>
      </c>
      <c r="U36" s="53">
        <v>50</v>
      </c>
      <c r="V36" s="53">
        <v>50</v>
      </c>
      <c r="W36" s="53">
        <v>50</v>
      </c>
      <c r="X36" s="53">
        <v>50</v>
      </c>
      <c r="Z36" s="30" t="str">
        <f>M36</f>
        <v>Lux* Overwater Retreat (3 Bed Room with Pool)</v>
      </c>
      <c r="AA36" s="31" t="str">
        <f>N36</f>
        <v>BB</v>
      </c>
      <c r="AB36" s="31" t="str">
        <f>O36</f>
        <v>06 Persons</v>
      </c>
      <c r="AC36" s="34">
        <f t="shared" si="31"/>
        <v>11586</v>
      </c>
      <c r="AD36" s="34">
        <f t="shared" si="30"/>
        <v>10311</v>
      </c>
      <c r="AE36" s="34">
        <f t="shared" si="30"/>
        <v>11586</v>
      </c>
      <c r="AF36" s="34">
        <f t="shared" si="30"/>
        <v>86</v>
      </c>
    </row>
    <row r="37" spans="1:32" ht="19.149999999999999" customHeight="1">
      <c r="A37" s="203" t="s">
        <v>7</v>
      </c>
      <c r="B37" s="204"/>
      <c r="C37" s="205"/>
      <c r="D37" s="205" t="str">
        <f>D27</f>
        <v>Shoulder</v>
      </c>
      <c r="E37" s="205" t="str">
        <f>E27</f>
        <v xml:space="preserve">Low </v>
      </c>
      <c r="F37" s="205" t="str">
        <f>F27</f>
        <v>Shoulder</v>
      </c>
      <c r="G37" s="205">
        <v>0</v>
      </c>
      <c r="H37" s="8"/>
      <c r="I37" s="33"/>
      <c r="J37" s="33"/>
      <c r="K37" s="33"/>
      <c r="M37" s="30" t="str">
        <f t="shared" ref="M37:N43" si="32">A37</f>
        <v xml:space="preserve">Extra Person Charges </v>
      </c>
      <c r="N37" s="31">
        <f t="shared" si="32"/>
        <v>0</v>
      </c>
      <c r="O37" s="159"/>
      <c r="P37" s="34" t="str">
        <f>D37</f>
        <v>Shoulder</v>
      </c>
      <c r="Q37" s="34" t="str">
        <f t="shared" ref="Q37:S37" si="33">E37</f>
        <v xml:space="preserve">Low </v>
      </c>
      <c r="R37" s="34" t="str">
        <f t="shared" si="33"/>
        <v>Shoulder</v>
      </c>
      <c r="S37" s="34">
        <f t="shared" si="33"/>
        <v>0</v>
      </c>
      <c r="U37" s="53" t="str">
        <f>P37</f>
        <v>Shoulder</v>
      </c>
      <c r="V37" s="53" t="str">
        <f t="shared" ref="V37:X37" si="34">Q37</f>
        <v xml:space="preserve">Low </v>
      </c>
      <c r="W37" s="53" t="str">
        <f t="shared" si="34"/>
        <v>Shoulder</v>
      </c>
      <c r="X37" s="53">
        <f t="shared" si="34"/>
        <v>0</v>
      </c>
      <c r="Z37" s="30" t="str">
        <f t="shared" ref="Z37:AB43" si="35">M37</f>
        <v xml:space="preserve">Extra Person Charges </v>
      </c>
      <c r="AA37" s="31">
        <f t="shared" si="35"/>
        <v>0</v>
      </c>
      <c r="AB37" s="31">
        <f t="shared" si="35"/>
        <v>0</v>
      </c>
      <c r="AC37" s="34" t="str">
        <f>U37</f>
        <v>Shoulder</v>
      </c>
      <c r="AD37" s="34" t="str">
        <f t="shared" ref="AD37:AF37" si="36">V37</f>
        <v xml:space="preserve">Low </v>
      </c>
      <c r="AE37" s="34" t="str">
        <f t="shared" si="36"/>
        <v>Shoulder</v>
      </c>
      <c r="AF37" s="34">
        <f t="shared" si="36"/>
        <v>0</v>
      </c>
    </row>
    <row r="38" spans="1:32" ht="19.149999999999999" customHeight="1">
      <c r="A38" s="206" t="s">
        <v>404</v>
      </c>
      <c r="B38" s="40" t="s">
        <v>139</v>
      </c>
      <c r="C38" s="207" t="s">
        <v>55</v>
      </c>
      <c r="D38" s="208">
        <v>6</v>
      </c>
      <c r="E38" s="208">
        <v>6</v>
      </c>
      <c r="F38" s="208">
        <v>6</v>
      </c>
      <c r="G38" s="208">
        <v>0</v>
      </c>
      <c r="H38" s="8"/>
      <c r="I38" s="33"/>
      <c r="J38" s="33"/>
      <c r="K38" s="33">
        <v>0</v>
      </c>
      <c r="M38" s="30" t="str">
        <f t="shared" si="32"/>
        <v xml:space="preserve">Infant (00 - 05.99 Yrs) </v>
      </c>
      <c r="N38" s="31" t="str">
        <f t="shared" si="32"/>
        <v>BB</v>
      </c>
      <c r="O38" s="159"/>
      <c r="P38" s="209">
        <f>D38+K38</f>
        <v>6</v>
      </c>
      <c r="Q38" s="34">
        <f t="shared" ref="Q38:Q43" si="37">E38+K38</f>
        <v>6</v>
      </c>
      <c r="R38" s="34">
        <f t="shared" ref="R38:R43" si="38">F38+K38</f>
        <v>6</v>
      </c>
      <c r="S38" s="34">
        <f t="shared" ref="S38:S43" si="39">G38+K38</f>
        <v>0</v>
      </c>
      <c r="U38" s="53">
        <v>0</v>
      </c>
      <c r="V38" s="53">
        <v>0</v>
      </c>
      <c r="W38" s="53">
        <v>0</v>
      </c>
      <c r="X38" s="53">
        <v>0</v>
      </c>
      <c r="Z38" s="30" t="str">
        <f t="shared" si="35"/>
        <v xml:space="preserve">Infant (00 - 05.99 Yrs) </v>
      </c>
      <c r="AA38" s="31" t="str">
        <f t="shared" si="35"/>
        <v>BB</v>
      </c>
      <c r="AB38" s="31">
        <f t="shared" si="35"/>
        <v>0</v>
      </c>
      <c r="AC38" s="34">
        <f t="shared" ref="AC38:AF43" si="40">P38+U38</f>
        <v>6</v>
      </c>
      <c r="AD38" s="34">
        <f t="shared" si="40"/>
        <v>6</v>
      </c>
      <c r="AE38" s="34">
        <f t="shared" si="40"/>
        <v>6</v>
      </c>
      <c r="AF38" s="34">
        <f t="shared" si="40"/>
        <v>0</v>
      </c>
    </row>
    <row r="39" spans="1:32" ht="19.149999999999999" customHeight="1">
      <c r="A39" s="206" t="s">
        <v>1371</v>
      </c>
      <c r="B39" s="40" t="s">
        <v>139</v>
      </c>
      <c r="C39" s="207" t="s">
        <v>55</v>
      </c>
      <c r="D39" s="208">
        <v>150</v>
      </c>
      <c r="E39" s="208">
        <v>150</v>
      </c>
      <c r="F39" s="208">
        <v>150</v>
      </c>
      <c r="G39" s="208">
        <v>0</v>
      </c>
      <c r="H39" s="8"/>
      <c r="I39" s="33"/>
      <c r="J39" s="33"/>
      <c r="K39" s="33">
        <v>6</v>
      </c>
      <c r="M39" s="30" t="str">
        <f t="shared" si="32"/>
        <v>First Child (06 - 11.99 Yrs)</v>
      </c>
      <c r="N39" s="31" t="str">
        <f t="shared" si="32"/>
        <v>BB</v>
      </c>
      <c r="O39" s="159"/>
      <c r="P39" s="209">
        <f>D39+K39</f>
        <v>156</v>
      </c>
      <c r="Q39" s="34">
        <f t="shared" si="37"/>
        <v>156</v>
      </c>
      <c r="R39" s="34">
        <f t="shared" si="38"/>
        <v>156</v>
      </c>
      <c r="S39" s="34">
        <f t="shared" si="39"/>
        <v>6</v>
      </c>
      <c r="U39" s="53">
        <v>0</v>
      </c>
      <c r="V39" s="53">
        <v>0</v>
      </c>
      <c r="W39" s="53">
        <v>0</v>
      </c>
      <c r="X39" s="53">
        <v>0</v>
      </c>
      <c r="Z39" s="30" t="str">
        <f t="shared" si="35"/>
        <v>First Child (06 - 11.99 Yrs)</v>
      </c>
      <c r="AA39" s="31" t="str">
        <f t="shared" si="35"/>
        <v>BB</v>
      </c>
      <c r="AB39" s="31">
        <f t="shared" si="35"/>
        <v>0</v>
      </c>
      <c r="AC39" s="34">
        <f t="shared" si="40"/>
        <v>156</v>
      </c>
      <c r="AD39" s="34">
        <f t="shared" si="40"/>
        <v>156</v>
      </c>
      <c r="AE39" s="34">
        <f t="shared" si="40"/>
        <v>156</v>
      </c>
      <c r="AF39" s="34">
        <f t="shared" si="40"/>
        <v>6</v>
      </c>
    </row>
    <row r="40" spans="1:32" ht="19.149999999999999" customHeight="1">
      <c r="A40" s="206" t="s">
        <v>1372</v>
      </c>
      <c r="B40" s="40" t="s">
        <v>139</v>
      </c>
      <c r="C40" s="207" t="s">
        <v>55</v>
      </c>
      <c r="D40" s="208">
        <v>150</v>
      </c>
      <c r="E40" s="208">
        <v>150</v>
      </c>
      <c r="F40" s="208">
        <v>150</v>
      </c>
      <c r="G40" s="208">
        <v>0</v>
      </c>
      <c r="H40" s="8"/>
      <c r="I40" s="33"/>
      <c r="J40" s="33"/>
      <c r="K40" s="33">
        <v>6</v>
      </c>
      <c r="M40" s="30" t="str">
        <f t="shared" si="32"/>
        <v xml:space="preserve">Second Child (06 - 11.99 Yrs) </v>
      </c>
      <c r="N40" s="31" t="str">
        <f t="shared" si="32"/>
        <v>BB</v>
      </c>
      <c r="O40" s="159"/>
      <c r="P40" s="34">
        <f t="shared" ref="P40:P43" si="41">D40+K40</f>
        <v>156</v>
      </c>
      <c r="Q40" s="34">
        <f t="shared" si="37"/>
        <v>156</v>
      </c>
      <c r="R40" s="34">
        <f t="shared" si="38"/>
        <v>156</v>
      </c>
      <c r="S40" s="34">
        <f t="shared" si="39"/>
        <v>6</v>
      </c>
      <c r="U40" s="53">
        <v>0</v>
      </c>
      <c r="V40" s="53">
        <v>0</v>
      </c>
      <c r="W40" s="53">
        <v>0</v>
      </c>
      <c r="X40" s="53">
        <v>0</v>
      </c>
      <c r="Z40" s="30" t="str">
        <f t="shared" si="35"/>
        <v xml:space="preserve">Second Child (06 - 11.99 Yrs) </v>
      </c>
      <c r="AA40" s="31" t="str">
        <f t="shared" si="35"/>
        <v>BB</v>
      </c>
      <c r="AB40" s="31">
        <f t="shared" si="35"/>
        <v>0</v>
      </c>
      <c r="AC40" s="34">
        <f t="shared" si="40"/>
        <v>156</v>
      </c>
      <c r="AD40" s="34">
        <f t="shared" si="40"/>
        <v>156</v>
      </c>
      <c r="AE40" s="34">
        <f t="shared" si="40"/>
        <v>156</v>
      </c>
      <c r="AF40" s="34">
        <f t="shared" si="40"/>
        <v>6</v>
      </c>
    </row>
    <row r="41" spans="1:32" ht="19.149999999999999" customHeight="1">
      <c r="A41" s="206" t="s">
        <v>1373</v>
      </c>
      <c r="B41" s="40" t="s">
        <v>139</v>
      </c>
      <c r="C41" s="207" t="s">
        <v>55</v>
      </c>
      <c r="D41" s="208">
        <v>250</v>
      </c>
      <c r="E41" s="208">
        <v>250</v>
      </c>
      <c r="F41" s="208">
        <v>250</v>
      </c>
      <c r="G41" s="208">
        <v>0</v>
      </c>
      <c r="H41" s="8"/>
      <c r="I41" s="33"/>
      <c r="J41" s="33"/>
      <c r="K41" s="33">
        <v>6</v>
      </c>
      <c r="M41" s="30" t="str">
        <f t="shared" si="32"/>
        <v>First Teen (12 - 17.99 Yrs)</v>
      </c>
      <c r="N41" s="31" t="str">
        <f t="shared" si="32"/>
        <v>BB</v>
      </c>
      <c r="O41" s="159"/>
      <c r="P41" s="34">
        <f t="shared" si="41"/>
        <v>256</v>
      </c>
      <c r="Q41" s="34">
        <f t="shared" si="37"/>
        <v>256</v>
      </c>
      <c r="R41" s="34">
        <f t="shared" si="38"/>
        <v>256</v>
      </c>
      <c r="S41" s="34">
        <f t="shared" si="39"/>
        <v>6</v>
      </c>
      <c r="U41" s="53">
        <v>2</v>
      </c>
      <c r="V41" s="53">
        <v>2</v>
      </c>
      <c r="W41" s="53">
        <v>2</v>
      </c>
      <c r="X41" s="53">
        <v>2</v>
      </c>
      <c r="Z41" s="30" t="str">
        <f t="shared" si="35"/>
        <v>First Teen (12 - 17.99 Yrs)</v>
      </c>
      <c r="AA41" s="31" t="str">
        <f t="shared" si="35"/>
        <v>BB</v>
      </c>
      <c r="AB41" s="31">
        <f t="shared" si="35"/>
        <v>0</v>
      </c>
      <c r="AC41" s="34">
        <f t="shared" si="40"/>
        <v>258</v>
      </c>
      <c r="AD41" s="34">
        <f t="shared" si="40"/>
        <v>258</v>
      </c>
      <c r="AE41" s="34">
        <f t="shared" si="40"/>
        <v>258</v>
      </c>
      <c r="AF41" s="34">
        <f t="shared" si="40"/>
        <v>8</v>
      </c>
    </row>
    <row r="42" spans="1:32" ht="19.149999999999999" customHeight="1">
      <c r="A42" s="206" t="s">
        <v>1374</v>
      </c>
      <c r="B42" s="40" t="s">
        <v>139</v>
      </c>
      <c r="C42" s="207" t="s">
        <v>55</v>
      </c>
      <c r="D42" s="208">
        <v>250</v>
      </c>
      <c r="E42" s="208">
        <v>250</v>
      </c>
      <c r="F42" s="208">
        <v>250</v>
      </c>
      <c r="G42" s="208">
        <v>0</v>
      </c>
      <c r="H42" s="8"/>
      <c r="I42" s="33"/>
      <c r="J42" s="33"/>
      <c r="K42" s="33">
        <v>6</v>
      </c>
      <c r="M42" s="30" t="str">
        <f t="shared" si="32"/>
        <v xml:space="preserve">Second Teen (12 - 17.99 Yrs) </v>
      </c>
      <c r="N42" s="31" t="str">
        <f t="shared" si="32"/>
        <v>BB</v>
      </c>
      <c r="O42" s="159"/>
      <c r="P42" s="34">
        <f t="shared" si="41"/>
        <v>256</v>
      </c>
      <c r="Q42" s="34">
        <f t="shared" si="37"/>
        <v>256</v>
      </c>
      <c r="R42" s="34">
        <f t="shared" si="38"/>
        <v>256</v>
      </c>
      <c r="S42" s="34">
        <f t="shared" si="39"/>
        <v>6</v>
      </c>
      <c r="U42" s="53">
        <v>2</v>
      </c>
      <c r="V42" s="53">
        <v>2</v>
      </c>
      <c r="W42" s="53">
        <v>2</v>
      </c>
      <c r="X42" s="53">
        <v>2</v>
      </c>
      <c r="Z42" s="30" t="str">
        <f t="shared" si="35"/>
        <v xml:space="preserve">Second Teen (12 - 17.99 Yrs) </v>
      </c>
      <c r="AA42" s="31" t="str">
        <f t="shared" si="35"/>
        <v>BB</v>
      </c>
      <c r="AB42" s="31">
        <f t="shared" si="35"/>
        <v>0</v>
      </c>
      <c r="AC42" s="34">
        <f t="shared" si="40"/>
        <v>258</v>
      </c>
      <c r="AD42" s="34">
        <f t="shared" si="40"/>
        <v>258</v>
      </c>
      <c r="AE42" s="34">
        <f t="shared" si="40"/>
        <v>258</v>
      </c>
      <c r="AF42" s="34">
        <f t="shared" si="40"/>
        <v>8</v>
      </c>
    </row>
    <row r="43" spans="1:32" ht="19.149999999999999" customHeight="1">
      <c r="A43" s="206" t="s">
        <v>1375</v>
      </c>
      <c r="B43" s="40" t="s">
        <v>139</v>
      </c>
      <c r="C43" s="207" t="s">
        <v>55</v>
      </c>
      <c r="D43" s="208">
        <v>700</v>
      </c>
      <c r="E43" s="208">
        <v>500</v>
      </c>
      <c r="F43" s="208">
        <v>700</v>
      </c>
      <c r="G43" s="208">
        <v>0</v>
      </c>
      <c r="H43" s="8"/>
      <c r="I43" s="33"/>
      <c r="J43" s="33"/>
      <c r="K43" s="33">
        <v>6</v>
      </c>
      <c r="M43" s="30" t="str">
        <f t="shared" si="32"/>
        <v>Extra Bed Adult</v>
      </c>
      <c r="N43" s="31" t="str">
        <f t="shared" si="32"/>
        <v>BB</v>
      </c>
      <c r="O43" s="159"/>
      <c r="P43" s="34">
        <f t="shared" si="41"/>
        <v>706</v>
      </c>
      <c r="Q43" s="34">
        <f t="shared" si="37"/>
        <v>506</v>
      </c>
      <c r="R43" s="34">
        <f t="shared" si="38"/>
        <v>706</v>
      </c>
      <c r="S43" s="34">
        <f t="shared" si="39"/>
        <v>6</v>
      </c>
      <c r="U43" s="53">
        <v>2</v>
      </c>
      <c r="V43" s="53">
        <v>2</v>
      </c>
      <c r="W43" s="53">
        <v>2</v>
      </c>
      <c r="X43" s="53">
        <v>2</v>
      </c>
      <c r="Z43" s="30" t="str">
        <f t="shared" si="35"/>
        <v>Extra Bed Adult</v>
      </c>
      <c r="AA43" s="31" t="str">
        <f t="shared" si="35"/>
        <v>BB</v>
      </c>
      <c r="AB43" s="31">
        <f t="shared" si="35"/>
        <v>0</v>
      </c>
      <c r="AC43" s="34">
        <f t="shared" si="40"/>
        <v>708</v>
      </c>
      <c r="AD43" s="34">
        <f t="shared" si="40"/>
        <v>508</v>
      </c>
      <c r="AE43" s="34">
        <f t="shared" si="40"/>
        <v>708</v>
      </c>
      <c r="AF43" s="34">
        <f t="shared" si="40"/>
        <v>8</v>
      </c>
    </row>
  </sheetData>
  <sheetProtection algorithmName="SHA-512" hashValue="ZzMFi+mPFis4mEM75o92OAhBI8tfw6TMFRurr4sxFYyu3EuRDZNyVX66cKybOReeCYaiV9W9rL4UnFAlZUW/7w==" saltValue="pnHx9DlCgkUCs5XkNtHwJQ==" spinCount="100000" sheet="1" selectLockedCells="1" selectUnlockedCells="1"/>
  <mergeCells count="18">
    <mergeCell ref="O27:O28"/>
    <mergeCell ref="Z27:Z28"/>
    <mergeCell ref="A9:A10"/>
    <mergeCell ref="B9:B10"/>
    <mergeCell ref="C9:C10"/>
    <mergeCell ref="M9:M10"/>
    <mergeCell ref="N9:N10"/>
    <mergeCell ref="O9:O10"/>
    <mergeCell ref="A27:A28"/>
    <mergeCell ref="B27:B28"/>
    <mergeCell ref="C27:C28"/>
    <mergeCell ref="M27:M28"/>
    <mergeCell ref="N27:N28"/>
    <mergeCell ref="AA27:AA28"/>
    <mergeCell ref="AB27:AB28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B43E-4F4F-41A9-8482-47663C937BB5}">
  <sheetPr codeName="Лист133"/>
  <dimension ref="A1:G20"/>
  <sheetViews>
    <sheetView view="pageBreakPreview" zoomScaleNormal="100" zoomScaleSheetLayoutView="100" workbookViewId="0">
      <selection activeCell="G1" sqref="G1"/>
    </sheetView>
  </sheetViews>
  <sheetFormatPr defaultColWidth="9.140625" defaultRowHeight="20.25" customHeight="1"/>
  <cols>
    <col min="1" max="1" width="28.7109375" style="1" customWidth="1"/>
    <col min="2" max="2" width="11.85546875" style="1" customWidth="1"/>
    <col min="3" max="3" width="14.28515625" style="2" customWidth="1"/>
    <col min="4" max="4" width="19.42578125" style="2" customWidth="1"/>
    <col min="5" max="7" width="19.42578125" style="3" customWidth="1"/>
    <col min="8" max="16384" width="9.140625" style="1"/>
  </cols>
  <sheetData>
    <row r="1" spans="1:7" ht="20.25" customHeight="1">
      <c r="A1" s="300" t="s">
        <v>2047</v>
      </c>
      <c r="B1" s="300"/>
      <c r="C1" s="300"/>
      <c r="D1" s="300"/>
      <c r="G1" s="61"/>
    </row>
    <row r="2" spans="1:7" s="2" customFormat="1" ht="24.6" customHeight="1">
      <c r="A2" s="5"/>
      <c r="B2" s="5"/>
      <c r="E2" s="3"/>
      <c r="F2" s="3"/>
      <c r="G2" s="3"/>
    </row>
    <row r="3" spans="1:7" s="2" customFormat="1" ht="24.6" customHeight="1">
      <c r="A3" s="15" t="s">
        <v>10</v>
      </c>
      <c r="B3" s="15"/>
      <c r="E3" s="3"/>
      <c r="F3" s="3"/>
      <c r="G3" s="3"/>
    </row>
    <row r="4" spans="1:7" s="2" customFormat="1" ht="24.6" customHeight="1">
      <c r="A4" s="5" t="s">
        <v>11</v>
      </c>
      <c r="B4" s="5"/>
      <c r="E4" s="3"/>
      <c r="F4" s="3"/>
      <c r="G4" s="3"/>
    </row>
    <row r="5" spans="1:7" s="2" customFormat="1" ht="24.6" customHeight="1">
      <c r="A5" s="5" t="s">
        <v>218</v>
      </c>
      <c r="B5" s="5"/>
      <c r="E5" s="3"/>
      <c r="F5" s="3"/>
      <c r="G5" s="3"/>
    </row>
    <row r="6" spans="1:7" s="2" customFormat="1" ht="24.6" customHeight="1">
      <c r="A6" s="5" t="s">
        <v>1354</v>
      </c>
      <c r="B6" s="5"/>
      <c r="E6" s="3"/>
      <c r="F6" s="3"/>
      <c r="G6" s="3"/>
    </row>
    <row r="7" spans="1:7" s="2" customFormat="1" ht="24.6" customHeight="1">
      <c r="A7" s="5" t="s">
        <v>108</v>
      </c>
      <c r="B7" s="5"/>
      <c r="E7" s="3"/>
      <c r="F7" s="3"/>
      <c r="G7" s="3"/>
    </row>
    <row r="8" spans="1:7" s="2" customFormat="1" ht="24.6" customHeight="1">
      <c r="A8" s="5"/>
      <c r="B8" s="5"/>
      <c r="E8" s="3"/>
      <c r="F8" s="3"/>
      <c r="G8" s="3"/>
    </row>
    <row r="9" spans="1:7" s="2" customFormat="1" ht="24.6" customHeight="1">
      <c r="A9" s="15" t="s">
        <v>82</v>
      </c>
      <c r="B9" s="15"/>
      <c r="E9" s="3"/>
      <c r="F9" s="3"/>
      <c r="G9" s="3"/>
    </row>
    <row r="10" spans="1:7" s="2" customFormat="1" ht="24.6" customHeight="1">
      <c r="A10" s="7" t="s">
        <v>1355</v>
      </c>
      <c r="B10" s="15"/>
      <c r="E10" s="3"/>
      <c r="F10" s="3"/>
      <c r="G10" s="3"/>
    </row>
    <row r="11" spans="1:7" s="2" customFormat="1" ht="24.6" customHeight="1">
      <c r="A11" s="5" t="s">
        <v>1356</v>
      </c>
      <c r="B11" s="5"/>
      <c r="E11" s="3"/>
      <c r="F11" s="3"/>
      <c r="G11" s="3"/>
    </row>
    <row r="12" spans="1:7" s="2" customFormat="1" ht="24.6" customHeight="1">
      <c r="A12" s="5" t="s">
        <v>1357</v>
      </c>
      <c r="B12" s="5"/>
      <c r="E12" s="3"/>
      <c r="F12" s="3"/>
      <c r="G12" s="3"/>
    </row>
    <row r="13" spans="1:7" s="2" customFormat="1" ht="24.6" customHeight="1">
      <c r="A13" s="5" t="s">
        <v>1358</v>
      </c>
      <c r="B13" s="5"/>
      <c r="E13" s="3"/>
      <c r="F13" s="3"/>
      <c r="G13" s="3"/>
    </row>
    <row r="14" spans="1:7" s="2" customFormat="1" ht="24.6" customHeight="1">
      <c r="A14" s="5" t="s">
        <v>1359</v>
      </c>
      <c r="B14" s="5"/>
      <c r="E14" s="3"/>
      <c r="F14" s="3"/>
      <c r="G14" s="3"/>
    </row>
    <row r="15" spans="1:7" s="2" customFormat="1" ht="24.6" customHeight="1">
      <c r="A15" s="5" t="s">
        <v>121</v>
      </c>
      <c r="B15" s="5"/>
      <c r="E15" s="3"/>
      <c r="F15" s="3"/>
      <c r="G15" s="3"/>
    </row>
    <row r="16" spans="1:7" s="2" customFormat="1" ht="24.6" customHeight="1">
      <c r="A16" s="7" t="s">
        <v>1025</v>
      </c>
      <c r="B16" s="15"/>
      <c r="E16" s="3"/>
      <c r="F16" s="3"/>
      <c r="G16" s="3"/>
    </row>
    <row r="17" spans="1:7" s="2" customFormat="1" ht="24.6" customHeight="1">
      <c r="A17" s="5" t="s">
        <v>1360</v>
      </c>
      <c r="B17" s="23"/>
      <c r="E17" s="3"/>
      <c r="F17" s="3"/>
      <c r="G17" s="3"/>
    </row>
    <row r="18" spans="1:7" s="2" customFormat="1" ht="24.6" customHeight="1">
      <c r="A18" s="5" t="s">
        <v>121</v>
      </c>
      <c r="B18" s="1"/>
      <c r="E18" s="3"/>
      <c r="F18" s="3"/>
      <c r="G18" s="3"/>
    </row>
    <row r="20" spans="1:7" s="2" customFormat="1" ht="20.25" customHeight="1">
      <c r="A20" s="24" t="s">
        <v>1377</v>
      </c>
      <c r="B20" s="1"/>
      <c r="E20" s="3"/>
      <c r="F20" s="3"/>
      <c r="G20" s="3"/>
    </row>
  </sheetData>
  <mergeCells count="1">
    <mergeCell ref="A1:D1"/>
  </mergeCells>
  <pageMargins left="0.25" right="0.25" top="0.75" bottom="0.75" header="0.3" footer="0.3"/>
  <pageSetup paperSize="9" scale="76" orientation="portrait" verticalDpi="1200" r:id="rId1"/>
  <headerFooter>
    <oddFooter>&amp;L&amp;"Candara,Regular"&amp;8INTOUR MALDIVES&amp;C&amp;"Candara,Regular"&amp;8&amp;P of &amp;N&amp;R&amp;"Candara,Regular"&amp;8Lux South Ari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D52C5-502B-4637-AE32-8629C05D776F}">
  <sheetPr codeName="Лист134">
    <tabColor rgb="FFFF0000"/>
  </sheetPr>
  <dimension ref="A8:AF43"/>
  <sheetViews>
    <sheetView topLeftCell="AG1" zoomScaleNormal="100" zoomScaleSheetLayoutView="100" workbookViewId="0">
      <selection sqref="A1:AF1048576"/>
    </sheetView>
  </sheetViews>
  <sheetFormatPr defaultColWidth="29.28515625" defaultRowHeight="19.149999999999999" customHeight="1"/>
  <cols>
    <col min="1" max="32" width="0" style="25" hidden="1" customWidth="1"/>
    <col min="33" max="16384" width="29.28515625" style="25"/>
  </cols>
  <sheetData>
    <row r="8" spans="1:32" ht="19.14999999999999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9.149999999999999" customHeight="1">
      <c r="A9" s="299" t="s">
        <v>0</v>
      </c>
      <c r="B9" s="299" t="s">
        <v>1</v>
      </c>
      <c r="C9" s="299" t="s">
        <v>29</v>
      </c>
      <c r="D9" s="57" t="s">
        <v>175</v>
      </c>
      <c r="E9" s="57" t="s">
        <v>258</v>
      </c>
      <c r="F9" s="57" t="s">
        <v>130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Shoulder</v>
      </c>
      <c r="Q9" s="51" t="str">
        <f t="shared" si="0"/>
        <v>Peak</v>
      </c>
      <c r="R9" s="51" t="str">
        <f t="shared" si="0"/>
        <v>High</v>
      </c>
      <c r="S9" s="51" t="str">
        <f t="shared" si="0"/>
        <v>Low</v>
      </c>
      <c r="U9" s="27" t="str">
        <f>P9</f>
        <v>Shoulder</v>
      </c>
      <c r="V9" s="27" t="str">
        <f t="shared" ref="V9:X10" si="1">Q9</f>
        <v>Peak</v>
      </c>
      <c r="W9" s="27" t="str">
        <f t="shared" si="1"/>
        <v>High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>Shoulder</v>
      </c>
      <c r="AD9" s="52" t="str">
        <f t="shared" ref="AD9:AF10" si="2">V9</f>
        <v>Peak</v>
      </c>
      <c r="AE9" s="52" t="str">
        <f t="shared" si="2"/>
        <v>High</v>
      </c>
      <c r="AF9" s="52" t="str">
        <f t="shared" si="2"/>
        <v>Low</v>
      </c>
    </row>
    <row r="10" spans="1:32" ht="19.149999999999999" customHeight="1">
      <c r="A10" s="299"/>
      <c r="B10" s="299"/>
      <c r="C10" s="299"/>
      <c r="D10" s="57" t="s">
        <v>235</v>
      </c>
      <c r="E10" s="57" t="s">
        <v>1031</v>
      </c>
      <c r="F10" s="57" t="s">
        <v>1361</v>
      </c>
      <c r="G10" s="57" t="s">
        <v>1362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07 Jan 2020</v>
      </c>
      <c r="R10" s="51" t="str">
        <f t="shared" si="0"/>
        <v>08 Jan 2020 to 07 May 2020</v>
      </c>
      <c r="S10" s="51" t="str">
        <f t="shared" si="0"/>
        <v>08 May 2020 to 14 Jul 2020</v>
      </c>
      <c r="U10" s="27" t="str">
        <f>P10</f>
        <v>01 Nov 2019 to 23 Dec 2019</v>
      </c>
      <c r="V10" s="27" t="str">
        <f t="shared" si="1"/>
        <v>24 Dec 2019 to 07 Jan 2020</v>
      </c>
      <c r="W10" s="27" t="str">
        <f t="shared" si="1"/>
        <v>08 Jan 2020 to 07 May 2020</v>
      </c>
      <c r="X10" s="27" t="str">
        <f t="shared" si="1"/>
        <v>08 May 2020 to 14 Jul 2020</v>
      </c>
      <c r="Z10" s="311"/>
      <c r="AA10" s="311"/>
      <c r="AB10" s="311"/>
      <c r="AC10" s="52" t="str">
        <f>U10</f>
        <v>01 Nov 2019 to 23 Dec 2019</v>
      </c>
      <c r="AD10" s="52" t="str">
        <f t="shared" si="2"/>
        <v>24 Dec 2019 to 07 Jan 2020</v>
      </c>
      <c r="AE10" s="52" t="str">
        <f t="shared" si="2"/>
        <v>08 Jan 2020 to 07 May 2020</v>
      </c>
      <c r="AF10" s="52" t="str">
        <f t="shared" si="2"/>
        <v>08 May 2020 to 14 Jul 2020</v>
      </c>
    </row>
    <row r="11" spans="1:32" ht="19.149999999999999" customHeight="1">
      <c r="A11" s="30" t="s">
        <v>1378</v>
      </c>
      <c r="B11" s="31" t="s">
        <v>139</v>
      </c>
      <c r="C11" s="31" t="s">
        <v>140</v>
      </c>
      <c r="D11" s="31">
        <v>430</v>
      </c>
      <c r="E11" s="31">
        <v>1645</v>
      </c>
      <c r="F11" s="31">
        <v>645</v>
      </c>
      <c r="G11" s="31">
        <v>350</v>
      </c>
      <c r="H11" s="8"/>
      <c r="I11" s="33"/>
      <c r="J11" s="33"/>
      <c r="K11" s="33">
        <v>12</v>
      </c>
      <c r="M11" s="30" t="str">
        <f t="shared" ref="M11:O25" si="3">A11</f>
        <v>Beach Pavilion</v>
      </c>
      <c r="N11" s="31" t="str">
        <f t="shared" si="3"/>
        <v>BB</v>
      </c>
      <c r="O11" s="31" t="str">
        <f t="shared" si="3"/>
        <v>02 Persons</v>
      </c>
      <c r="P11" s="34">
        <f t="shared" ref="P11:P16" si="4">D11+K11</f>
        <v>442</v>
      </c>
      <c r="Q11" s="34">
        <f t="shared" ref="Q11:Q16" si="5">E11+K11</f>
        <v>1657</v>
      </c>
      <c r="R11" s="34">
        <f t="shared" ref="R11:R16" si="6">F11+K11</f>
        <v>657</v>
      </c>
      <c r="S11" s="34">
        <f t="shared" ref="S11:S16" si="7">G11+K11</f>
        <v>362</v>
      </c>
      <c r="U11" s="53">
        <v>10</v>
      </c>
      <c r="V11" s="53">
        <v>25</v>
      </c>
      <c r="W11" s="53">
        <v>10</v>
      </c>
      <c r="X11" s="53">
        <v>10</v>
      </c>
      <c r="Z11" s="30" t="str">
        <f t="shared" ref="Z11:AB25" si="8">M11</f>
        <v>Beach Pavilion</v>
      </c>
      <c r="AA11" s="31" t="str">
        <f t="shared" si="8"/>
        <v>BB</v>
      </c>
      <c r="AB11" s="31" t="str">
        <f t="shared" si="8"/>
        <v>02 Persons</v>
      </c>
      <c r="AC11" s="34">
        <f>P11+U11</f>
        <v>452</v>
      </c>
      <c r="AD11" s="34">
        <f t="shared" ref="AD11:AF25" si="9">Q11+V11</f>
        <v>1682</v>
      </c>
      <c r="AE11" s="34">
        <f t="shared" si="9"/>
        <v>667</v>
      </c>
      <c r="AF11" s="34">
        <f t="shared" si="9"/>
        <v>372</v>
      </c>
    </row>
    <row r="12" spans="1:32" ht="19.149999999999999" customHeight="1">
      <c r="A12" s="30" t="s">
        <v>65</v>
      </c>
      <c r="B12" s="31" t="s">
        <v>139</v>
      </c>
      <c r="C12" s="31" t="s">
        <v>140</v>
      </c>
      <c r="D12" s="31">
        <v>620</v>
      </c>
      <c r="E12" s="31">
        <v>1830</v>
      </c>
      <c r="F12" s="31">
        <v>830</v>
      </c>
      <c r="G12" s="31">
        <v>550</v>
      </c>
      <c r="H12" s="8"/>
      <c r="I12" s="33"/>
      <c r="J12" s="33"/>
      <c r="K12" s="33">
        <v>12</v>
      </c>
      <c r="M12" s="30" t="str">
        <f t="shared" si="3"/>
        <v xml:space="preserve">Beach Villa </v>
      </c>
      <c r="N12" s="31" t="str">
        <f t="shared" si="3"/>
        <v>BB</v>
      </c>
      <c r="O12" s="31" t="str">
        <f t="shared" si="3"/>
        <v>02 Persons</v>
      </c>
      <c r="P12" s="34">
        <f t="shared" si="4"/>
        <v>632</v>
      </c>
      <c r="Q12" s="34">
        <f t="shared" si="5"/>
        <v>1842</v>
      </c>
      <c r="R12" s="34">
        <f t="shared" si="6"/>
        <v>842</v>
      </c>
      <c r="S12" s="34">
        <f t="shared" si="7"/>
        <v>562</v>
      </c>
      <c r="U12" s="53">
        <v>10</v>
      </c>
      <c r="V12" s="53">
        <v>25</v>
      </c>
      <c r="W12" s="53">
        <v>10</v>
      </c>
      <c r="X12" s="53">
        <v>10</v>
      </c>
      <c r="Z12" s="30" t="str">
        <f t="shared" si="8"/>
        <v xml:space="preserve">Beach Villa </v>
      </c>
      <c r="AA12" s="31" t="str">
        <f t="shared" si="8"/>
        <v>BB</v>
      </c>
      <c r="AB12" s="31" t="str">
        <f t="shared" si="8"/>
        <v>02 Persons</v>
      </c>
      <c r="AC12" s="34">
        <f t="shared" ref="AC12:AC25" si="10">P12+U12</f>
        <v>642</v>
      </c>
      <c r="AD12" s="34">
        <f t="shared" si="9"/>
        <v>1867</v>
      </c>
      <c r="AE12" s="34">
        <f t="shared" si="9"/>
        <v>852</v>
      </c>
      <c r="AF12" s="34">
        <f t="shared" si="9"/>
        <v>572</v>
      </c>
    </row>
    <row r="13" spans="1:32" ht="19.149999999999999" customHeight="1">
      <c r="A13" s="30" t="s">
        <v>202</v>
      </c>
      <c r="B13" s="31" t="s">
        <v>139</v>
      </c>
      <c r="C13" s="31" t="s">
        <v>140</v>
      </c>
      <c r="D13" s="31">
        <v>730</v>
      </c>
      <c r="E13" s="31">
        <v>2065</v>
      </c>
      <c r="F13" s="31">
        <v>1065</v>
      </c>
      <c r="G13" s="31">
        <v>660</v>
      </c>
      <c r="H13" s="8"/>
      <c r="I13" s="33"/>
      <c r="J13" s="33"/>
      <c r="K13" s="33">
        <v>12</v>
      </c>
      <c r="M13" s="30" t="str">
        <f t="shared" si="3"/>
        <v>Beach Pool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742</v>
      </c>
      <c r="Q13" s="34">
        <f t="shared" si="5"/>
        <v>2077</v>
      </c>
      <c r="R13" s="34">
        <f t="shared" si="6"/>
        <v>1077</v>
      </c>
      <c r="S13" s="34">
        <f t="shared" si="7"/>
        <v>672</v>
      </c>
      <c r="U13" s="53">
        <v>10</v>
      </c>
      <c r="V13" s="53">
        <v>25</v>
      </c>
      <c r="W13" s="53">
        <v>10</v>
      </c>
      <c r="X13" s="53">
        <v>10</v>
      </c>
      <c r="Z13" s="30" t="str">
        <f t="shared" si="8"/>
        <v>Beach Pool Villa</v>
      </c>
      <c r="AA13" s="31" t="str">
        <f t="shared" si="8"/>
        <v>BB</v>
      </c>
      <c r="AB13" s="31" t="str">
        <f t="shared" si="8"/>
        <v>02 Persons</v>
      </c>
      <c r="AC13" s="34">
        <f t="shared" si="10"/>
        <v>752</v>
      </c>
      <c r="AD13" s="34">
        <f t="shared" si="9"/>
        <v>2102</v>
      </c>
      <c r="AE13" s="34">
        <f t="shared" si="9"/>
        <v>1087</v>
      </c>
      <c r="AF13" s="34">
        <f t="shared" si="9"/>
        <v>682</v>
      </c>
    </row>
    <row r="14" spans="1:32" ht="19.149999999999999" customHeight="1">
      <c r="A14" s="30" t="s">
        <v>1379</v>
      </c>
      <c r="B14" s="31" t="s">
        <v>139</v>
      </c>
      <c r="C14" s="31" t="s">
        <v>1380</v>
      </c>
      <c r="D14" s="31">
        <v>1100</v>
      </c>
      <c r="E14" s="31">
        <v>3500</v>
      </c>
      <c r="F14" s="31">
        <v>1400</v>
      </c>
      <c r="G14" s="31">
        <v>950</v>
      </c>
      <c r="H14" s="8"/>
      <c r="I14" s="33"/>
      <c r="J14" s="33"/>
      <c r="K14" s="33">
        <f>6*6</f>
        <v>36</v>
      </c>
      <c r="M14" s="30" t="str">
        <f t="shared" si="3"/>
        <v>Family Lagoon Pavilion</v>
      </c>
      <c r="N14" s="31" t="str">
        <f t="shared" si="3"/>
        <v>BB</v>
      </c>
      <c r="O14" s="31" t="str">
        <f t="shared" si="3"/>
        <v>04 Adults &amp; 02 Teens</v>
      </c>
      <c r="P14" s="34">
        <f t="shared" si="4"/>
        <v>1136</v>
      </c>
      <c r="Q14" s="34">
        <f t="shared" si="5"/>
        <v>3536</v>
      </c>
      <c r="R14" s="34">
        <f t="shared" si="6"/>
        <v>1436</v>
      </c>
      <c r="S14" s="34">
        <f t="shared" si="7"/>
        <v>986</v>
      </c>
      <c r="U14" s="53">
        <v>20</v>
      </c>
      <c r="V14" s="53">
        <v>40</v>
      </c>
      <c r="W14" s="53">
        <v>20</v>
      </c>
      <c r="X14" s="53">
        <v>20</v>
      </c>
      <c r="Z14" s="30" t="str">
        <f t="shared" si="8"/>
        <v>Family Lagoon Pavilion</v>
      </c>
      <c r="AA14" s="31" t="str">
        <f t="shared" si="8"/>
        <v>BB</v>
      </c>
      <c r="AB14" s="31" t="str">
        <f t="shared" si="8"/>
        <v>04 Adults &amp; 02 Teens</v>
      </c>
      <c r="AC14" s="34">
        <f t="shared" si="10"/>
        <v>1156</v>
      </c>
      <c r="AD14" s="34">
        <f t="shared" si="9"/>
        <v>3576</v>
      </c>
      <c r="AE14" s="34">
        <f t="shared" si="9"/>
        <v>1456</v>
      </c>
      <c r="AF14" s="34">
        <f t="shared" si="9"/>
        <v>1006</v>
      </c>
    </row>
    <row r="15" spans="1:32" ht="19.149999999999999" customHeight="1">
      <c r="A15" s="30" t="s">
        <v>378</v>
      </c>
      <c r="B15" s="31" t="s">
        <v>139</v>
      </c>
      <c r="C15" s="31" t="s">
        <v>140</v>
      </c>
      <c r="D15" s="31">
        <v>730</v>
      </c>
      <c r="E15" s="31">
        <v>1750</v>
      </c>
      <c r="F15" s="31">
        <v>950</v>
      </c>
      <c r="G15" s="31">
        <v>600</v>
      </c>
      <c r="H15" s="8"/>
      <c r="I15" s="33"/>
      <c r="J15" s="33"/>
      <c r="K15" s="33">
        <v>12</v>
      </c>
      <c r="M15" s="30" t="str">
        <f t="shared" si="3"/>
        <v xml:space="preserve">Water Villa </v>
      </c>
      <c r="N15" s="31" t="str">
        <f t="shared" si="3"/>
        <v>BB</v>
      </c>
      <c r="O15" s="31" t="str">
        <f t="shared" si="3"/>
        <v>02 Persons</v>
      </c>
      <c r="P15" s="34">
        <f t="shared" si="4"/>
        <v>742</v>
      </c>
      <c r="Q15" s="34">
        <f t="shared" si="5"/>
        <v>1762</v>
      </c>
      <c r="R15" s="34">
        <f t="shared" si="6"/>
        <v>962</v>
      </c>
      <c r="S15" s="34">
        <f t="shared" si="7"/>
        <v>612</v>
      </c>
      <c r="U15" s="53">
        <v>10</v>
      </c>
      <c r="V15" s="53">
        <v>25</v>
      </c>
      <c r="W15" s="53">
        <v>10</v>
      </c>
      <c r="X15" s="53">
        <v>10</v>
      </c>
      <c r="Z15" s="30" t="str">
        <f t="shared" si="8"/>
        <v xml:space="preserve">Water Villa </v>
      </c>
      <c r="AA15" s="31" t="str">
        <f t="shared" si="8"/>
        <v>BB</v>
      </c>
      <c r="AB15" s="31" t="str">
        <f t="shared" si="8"/>
        <v>02 Persons</v>
      </c>
      <c r="AC15" s="34">
        <f t="shared" si="10"/>
        <v>752</v>
      </c>
      <c r="AD15" s="34">
        <f t="shared" si="9"/>
        <v>1787</v>
      </c>
      <c r="AE15" s="34">
        <f t="shared" si="9"/>
        <v>972</v>
      </c>
      <c r="AF15" s="34">
        <f t="shared" si="9"/>
        <v>622</v>
      </c>
    </row>
    <row r="16" spans="1:32" ht="19.149999999999999" customHeight="1">
      <c r="A16" s="30" t="s">
        <v>1381</v>
      </c>
      <c r="B16" s="31" t="s">
        <v>139</v>
      </c>
      <c r="C16" s="31" t="s">
        <v>140</v>
      </c>
      <c r="D16" s="31">
        <v>850</v>
      </c>
      <c r="E16" s="31">
        <v>1865</v>
      </c>
      <c r="F16" s="31">
        <v>1065</v>
      </c>
      <c r="G16" s="31">
        <v>750</v>
      </c>
      <c r="H16" s="8"/>
      <c r="I16" s="33"/>
      <c r="J16" s="33"/>
      <c r="K16" s="33">
        <v>12</v>
      </c>
      <c r="M16" s="30" t="str">
        <f t="shared" si="3"/>
        <v xml:space="preserve">Romantic Pool Water Villa </v>
      </c>
      <c r="N16" s="31" t="str">
        <f t="shared" si="3"/>
        <v>BB</v>
      </c>
      <c r="O16" s="31" t="str">
        <f t="shared" si="3"/>
        <v>02 Persons</v>
      </c>
      <c r="P16" s="34">
        <f t="shared" si="4"/>
        <v>862</v>
      </c>
      <c r="Q16" s="34">
        <f t="shared" si="5"/>
        <v>1877</v>
      </c>
      <c r="R16" s="34">
        <f t="shared" si="6"/>
        <v>1077</v>
      </c>
      <c r="S16" s="34">
        <f t="shared" si="7"/>
        <v>762</v>
      </c>
      <c r="U16" s="53">
        <v>10</v>
      </c>
      <c r="V16" s="53">
        <v>25</v>
      </c>
      <c r="W16" s="53">
        <v>10</v>
      </c>
      <c r="X16" s="53">
        <v>10</v>
      </c>
      <c r="Z16" s="30" t="str">
        <f t="shared" si="8"/>
        <v xml:space="preserve">Romantic Pool Water Villa </v>
      </c>
      <c r="AA16" s="31" t="str">
        <f t="shared" si="8"/>
        <v>BB</v>
      </c>
      <c r="AB16" s="31" t="str">
        <f t="shared" si="8"/>
        <v>02 Persons</v>
      </c>
      <c r="AC16" s="34">
        <f t="shared" si="10"/>
        <v>872</v>
      </c>
      <c r="AD16" s="34">
        <f t="shared" si="9"/>
        <v>1902</v>
      </c>
      <c r="AE16" s="34">
        <f t="shared" si="9"/>
        <v>1087</v>
      </c>
      <c r="AF16" s="34">
        <f t="shared" si="9"/>
        <v>772</v>
      </c>
    </row>
    <row r="17" spans="1:32" ht="19.149999999999999" customHeight="1">
      <c r="A17" s="30" t="s">
        <v>1382</v>
      </c>
      <c r="B17" s="31" t="s">
        <v>139</v>
      </c>
      <c r="C17" s="31" t="s">
        <v>140</v>
      </c>
      <c r="D17" s="31">
        <v>1400</v>
      </c>
      <c r="E17" s="31">
        <v>2865</v>
      </c>
      <c r="F17" s="31">
        <v>1555</v>
      </c>
      <c r="G17" s="31">
        <v>1250</v>
      </c>
      <c r="H17" s="8"/>
      <c r="I17" s="33"/>
      <c r="J17" s="33"/>
      <c r="K17" s="33">
        <v>12</v>
      </c>
      <c r="M17" s="30" t="str">
        <f t="shared" si="3"/>
        <v xml:space="preserve">Temptation Pool Water Villa </v>
      </c>
      <c r="N17" s="31" t="str">
        <f t="shared" si="3"/>
        <v>BB</v>
      </c>
      <c r="O17" s="31" t="str">
        <f t="shared" si="3"/>
        <v>02 Persons</v>
      </c>
      <c r="P17" s="34">
        <f>D17+K17</f>
        <v>1412</v>
      </c>
      <c r="Q17" s="34">
        <f>E17+K17</f>
        <v>2877</v>
      </c>
      <c r="R17" s="34">
        <f>F17+K17</f>
        <v>1567</v>
      </c>
      <c r="S17" s="34">
        <f>G17+K17</f>
        <v>1262</v>
      </c>
      <c r="U17" s="53">
        <v>15</v>
      </c>
      <c r="V17" s="53">
        <v>40</v>
      </c>
      <c r="W17" s="53">
        <v>15</v>
      </c>
      <c r="X17" s="53">
        <v>15</v>
      </c>
      <c r="Z17" s="30" t="str">
        <f t="shared" si="8"/>
        <v xml:space="preserve">Temptation Pool Water Villa </v>
      </c>
      <c r="AA17" s="31" t="str">
        <f t="shared" si="8"/>
        <v>BB</v>
      </c>
      <c r="AB17" s="31" t="str">
        <f t="shared" si="8"/>
        <v>02 Persons</v>
      </c>
      <c r="AC17" s="34">
        <f t="shared" si="10"/>
        <v>1427</v>
      </c>
      <c r="AD17" s="34">
        <f t="shared" si="9"/>
        <v>2917</v>
      </c>
      <c r="AE17" s="34">
        <f t="shared" si="9"/>
        <v>1582</v>
      </c>
      <c r="AF17" s="34">
        <f t="shared" si="9"/>
        <v>1277</v>
      </c>
    </row>
    <row r="18" spans="1:32" ht="19.149999999999999" customHeight="1">
      <c r="A18" s="30" t="s">
        <v>1383</v>
      </c>
      <c r="B18" s="31" t="s">
        <v>139</v>
      </c>
      <c r="C18" s="31" t="s">
        <v>140</v>
      </c>
      <c r="D18" s="31">
        <v>3900</v>
      </c>
      <c r="E18" s="31">
        <v>6865</v>
      </c>
      <c r="F18" s="31">
        <v>4555</v>
      </c>
      <c r="G18" s="31">
        <v>3250</v>
      </c>
      <c r="H18" s="8"/>
      <c r="I18" s="33"/>
      <c r="J18" s="33"/>
      <c r="K18" s="33">
        <v>12</v>
      </c>
      <c r="M18" s="30" t="str">
        <f t="shared" si="3"/>
        <v xml:space="preserve">Lux* Villa </v>
      </c>
      <c r="N18" s="31" t="str">
        <f t="shared" si="3"/>
        <v>BB</v>
      </c>
      <c r="O18" s="31" t="str">
        <f t="shared" si="3"/>
        <v>02 Persons</v>
      </c>
      <c r="P18" s="34">
        <f>D18+K18</f>
        <v>3912</v>
      </c>
      <c r="Q18" s="34">
        <f>E18+K18</f>
        <v>6877</v>
      </c>
      <c r="R18" s="34">
        <f>F18+K18</f>
        <v>4567</v>
      </c>
      <c r="S18" s="34">
        <f>G18+K18</f>
        <v>3262</v>
      </c>
      <c r="U18" s="53">
        <v>15</v>
      </c>
      <c r="V18" s="53">
        <v>40</v>
      </c>
      <c r="W18" s="53">
        <v>15</v>
      </c>
      <c r="X18" s="53">
        <v>15</v>
      </c>
      <c r="Z18" s="30" t="str">
        <f t="shared" si="8"/>
        <v xml:space="preserve">Lux* Villa </v>
      </c>
      <c r="AA18" s="31" t="str">
        <f t="shared" si="8"/>
        <v>BB</v>
      </c>
      <c r="AB18" s="31" t="str">
        <f t="shared" si="8"/>
        <v>02 Persons</v>
      </c>
      <c r="AC18" s="34">
        <f t="shared" si="10"/>
        <v>3927</v>
      </c>
      <c r="AD18" s="34">
        <f t="shared" si="9"/>
        <v>6917</v>
      </c>
      <c r="AE18" s="34">
        <f t="shared" si="9"/>
        <v>4582</v>
      </c>
      <c r="AF18" s="34">
        <f t="shared" si="9"/>
        <v>3277</v>
      </c>
    </row>
    <row r="19" spans="1:32" ht="19.149999999999999" customHeight="1">
      <c r="A19" s="203" t="s">
        <v>7</v>
      </c>
      <c r="B19" s="204"/>
      <c r="C19" s="205"/>
      <c r="D19" s="205" t="str">
        <f>D9</f>
        <v>Shoulder</v>
      </c>
      <c r="E19" s="205" t="str">
        <f>E9</f>
        <v>Peak</v>
      </c>
      <c r="F19" s="205" t="str">
        <f>F9</f>
        <v>High</v>
      </c>
      <c r="G19" s="205" t="str">
        <f>G9</f>
        <v>Low</v>
      </c>
      <c r="H19" s="8"/>
      <c r="I19" s="33"/>
      <c r="J19" s="33"/>
      <c r="K19" s="33"/>
      <c r="M19" s="30" t="str">
        <f t="shared" si="3"/>
        <v xml:space="preserve">Extra Person Charges </v>
      </c>
      <c r="N19" s="31">
        <f t="shared" si="3"/>
        <v>0</v>
      </c>
      <c r="O19" s="159"/>
      <c r="P19" s="34" t="str">
        <f>D19</f>
        <v>Shoulder</v>
      </c>
      <c r="Q19" s="34" t="str">
        <f t="shared" ref="Q19:S19" si="11">E19</f>
        <v>Peak</v>
      </c>
      <c r="R19" s="34" t="str">
        <f t="shared" si="11"/>
        <v>High</v>
      </c>
      <c r="S19" s="34" t="str">
        <f t="shared" si="11"/>
        <v>Low</v>
      </c>
      <c r="U19" s="53" t="str">
        <f>P19</f>
        <v>Shoulder</v>
      </c>
      <c r="V19" s="53" t="str">
        <f t="shared" ref="V19:X19" si="12">Q19</f>
        <v>Peak</v>
      </c>
      <c r="W19" s="53" t="str">
        <f t="shared" si="12"/>
        <v>High</v>
      </c>
      <c r="X19" s="53" t="str">
        <f t="shared" si="12"/>
        <v>Low</v>
      </c>
      <c r="Z19" s="30" t="str">
        <f t="shared" si="8"/>
        <v xml:space="preserve">Extra Person Charges </v>
      </c>
      <c r="AA19" s="31">
        <f t="shared" si="8"/>
        <v>0</v>
      </c>
      <c r="AB19" s="31">
        <f t="shared" si="8"/>
        <v>0</v>
      </c>
      <c r="AC19" s="34" t="str">
        <f>U19</f>
        <v>Shoulder</v>
      </c>
      <c r="AD19" s="34" t="str">
        <f t="shared" ref="AD19:AF19" si="13">V19</f>
        <v>Peak</v>
      </c>
      <c r="AE19" s="34" t="str">
        <f t="shared" si="13"/>
        <v>High</v>
      </c>
      <c r="AF19" s="34" t="str">
        <f t="shared" si="13"/>
        <v>Low</v>
      </c>
    </row>
    <row r="20" spans="1:32" ht="19.149999999999999" customHeight="1">
      <c r="A20" s="206" t="s">
        <v>404</v>
      </c>
      <c r="B20" s="40" t="s">
        <v>139</v>
      </c>
      <c r="C20" s="207" t="s">
        <v>55</v>
      </c>
      <c r="D20" s="208">
        <v>6</v>
      </c>
      <c r="E20" s="208">
        <v>6</v>
      </c>
      <c r="F20" s="208">
        <v>6</v>
      </c>
      <c r="G20" s="208">
        <v>6</v>
      </c>
      <c r="H20" s="8"/>
      <c r="I20" s="33"/>
      <c r="J20" s="33"/>
      <c r="K20" s="33">
        <v>0</v>
      </c>
      <c r="M20" s="30" t="str">
        <f t="shared" si="3"/>
        <v xml:space="preserve">Infant (00 - 05.99 Yrs) </v>
      </c>
      <c r="N20" s="31" t="str">
        <f t="shared" si="3"/>
        <v>BB</v>
      </c>
      <c r="O20" s="159"/>
      <c r="P20" s="209">
        <f>D20+K20</f>
        <v>6</v>
      </c>
      <c r="Q20" s="34">
        <f t="shared" ref="Q20:Q25" si="14">E20+K20</f>
        <v>6</v>
      </c>
      <c r="R20" s="34">
        <f t="shared" ref="R20:R25" si="15">F20+K20</f>
        <v>6</v>
      </c>
      <c r="S20" s="34">
        <f t="shared" ref="S20:S25" si="16">G20+K20</f>
        <v>6</v>
      </c>
      <c r="U20" s="53">
        <v>0</v>
      </c>
      <c r="V20" s="53">
        <v>0</v>
      </c>
      <c r="W20" s="53">
        <v>0</v>
      </c>
      <c r="X20" s="53">
        <v>0</v>
      </c>
      <c r="Z20" s="30" t="str">
        <f t="shared" si="8"/>
        <v xml:space="preserve">Infant (00 - 05.99 Yrs) </v>
      </c>
      <c r="AA20" s="31" t="str">
        <f t="shared" si="8"/>
        <v>BB</v>
      </c>
      <c r="AB20" s="31">
        <f t="shared" si="8"/>
        <v>0</v>
      </c>
      <c r="AC20" s="34">
        <f t="shared" si="10"/>
        <v>6</v>
      </c>
      <c r="AD20" s="34">
        <f t="shared" si="9"/>
        <v>6</v>
      </c>
      <c r="AE20" s="34">
        <f t="shared" si="9"/>
        <v>6</v>
      </c>
      <c r="AF20" s="34">
        <f t="shared" si="9"/>
        <v>6</v>
      </c>
    </row>
    <row r="21" spans="1:32" ht="19.149999999999999" customHeight="1">
      <c r="A21" s="206" t="s">
        <v>1371</v>
      </c>
      <c r="B21" s="40" t="s">
        <v>139</v>
      </c>
      <c r="C21" s="207" t="s">
        <v>55</v>
      </c>
      <c r="D21" s="208">
        <v>6</v>
      </c>
      <c r="E21" s="208">
        <v>6</v>
      </c>
      <c r="F21" s="208">
        <v>6</v>
      </c>
      <c r="G21" s="208">
        <v>6</v>
      </c>
      <c r="H21" s="8"/>
      <c r="I21" s="33"/>
      <c r="J21" s="33"/>
      <c r="K21" s="33">
        <v>6</v>
      </c>
      <c r="M21" s="30" t="str">
        <f t="shared" si="3"/>
        <v>First Child (06 - 11.99 Yrs)</v>
      </c>
      <c r="N21" s="31" t="str">
        <f t="shared" si="3"/>
        <v>BB</v>
      </c>
      <c r="O21" s="159"/>
      <c r="P21" s="209">
        <f>D21+K21</f>
        <v>12</v>
      </c>
      <c r="Q21" s="34">
        <f t="shared" si="14"/>
        <v>12</v>
      </c>
      <c r="R21" s="34">
        <f t="shared" si="15"/>
        <v>12</v>
      </c>
      <c r="S21" s="34">
        <f t="shared" si="16"/>
        <v>12</v>
      </c>
      <c r="U21" s="53">
        <v>0</v>
      </c>
      <c r="V21" s="53">
        <v>0</v>
      </c>
      <c r="W21" s="53">
        <v>0</v>
      </c>
      <c r="X21" s="53">
        <v>0</v>
      </c>
      <c r="Z21" s="30" t="str">
        <f t="shared" si="8"/>
        <v>First Child (06 - 11.99 Yrs)</v>
      </c>
      <c r="AA21" s="31" t="str">
        <f t="shared" si="8"/>
        <v>BB</v>
      </c>
      <c r="AB21" s="31">
        <f t="shared" si="8"/>
        <v>0</v>
      </c>
      <c r="AC21" s="34">
        <f t="shared" si="10"/>
        <v>12</v>
      </c>
      <c r="AD21" s="34">
        <f t="shared" si="9"/>
        <v>12</v>
      </c>
      <c r="AE21" s="34">
        <f t="shared" si="9"/>
        <v>12</v>
      </c>
      <c r="AF21" s="34">
        <f t="shared" si="9"/>
        <v>12</v>
      </c>
    </row>
    <row r="22" spans="1:32" ht="19.149999999999999" customHeight="1">
      <c r="A22" s="206" t="s">
        <v>1372</v>
      </c>
      <c r="B22" s="40" t="s">
        <v>139</v>
      </c>
      <c r="C22" s="207" t="s">
        <v>55</v>
      </c>
      <c r="D22" s="208">
        <v>90</v>
      </c>
      <c r="E22" s="208">
        <v>90</v>
      </c>
      <c r="F22" s="208">
        <v>90</v>
      </c>
      <c r="G22" s="208">
        <v>90</v>
      </c>
      <c r="H22" s="8"/>
      <c r="I22" s="33"/>
      <c r="J22" s="33"/>
      <c r="K22" s="33">
        <v>6</v>
      </c>
      <c r="M22" s="30" t="str">
        <f t="shared" si="3"/>
        <v xml:space="preserve">Second Child (06 - 11.99 Yrs) </v>
      </c>
      <c r="N22" s="31" t="str">
        <f t="shared" si="3"/>
        <v>BB</v>
      </c>
      <c r="O22" s="159"/>
      <c r="P22" s="34">
        <f t="shared" ref="P22:P25" si="17">D22+K22</f>
        <v>96</v>
      </c>
      <c r="Q22" s="34">
        <f t="shared" si="14"/>
        <v>96</v>
      </c>
      <c r="R22" s="34">
        <f t="shared" si="15"/>
        <v>96</v>
      </c>
      <c r="S22" s="34">
        <f t="shared" si="16"/>
        <v>96</v>
      </c>
      <c r="U22" s="53">
        <v>0</v>
      </c>
      <c r="V22" s="53">
        <v>0</v>
      </c>
      <c r="W22" s="53">
        <v>0</v>
      </c>
      <c r="X22" s="53">
        <v>0</v>
      </c>
      <c r="Z22" s="30" t="str">
        <f t="shared" si="8"/>
        <v xml:space="preserve">Second Child (06 - 11.99 Yrs) </v>
      </c>
      <c r="AA22" s="31" t="str">
        <f t="shared" si="8"/>
        <v>BB</v>
      </c>
      <c r="AB22" s="31">
        <f t="shared" si="8"/>
        <v>0</v>
      </c>
      <c r="AC22" s="34">
        <f t="shared" si="10"/>
        <v>96</v>
      </c>
      <c r="AD22" s="34">
        <f t="shared" si="9"/>
        <v>96</v>
      </c>
      <c r="AE22" s="34">
        <f t="shared" si="9"/>
        <v>96</v>
      </c>
      <c r="AF22" s="34">
        <f t="shared" si="9"/>
        <v>96</v>
      </c>
    </row>
    <row r="23" spans="1:32" ht="19.149999999999999" customHeight="1">
      <c r="A23" s="206" t="s">
        <v>1373</v>
      </c>
      <c r="B23" s="40" t="s">
        <v>139</v>
      </c>
      <c r="C23" s="207" t="s">
        <v>55</v>
      </c>
      <c r="D23" s="208">
        <v>160</v>
      </c>
      <c r="E23" s="208">
        <v>160</v>
      </c>
      <c r="F23" s="208">
        <v>160</v>
      </c>
      <c r="G23" s="208">
        <v>160</v>
      </c>
      <c r="H23" s="8"/>
      <c r="I23" s="33"/>
      <c r="J23" s="33"/>
      <c r="K23" s="33">
        <v>6</v>
      </c>
      <c r="M23" s="30" t="str">
        <f t="shared" si="3"/>
        <v>First Teen (12 - 17.99 Yrs)</v>
      </c>
      <c r="N23" s="31" t="str">
        <f t="shared" si="3"/>
        <v>BB</v>
      </c>
      <c r="O23" s="159"/>
      <c r="P23" s="34">
        <f t="shared" si="17"/>
        <v>166</v>
      </c>
      <c r="Q23" s="34">
        <f t="shared" si="14"/>
        <v>166</v>
      </c>
      <c r="R23" s="34">
        <f t="shared" si="15"/>
        <v>166</v>
      </c>
      <c r="S23" s="34">
        <f t="shared" si="16"/>
        <v>166</v>
      </c>
      <c r="U23" s="53">
        <v>2</v>
      </c>
      <c r="V23" s="53">
        <v>2</v>
      </c>
      <c r="W23" s="53">
        <v>2</v>
      </c>
      <c r="X23" s="53">
        <v>2</v>
      </c>
      <c r="Z23" s="30" t="str">
        <f t="shared" si="8"/>
        <v>First Teen (12 - 17.99 Yrs)</v>
      </c>
      <c r="AA23" s="31" t="str">
        <f t="shared" si="8"/>
        <v>BB</v>
      </c>
      <c r="AB23" s="31">
        <f t="shared" si="8"/>
        <v>0</v>
      </c>
      <c r="AC23" s="34">
        <f t="shared" si="10"/>
        <v>168</v>
      </c>
      <c r="AD23" s="34">
        <f t="shared" si="9"/>
        <v>168</v>
      </c>
      <c r="AE23" s="34">
        <f t="shared" si="9"/>
        <v>168</v>
      </c>
      <c r="AF23" s="34">
        <f t="shared" si="9"/>
        <v>168</v>
      </c>
    </row>
    <row r="24" spans="1:32" ht="19.149999999999999" customHeight="1">
      <c r="A24" s="206" t="s">
        <v>1374</v>
      </c>
      <c r="B24" s="40" t="s">
        <v>139</v>
      </c>
      <c r="C24" s="207" t="s">
        <v>55</v>
      </c>
      <c r="D24" s="208">
        <v>160</v>
      </c>
      <c r="E24" s="208">
        <v>160</v>
      </c>
      <c r="F24" s="208">
        <v>160</v>
      </c>
      <c r="G24" s="208">
        <v>160</v>
      </c>
      <c r="H24" s="8"/>
      <c r="I24" s="33"/>
      <c r="J24" s="33"/>
      <c r="K24" s="33">
        <v>6</v>
      </c>
      <c r="M24" s="30" t="str">
        <f t="shared" si="3"/>
        <v xml:space="preserve">Second Teen (12 - 17.99 Yrs) </v>
      </c>
      <c r="N24" s="31" t="str">
        <f t="shared" si="3"/>
        <v>BB</v>
      </c>
      <c r="O24" s="159"/>
      <c r="P24" s="34">
        <f t="shared" si="17"/>
        <v>166</v>
      </c>
      <c r="Q24" s="34">
        <f t="shared" si="14"/>
        <v>166</v>
      </c>
      <c r="R24" s="34">
        <f t="shared" si="15"/>
        <v>166</v>
      </c>
      <c r="S24" s="34">
        <f t="shared" si="16"/>
        <v>166</v>
      </c>
      <c r="U24" s="53">
        <v>2</v>
      </c>
      <c r="V24" s="53">
        <v>2</v>
      </c>
      <c r="W24" s="53">
        <v>2</v>
      </c>
      <c r="X24" s="53">
        <v>2</v>
      </c>
      <c r="Z24" s="30" t="str">
        <f t="shared" si="8"/>
        <v xml:space="preserve">Second Teen (12 - 17.99 Yrs) </v>
      </c>
      <c r="AA24" s="31" t="str">
        <f t="shared" si="8"/>
        <v>BB</v>
      </c>
      <c r="AB24" s="31">
        <f t="shared" si="8"/>
        <v>0</v>
      </c>
      <c r="AC24" s="34">
        <f t="shared" si="10"/>
        <v>168</v>
      </c>
      <c r="AD24" s="34">
        <f t="shared" si="9"/>
        <v>168</v>
      </c>
      <c r="AE24" s="34">
        <f t="shared" si="9"/>
        <v>168</v>
      </c>
      <c r="AF24" s="34">
        <f t="shared" si="9"/>
        <v>168</v>
      </c>
    </row>
    <row r="25" spans="1:32" ht="19.149999999999999" customHeight="1">
      <c r="A25" s="206" t="s">
        <v>1375</v>
      </c>
      <c r="B25" s="40" t="s">
        <v>139</v>
      </c>
      <c r="C25" s="207" t="s">
        <v>55</v>
      </c>
      <c r="D25" s="208">
        <v>310</v>
      </c>
      <c r="E25" s="208">
        <v>915</v>
      </c>
      <c r="F25" s="208">
        <v>415</v>
      </c>
      <c r="G25" s="208">
        <v>275</v>
      </c>
      <c r="H25" s="8"/>
      <c r="I25" s="33"/>
      <c r="J25" s="33"/>
      <c r="K25" s="33">
        <v>6</v>
      </c>
      <c r="M25" s="30" t="str">
        <f t="shared" si="3"/>
        <v>Extra Bed Adult</v>
      </c>
      <c r="N25" s="31" t="str">
        <f t="shared" si="3"/>
        <v>BB</v>
      </c>
      <c r="O25" s="159"/>
      <c r="P25" s="34">
        <f t="shared" si="17"/>
        <v>316</v>
      </c>
      <c r="Q25" s="34">
        <f t="shared" si="14"/>
        <v>921</v>
      </c>
      <c r="R25" s="34">
        <f t="shared" si="15"/>
        <v>421</v>
      </c>
      <c r="S25" s="34">
        <f t="shared" si="16"/>
        <v>281</v>
      </c>
      <c r="U25" s="53">
        <v>2</v>
      </c>
      <c r="V25" s="53">
        <v>2</v>
      </c>
      <c r="W25" s="53">
        <v>2</v>
      </c>
      <c r="X25" s="53">
        <v>2</v>
      </c>
      <c r="Z25" s="30" t="str">
        <f t="shared" si="8"/>
        <v>Extra Bed Adult</v>
      </c>
      <c r="AA25" s="31" t="str">
        <f t="shared" si="8"/>
        <v>BB</v>
      </c>
      <c r="AB25" s="31">
        <f t="shared" si="8"/>
        <v>0</v>
      </c>
      <c r="AC25" s="34">
        <f t="shared" si="10"/>
        <v>318</v>
      </c>
      <c r="AD25" s="34">
        <f t="shared" si="9"/>
        <v>923</v>
      </c>
      <c r="AE25" s="34">
        <f t="shared" si="9"/>
        <v>423</v>
      </c>
      <c r="AF25" s="34">
        <f t="shared" si="9"/>
        <v>283</v>
      </c>
    </row>
    <row r="26" spans="1:32" ht="19.149999999999999" customHeight="1">
      <c r="A26" s="25" t="s">
        <v>24</v>
      </c>
      <c r="I26" s="25" t="s">
        <v>25</v>
      </c>
      <c r="M26" s="25" t="s">
        <v>26</v>
      </c>
      <c r="U26" s="25" t="s">
        <v>27</v>
      </c>
      <c r="Z26" s="25" t="s">
        <v>129</v>
      </c>
    </row>
    <row r="27" spans="1:32" ht="19.149999999999999" customHeight="1">
      <c r="A27" s="299" t="s">
        <v>0</v>
      </c>
      <c r="B27" s="299" t="s">
        <v>1</v>
      </c>
      <c r="C27" s="299" t="s">
        <v>29</v>
      </c>
      <c r="D27" s="57" t="s">
        <v>175</v>
      </c>
      <c r="E27" s="57" t="s">
        <v>132</v>
      </c>
      <c r="F27" s="57" t="s">
        <v>175</v>
      </c>
      <c r="H27" s="8"/>
      <c r="I27" s="26" t="s">
        <v>32</v>
      </c>
      <c r="J27" s="26" t="s">
        <v>33</v>
      </c>
      <c r="K27" s="26" t="s">
        <v>34</v>
      </c>
      <c r="M27" s="294" t="s">
        <v>0</v>
      </c>
      <c r="N27" s="294" t="s">
        <v>1</v>
      </c>
      <c r="O27" s="294" t="s">
        <v>29</v>
      </c>
      <c r="P27" s="51" t="str">
        <f t="shared" ref="P27:P28" si="18">D27</f>
        <v>Shoulder</v>
      </c>
      <c r="Q27" s="51" t="str">
        <f>E27</f>
        <v>Low</v>
      </c>
      <c r="R27" s="51" t="str">
        <f t="shared" ref="R27:R28" si="19">F27</f>
        <v>Shoulder</v>
      </c>
      <c r="U27" s="27" t="str">
        <f>P27</f>
        <v>Shoulder</v>
      </c>
      <c r="V27" s="27" t="str">
        <f t="shared" ref="V27:X28" si="20">Q27</f>
        <v>Low</v>
      </c>
      <c r="W27" s="27" t="str">
        <f t="shared" si="20"/>
        <v>Shoulder</v>
      </c>
      <c r="X27" s="27">
        <f t="shared" si="20"/>
        <v>0</v>
      </c>
      <c r="Z27" s="311" t="s">
        <v>0</v>
      </c>
      <c r="AA27" s="311" t="s">
        <v>1</v>
      </c>
      <c r="AB27" s="311" t="s">
        <v>29</v>
      </c>
      <c r="AC27" s="52" t="str">
        <f>U27</f>
        <v>Shoulder</v>
      </c>
      <c r="AD27" s="52" t="str">
        <f t="shared" ref="AD27:AE28" si="21">V27</f>
        <v>Low</v>
      </c>
      <c r="AE27" s="52" t="str">
        <f t="shared" si="21"/>
        <v>Shoulder</v>
      </c>
    </row>
    <row r="28" spans="1:32" ht="19.149999999999999" customHeight="1">
      <c r="A28" s="299"/>
      <c r="B28" s="299"/>
      <c r="C28" s="299"/>
      <c r="D28" s="57" t="s">
        <v>1376</v>
      </c>
      <c r="E28" s="57" t="s">
        <v>180</v>
      </c>
      <c r="F28" s="57" t="s">
        <v>403</v>
      </c>
      <c r="H28" s="8"/>
      <c r="I28" s="26" t="s">
        <v>37</v>
      </c>
      <c r="J28" s="26" t="s">
        <v>38</v>
      </c>
      <c r="K28" s="26" t="s">
        <v>137</v>
      </c>
      <c r="M28" s="294"/>
      <c r="N28" s="294"/>
      <c r="O28" s="294"/>
      <c r="P28" s="51" t="str">
        <f t="shared" si="18"/>
        <v>15 Jul 2020 to 31 Aug 2020</v>
      </c>
      <c r="Q28" s="51" t="str">
        <f>E28</f>
        <v>01 Sep 2020 to 30 Sep 2020</v>
      </c>
      <c r="R28" s="51" t="str">
        <f t="shared" si="19"/>
        <v>01 Oct 2020 to 31 Oct 2020</v>
      </c>
      <c r="U28" s="27" t="str">
        <f>P28</f>
        <v>15 Jul 2020 to 31 Aug 2020</v>
      </c>
      <c r="V28" s="27" t="str">
        <f t="shared" si="20"/>
        <v>01 Sep 2020 to 30 Sep 2020</v>
      </c>
      <c r="W28" s="27" t="str">
        <f t="shared" si="20"/>
        <v>01 Oct 2020 to 31 Oct 2020</v>
      </c>
      <c r="X28" s="27">
        <f t="shared" si="20"/>
        <v>0</v>
      </c>
      <c r="Z28" s="311"/>
      <c r="AA28" s="311"/>
      <c r="AB28" s="311"/>
      <c r="AC28" s="52" t="str">
        <f>U28</f>
        <v>15 Jul 2020 to 31 Aug 2020</v>
      </c>
      <c r="AD28" s="52" t="str">
        <f t="shared" si="21"/>
        <v>01 Sep 2020 to 30 Sep 2020</v>
      </c>
      <c r="AE28" s="52" t="str">
        <f t="shared" si="21"/>
        <v>01 Oct 2020 to 31 Oct 2020</v>
      </c>
    </row>
    <row r="29" spans="1:32" ht="19.149999999999999" customHeight="1">
      <c r="A29" s="30" t="s">
        <v>1378</v>
      </c>
      <c r="B29" s="31" t="s">
        <v>139</v>
      </c>
      <c r="C29" s="31" t="s">
        <v>140</v>
      </c>
      <c r="D29" s="31">
        <v>430</v>
      </c>
      <c r="E29" s="31">
        <v>350</v>
      </c>
      <c r="F29" s="31">
        <v>430</v>
      </c>
      <c r="H29" s="8"/>
      <c r="I29" s="33"/>
      <c r="J29" s="33"/>
      <c r="K29" s="33">
        <v>12</v>
      </c>
      <c r="M29" s="30" t="str">
        <f t="shared" ref="M29:O43" si="22">A29</f>
        <v>Beach Pavilion</v>
      </c>
      <c r="N29" s="31" t="str">
        <f t="shared" si="22"/>
        <v>BB</v>
      </c>
      <c r="O29" s="31" t="str">
        <f t="shared" si="22"/>
        <v>02 Persons</v>
      </c>
      <c r="P29" s="34">
        <f t="shared" ref="P29:P34" si="23">D29+K29</f>
        <v>442</v>
      </c>
      <c r="Q29" s="34">
        <f t="shared" ref="Q29:Q36" si="24">E29+K29</f>
        <v>362</v>
      </c>
      <c r="R29" s="34">
        <f t="shared" ref="R29:R34" si="25">F29+K29</f>
        <v>442</v>
      </c>
      <c r="U29" s="53">
        <v>10</v>
      </c>
      <c r="V29" s="53">
        <v>25</v>
      </c>
      <c r="W29" s="53">
        <v>12</v>
      </c>
      <c r="X29" s="53">
        <v>12</v>
      </c>
      <c r="Z29" s="30" t="str">
        <f t="shared" ref="Z29:AB43" si="26">M29</f>
        <v>Beach Pavilion</v>
      </c>
      <c r="AA29" s="31" t="str">
        <f t="shared" si="26"/>
        <v>BB</v>
      </c>
      <c r="AB29" s="31" t="str">
        <f t="shared" si="26"/>
        <v>02 Persons</v>
      </c>
      <c r="AC29" s="34">
        <f>P29+U29</f>
        <v>452</v>
      </c>
      <c r="AD29" s="34">
        <f t="shared" ref="AD29:AD36" si="27">Q29+X29</f>
        <v>374</v>
      </c>
      <c r="AE29" s="34">
        <f t="shared" ref="AE29:AE36" si="28">R29+W29</f>
        <v>454</v>
      </c>
    </row>
    <row r="30" spans="1:32" ht="19.149999999999999" customHeight="1">
      <c r="A30" s="30" t="s">
        <v>65</v>
      </c>
      <c r="B30" s="31" t="s">
        <v>139</v>
      </c>
      <c r="C30" s="31" t="s">
        <v>140</v>
      </c>
      <c r="D30" s="31">
        <v>620</v>
      </c>
      <c r="E30" s="31">
        <v>550</v>
      </c>
      <c r="F30" s="31">
        <v>620</v>
      </c>
      <c r="H30" s="8"/>
      <c r="I30" s="33"/>
      <c r="J30" s="33"/>
      <c r="K30" s="33">
        <v>12</v>
      </c>
      <c r="M30" s="30" t="str">
        <f t="shared" si="22"/>
        <v xml:space="preserve">Beach Villa </v>
      </c>
      <c r="N30" s="31" t="str">
        <f t="shared" si="22"/>
        <v>BB</v>
      </c>
      <c r="O30" s="31" t="str">
        <f t="shared" si="22"/>
        <v>02 Persons</v>
      </c>
      <c r="P30" s="34">
        <f t="shared" si="23"/>
        <v>632</v>
      </c>
      <c r="Q30" s="34">
        <f t="shared" si="24"/>
        <v>562</v>
      </c>
      <c r="R30" s="34">
        <f t="shared" si="25"/>
        <v>632</v>
      </c>
      <c r="U30" s="53">
        <v>10</v>
      </c>
      <c r="V30" s="53">
        <v>25</v>
      </c>
      <c r="W30" s="53">
        <v>12</v>
      </c>
      <c r="X30" s="53">
        <v>12</v>
      </c>
      <c r="Z30" s="30" t="str">
        <f t="shared" si="26"/>
        <v xml:space="preserve">Beach Villa </v>
      </c>
      <c r="AA30" s="31" t="str">
        <f t="shared" si="26"/>
        <v>BB</v>
      </c>
      <c r="AB30" s="31" t="str">
        <f t="shared" si="26"/>
        <v>02 Persons</v>
      </c>
      <c r="AC30" s="34">
        <f t="shared" ref="AC30:AC36" si="29">P30+U30</f>
        <v>642</v>
      </c>
      <c r="AD30" s="34">
        <f t="shared" si="27"/>
        <v>574</v>
      </c>
      <c r="AE30" s="34">
        <f t="shared" si="28"/>
        <v>644</v>
      </c>
    </row>
    <row r="31" spans="1:32" ht="19.149999999999999" customHeight="1">
      <c r="A31" s="30" t="s">
        <v>202</v>
      </c>
      <c r="B31" s="31" t="s">
        <v>139</v>
      </c>
      <c r="C31" s="31" t="s">
        <v>140</v>
      </c>
      <c r="D31" s="31">
        <v>730</v>
      </c>
      <c r="E31" s="31">
        <v>660</v>
      </c>
      <c r="F31" s="31">
        <v>730</v>
      </c>
      <c r="H31" s="8"/>
      <c r="I31" s="33"/>
      <c r="J31" s="33"/>
      <c r="K31" s="33">
        <v>12</v>
      </c>
      <c r="M31" s="30" t="str">
        <f t="shared" si="22"/>
        <v>Beach Pool Villa</v>
      </c>
      <c r="N31" s="31" t="str">
        <f t="shared" si="22"/>
        <v>BB</v>
      </c>
      <c r="O31" s="31" t="str">
        <f t="shared" si="22"/>
        <v>02 Persons</v>
      </c>
      <c r="P31" s="34">
        <f t="shared" si="23"/>
        <v>742</v>
      </c>
      <c r="Q31" s="34">
        <f t="shared" si="24"/>
        <v>672</v>
      </c>
      <c r="R31" s="34">
        <f t="shared" si="25"/>
        <v>742</v>
      </c>
      <c r="U31" s="53">
        <v>10</v>
      </c>
      <c r="V31" s="53">
        <v>25</v>
      </c>
      <c r="W31" s="53">
        <v>12</v>
      </c>
      <c r="X31" s="53">
        <v>12</v>
      </c>
      <c r="Z31" s="30" t="str">
        <f t="shared" si="26"/>
        <v>Beach Pool Villa</v>
      </c>
      <c r="AA31" s="31" t="str">
        <f t="shared" si="26"/>
        <v>BB</v>
      </c>
      <c r="AB31" s="31" t="str">
        <f t="shared" si="26"/>
        <v>02 Persons</v>
      </c>
      <c r="AC31" s="34">
        <f t="shared" si="29"/>
        <v>752</v>
      </c>
      <c r="AD31" s="34">
        <f t="shared" si="27"/>
        <v>684</v>
      </c>
      <c r="AE31" s="34">
        <f t="shared" si="28"/>
        <v>754</v>
      </c>
    </row>
    <row r="32" spans="1:32" ht="19.149999999999999" customHeight="1">
      <c r="A32" s="30" t="s">
        <v>1379</v>
      </c>
      <c r="B32" s="31" t="s">
        <v>139</v>
      </c>
      <c r="C32" s="31" t="s">
        <v>1380</v>
      </c>
      <c r="D32" s="31">
        <v>1100</v>
      </c>
      <c r="E32" s="31">
        <v>950</v>
      </c>
      <c r="F32" s="31">
        <v>1100</v>
      </c>
      <c r="H32" s="8"/>
      <c r="I32" s="33"/>
      <c r="J32" s="33"/>
      <c r="K32" s="33">
        <f>6*6</f>
        <v>36</v>
      </c>
      <c r="M32" s="30" t="str">
        <f t="shared" si="22"/>
        <v>Family Lagoon Pavilion</v>
      </c>
      <c r="N32" s="31" t="str">
        <f t="shared" si="22"/>
        <v>BB</v>
      </c>
      <c r="O32" s="31" t="str">
        <f t="shared" si="22"/>
        <v>04 Adults &amp; 02 Teens</v>
      </c>
      <c r="P32" s="34">
        <f t="shared" si="23"/>
        <v>1136</v>
      </c>
      <c r="Q32" s="34">
        <f t="shared" si="24"/>
        <v>986</v>
      </c>
      <c r="R32" s="34">
        <f t="shared" si="25"/>
        <v>1136</v>
      </c>
      <c r="U32" s="53">
        <v>20</v>
      </c>
      <c r="V32" s="53">
        <v>20</v>
      </c>
      <c r="W32" s="53">
        <v>25</v>
      </c>
      <c r="X32" s="53">
        <v>25</v>
      </c>
      <c r="Z32" s="30" t="str">
        <f t="shared" si="26"/>
        <v>Family Lagoon Pavilion</v>
      </c>
      <c r="AA32" s="31" t="str">
        <f t="shared" si="26"/>
        <v>BB</v>
      </c>
      <c r="AB32" s="31" t="str">
        <f t="shared" si="26"/>
        <v>04 Adults &amp; 02 Teens</v>
      </c>
      <c r="AC32" s="34">
        <f t="shared" si="29"/>
        <v>1156</v>
      </c>
      <c r="AD32" s="34">
        <f t="shared" si="27"/>
        <v>1011</v>
      </c>
      <c r="AE32" s="34">
        <f t="shared" si="28"/>
        <v>1161</v>
      </c>
    </row>
    <row r="33" spans="1:31" ht="19.149999999999999" customHeight="1">
      <c r="A33" s="30" t="s">
        <v>378</v>
      </c>
      <c r="B33" s="31" t="s">
        <v>139</v>
      </c>
      <c r="C33" s="31" t="s">
        <v>140</v>
      </c>
      <c r="D33" s="31">
        <v>730</v>
      </c>
      <c r="E33" s="31">
        <v>600</v>
      </c>
      <c r="F33" s="31">
        <v>730</v>
      </c>
      <c r="H33" s="8"/>
      <c r="I33" s="33"/>
      <c r="J33" s="33"/>
      <c r="K33" s="33">
        <v>12</v>
      </c>
      <c r="M33" s="30" t="str">
        <f t="shared" si="22"/>
        <v xml:space="preserve">Water Villa </v>
      </c>
      <c r="N33" s="31" t="str">
        <f t="shared" si="22"/>
        <v>BB</v>
      </c>
      <c r="O33" s="31" t="str">
        <f t="shared" si="22"/>
        <v>02 Persons</v>
      </c>
      <c r="P33" s="34">
        <f t="shared" si="23"/>
        <v>742</v>
      </c>
      <c r="Q33" s="34">
        <f t="shared" si="24"/>
        <v>612</v>
      </c>
      <c r="R33" s="34">
        <f t="shared" si="25"/>
        <v>742</v>
      </c>
      <c r="U33" s="53">
        <v>10</v>
      </c>
      <c r="V33" s="53">
        <v>25</v>
      </c>
      <c r="W33" s="53">
        <v>12</v>
      </c>
      <c r="X33" s="53">
        <v>12</v>
      </c>
      <c r="Z33" s="30" t="str">
        <f t="shared" si="26"/>
        <v xml:space="preserve">Water Villa </v>
      </c>
      <c r="AA33" s="31" t="str">
        <f t="shared" si="26"/>
        <v>BB</v>
      </c>
      <c r="AB33" s="31" t="str">
        <f t="shared" si="26"/>
        <v>02 Persons</v>
      </c>
      <c r="AC33" s="34">
        <f t="shared" si="29"/>
        <v>752</v>
      </c>
      <c r="AD33" s="34">
        <f t="shared" si="27"/>
        <v>624</v>
      </c>
      <c r="AE33" s="34">
        <f t="shared" si="28"/>
        <v>754</v>
      </c>
    </row>
    <row r="34" spans="1:31" ht="19.149999999999999" customHeight="1">
      <c r="A34" s="30" t="s">
        <v>1381</v>
      </c>
      <c r="B34" s="31" t="s">
        <v>139</v>
      </c>
      <c r="C34" s="31" t="s">
        <v>140</v>
      </c>
      <c r="D34" s="31">
        <v>850</v>
      </c>
      <c r="E34" s="31">
        <v>750</v>
      </c>
      <c r="F34" s="31">
        <v>850</v>
      </c>
      <c r="H34" s="8"/>
      <c r="I34" s="33"/>
      <c r="J34" s="33"/>
      <c r="K34" s="33">
        <v>12</v>
      </c>
      <c r="M34" s="30" t="str">
        <f t="shared" si="22"/>
        <v xml:space="preserve">Romantic Pool Water Villa </v>
      </c>
      <c r="N34" s="31" t="str">
        <f t="shared" si="22"/>
        <v>BB</v>
      </c>
      <c r="O34" s="31" t="str">
        <f t="shared" si="22"/>
        <v>02 Persons</v>
      </c>
      <c r="P34" s="34">
        <f t="shared" si="23"/>
        <v>862</v>
      </c>
      <c r="Q34" s="34">
        <f t="shared" si="24"/>
        <v>762</v>
      </c>
      <c r="R34" s="34">
        <f t="shared" si="25"/>
        <v>862</v>
      </c>
      <c r="U34" s="53">
        <v>10</v>
      </c>
      <c r="V34" s="53">
        <v>25</v>
      </c>
      <c r="W34" s="53">
        <v>12</v>
      </c>
      <c r="X34" s="53">
        <v>12</v>
      </c>
      <c r="Z34" s="30" t="str">
        <f t="shared" si="26"/>
        <v xml:space="preserve">Romantic Pool Water Villa </v>
      </c>
      <c r="AA34" s="31" t="str">
        <f t="shared" si="26"/>
        <v>BB</v>
      </c>
      <c r="AB34" s="31" t="str">
        <f t="shared" si="26"/>
        <v>02 Persons</v>
      </c>
      <c r="AC34" s="34">
        <f t="shared" si="29"/>
        <v>872</v>
      </c>
      <c r="AD34" s="34">
        <f t="shared" si="27"/>
        <v>774</v>
      </c>
      <c r="AE34" s="34">
        <f t="shared" si="28"/>
        <v>874</v>
      </c>
    </row>
    <row r="35" spans="1:31" ht="19.149999999999999" customHeight="1">
      <c r="A35" s="30" t="s">
        <v>1382</v>
      </c>
      <c r="B35" s="31" t="s">
        <v>139</v>
      </c>
      <c r="C35" s="31" t="s">
        <v>140</v>
      </c>
      <c r="D35" s="31">
        <v>1400</v>
      </c>
      <c r="E35" s="31">
        <v>1250</v>
      </c>
      <c r="F35" s="31">
        <v>1400</v>
      </c>
      <c r="H35" s="8"/>
      <c r="I35" s="33"/>
      <c r="J35" s="33"/>
      <c r="K35" s="33">
        <v>12</v>
      </c>
      <c r="M35" s="30" t="str">
        <f t="shared" si="22"/>
        <v xml:space="preserve">Temptation Pool Water Villa </v>
      </c>
      <c r="N35" s="31" t="str">
        <f t="shared" si="22"/>
        <v>BB</v>
      </c>
      <c r="O35" s="31" t="str">
        <f t="shared" si="22"/>
        <v>02 Persons</v>
      </c>
      <c r="P35" s="34">
        <f>D35+K35</f>
        <v>1412</v>
      </c>
      <c r="Q35" s="34">
        <f t="shared" si="24"/>
        <v>1262</v>
      </c>
      <c r="R35" s="34">
        <f>F35+K35</f>
        <v>1412</v>
      </c>
      <c r="U35" s="53">
        <v>15</v>
      </c>
      <c r="V35" s="53">
        <v>50</v>
      </c>
      <c r="W35" s="53">
        <v>12</v>
      </c>
      <c r="X35" s="53">
        <v>12</v>
      </c>
      <c r="Z35" s="30" t="str">
        <f t="shared" si="26"/>
        <v xml:space="preserve">Temptation Pool Water Villa </v>
      </c>
      <c r="AA35" s="31" t="str">
        <f t="shared" si="26"/>
        <v>BB</v>
      </c>
      <c r="AB35" s="31" t="str">
        <f t="shared" si="26"/>
        <v>02 Persons</v>
      </c>
      <c r="AC35" s="34">
        <f t="shared" si="29"/>
        <v>1427</v>
      </c>
      <c r="AD35" s="34">
        <f t="shared" si="27"/>
        <v>1274</v>
      </c>
      <c r="AE35" s="34">
        <f t="shared" si="28"/>
        <v>1424</v>
      </c>
    </row>
    <row r="36" spans="1:31" ht="19.149999999999999" customHeight="1">
      <c r="A36" s="30" t="s">
        <v>1383</v>
      </c>
      <c r="B36" s="31" t="s">
        <v>139</v>
      </c>
      <c r="C36" s="31" t="s">
        <v>140</v>
      </c>
      <c r="D36" s="31">
        <v>3900</v>
      </c>
      <c r="E36" s="31">
        <v>3250</v>
      </c>
      <c r="F36" s="31">
        <v>3900</v>
      </c>
      <c r="H36" s="8"/>
      <c r="I36" s="33"/>
      <c r="J36" s="33"/>
      <c r="K36" s="33">
        <v>12</v>
      </c>
      <c r="M36" s="30" t="str">
        <f t="shared" si="22"/>
        <v xml:space="preserve">Lux* Villa </v>
      </c>
      <c r="N36" s="31" t="str">
        <f t="shared" si="22"/>
        <v>BB</v>
      </c>
      <c r="O36" s="31" t="str">
        <f t="shared" si="22"/>
        <v>02 Persons</v>
      </c>
      <c r="P36" s="34">
        <f>D36+K36</f>
        <v>3912</v>
      </c>
      <c r="Q36" s="34">
        <f t="shared" si="24"/>
        <v>3262</v>
      </c>
      <c r="R36" s="34">
        <f>F36+K36</f>
        <v>3912</v>
      </c>
      <c r="U36" s="53">
        <v>15</v>
      </c>
      <c r="V36" s="53">
        <v>50</v>
      </c>
      <c r="W36" s="53">
        <v>12</v>
      </c>
      <c r="X36" s="53">
        <v>12</v>
      </c>
      <c r="Z36" s="30" t="str">
        <f t="shared" si="26"/>
        <v xml:space="preserve">Lux* Villa </v>
      </c>
      <c r="AA36" s="31" t="str">
        <f t="shared" si="26"/>
        <v>BB</v>
      </c>
      <c r="AB36" s="31" t="str">
        <f t="shared" si="26"/>
        <v>02 Persons</v>
      </c>
      <c r="AC36" s="34">
        <f t="shared" si="29"/>
        <v>3927</v>
      </c>
      <c r="AD36" s="34">
        <f t="shared" si="27"/>
        <v>3274</v>
      </c>
      <c r="AE36" s="34">
        <f t="shared" si="28"/>
        <v>3924</v>
      </c>
    </row>
    <row r="37" spans="1:31" ht="19.149999999999999" customHeight="1">
      <c r="A37" s="203" t="s">
        <v>7</v>
      </c>
      <c r="B37" s="204"/>
      <c r="C37" s="205"/>
      <c r="D37" s="205" t="str">
        <f>D27</f>
        <v>Shoulder</v>
      </c>
      <c r="E37" s="205" t="str">
        <f>E27</f>
        <v>Low</v>
      </c>
      <c r="F37" s="205" t="str">
        <f>F27</f>
        <v>Shoulder</v>
      </c>
      <c r="H37" s="8"/>
      <c r="I37" s="33"/>
      <c r="J37" s="33"/>
      <c r="K37" s="33"/>
      <c r="M37" s="30" t="str">
        <f t="shared" si="22"/>
        <v xml:space="preserve">Extra Person Charges </v>
      </c>
      <c r="N37" s="31">
        <f t="shared" si="22"/>
        <v>0</v>
      </c>
      <c r="O37" s="159"/>
      <c r="P37" s="34" t="str">
        <f>D37</f>
        <v>Shoulder</v>
      </c>
      <c r="Q37" s="34" t="str">
        <f>E37</f>
        <v>Low</v>
      </c>
      <c r="R37" s="34" t="str">
        <f t="shared" ref="R37" si="30">F37</f>
        <v>Shoulder</v>
      </c>
      <c r="U37" s="53" t="str">
        <f>P37</f>
        <v>Shoulder</v>
      </c>
      <c r="V37" s="53" t="e">
        <f>#REF!</f>
        <v>#REF!</v>
      </c>
      <c r="W37" s="53" t="str">
        <f t="shared" ref="W37" si="31">R37</f>
        <v>Shoulder</v>
      </c>
      <c r="X37" s="53" t="str">
        <f>Q37</f>
        <v>Low</v>
      </c>
      <c r="Z37" s="30" t="str">
        <f t="shared" si="26"/>
        <v xml:space="preserve">Extra Person Charges </v>
      </c>
      <c r="AA37" s="31">
        <f t="shared" si="26"/>
        <v>0</v>
      </c>
      <c r="AB37" s="31">
        <f t="shared" si="26"/>
        <v>0</v>
      </c>
      <c r="AC37" s="34" t="str">
        <f>U37</f>
        <v>Shoulder</v>
      </c>
      <c r="AD37" s="34" t="str">
        <f>X37</f>
        <v>Low</v>
      </c>
      <c r="AE37" s="34" t="str">
        <f t="shared" ref="AE37" si="32">W37</f>
        <v>Shoulder</v>
      </c>
    </row>
    <row r="38" spans="1:31" ht="19.149999999999999" customHeight="1">
      <c r="A38" s="206" t="s">
        <v>404</v>
      </c>
      <c r="B38" s="40" t="s">
        <v>139</v>
      </c>
      <c r="C38" s="207" t="s">
        <v>55</v>
      </c>
      <c r="D38" s="208">
        <v>6</v>
      </c>
      <c r="E38" s="208">
        <v>6</v>
      </c>
      <c r="F38" s="208">
        <v>6</v>
      </c>
      <c r="H38" s="8"/>
      <c r="I38" s="33"/>
      <c r="J38" s="33"/>
      <c r="K38" s="33">
        <v>0</v>
      </c>
      <c r="M38" s="30" t="str">
        <f t="shared" si="22"/>
        <v xml:space="preserve">Infant (00 - 05.99 Yrs) </v>
      </c>
      <c r="N38" s="31" t="str">
        <f t="shared" si="22"/>
        <v>BB</v>
      </c>
      <c r="O38" s="159"/>
      <c r="P38" s="209">
        <f>D38+K38</f>
        <v>6</v>
      </c>
      <c r="Q38" s="34">
        <f t="shared" ref="Q38:Q43" si="33">E38+K38</f>
        <v>6</v>
      </c>
      <c r="R38" s="34">
        <f t="shared" ref="R38:R43" si="34">F38+K38</f>
        <v>6</v>
      </c>
      <c r="U38" s="53">
        <v>0</v>
      </c>
      <c r="V38" s="53">
        <v>0</v>
      </c>
      <c r="W38" s="53">
        <v>0</v>
      </c>
      <c r="X38" s="53">
        <v>0</v>
      </c>
      <c r="Z38" s="30" t="str">
        <f t="shared" si="26"/>
        <v xml:space="preserve">Infant (00 - 05.99 Yrs) </v>
      </c>
      <c r="AA38" s="31" t="str">
        <f t="shared" si="26"/>
        <v>BB</v>
      </c>
      <c r="AB38" s="31">
        <f t="shared" si="26"/>
        <v>0</v>
      </c>
      <c r="AC38" s="34">
        <f t="shared" ref="AC38:AC43" si="35">P38+U38</f>
        <v>6</v>
      </c>
      <c r="AD38" s="34">
        <f t="shared" ref="AD38:AD43" si="36">Q38+X38</f>
        <v>6</v>
      </c>
      <c r="AE38" s="34">
        <f t="shared" ref="AE38:AE43" si="37">R38+W38</f>
        <v>6</v>
      </c>
    </row>
    <row r="39" spans="1:31" ht="19.149999999999999" customHeight="1">
      <c r="A39" s="206" t="s">
        <v>1371</v>
      </c>
      <c r="B39" s="40" t="s">
        <v>139</v>
      </c>
      <c r="C39" s="207" t="s">
        <v>55</v>
      </c>
      <c r="D39" s="208">
        <v>6</v>
      </c>
      <c r="E39" s="208">
        <v>6</v>
      </c>
      <c r="F39" s="208">
        <v>6</v>
      </c>
      <c r="H39" s="8"/>
      <c r="I39" s="33"/>
      <c r="J39" s="33"/>
      <c r="K39" s="33">
        <v>6</v>
      </c>
      <c r="M39" s="30" t="str">
        <f t="shared" si="22"/>
        <v>First Child (06 - 11.99 Yrs)</v>
      </c>
      <c r="N39" s="31" t="str">
        <f t="shared" si="22"/>
        <v>BB</v>
      </c>
      <c r="O39" s="159"/>
      <c r="P39" s="209">
        <f>D39+K39</f>
        <v>12</v>
      </c>
      <c r="Q39" s="34">
        <f t="shared" si="33"/>
        <v>12</v>
      </c>
      <c r="R39" s="34">
        <f t="shared" si="34"/>
        <v>12</v>
      </c>
      <c r="U39" s="53">
        <v>0</v>
      </c>
      <c r="V39" s="53">
        <v>0</v>
      </c>
      <c r="W39" s="53">
        <v>0</v>
      </c>
      <c r="X39" s="53">
        <v>0</v>
      </c>
      <c r="Z39" s="30" t="str">
        <f t="shared" si="26"/>
        <v>First Child (06 - 11.99 Yrs)</v>
      </c>
      <c r="AA39" s="31" t="str">
        <f t="shared" si="26"/>
        <v>BB</v>
      </c>
      <c r="AB39" s="31">
        <f t="shared" si="26"/>
        <v>0</v>
      </c>
      <c r="AC39" s="34">
        <f t="shared" si="35"/>
        <v>12</v>
      </c>
      <c r="AD39" s="34">
        <f t="shared" si="36"/>
        <v>12</v>
      </c>
      <c r="AE39" s="34">
        <f t="shared" si="37"/>
        <v>12</v>
      </c>
    </row>
    <row r="40" spans="1:31" ht="19.149999999999999" customHeight="1">
      <c r="A40" s="206" t="s">
        <v>1372</v>
      </c>
      <c r="B40" s="40" t="s">
        <v>139</v>
      </c>
      <c r="C40" s="207" t="s">
        <v>55</v>
      </c>
      <c r="D40" s="208">
        <v>90</v>
      </c>
      <c r="E40" s="208">
        <v>90</v>
      </c>
      <c r="F40" s="208">
        <v>90</v>
      </c>
      <c r="H40" s="8"/>
      <c r="I40" s="33"/>
      <c r="J40" s="33"/>
      <c r="K40" s="33">
        <v>6</v>
      </c>
      <c r="M40" s="30" t="str">
        <f t="shared" si="22"/>
        <v xml:space="preserve">Second Child (06 - 11.99 Yrs) </v>
      </c>
      <c r="N40" s="31" t="str">
        <f t="shared" si="22"/>
        <v>BB</v>
      </c>
      <c r="O40" s="159"/>
      <c r="P40" s="34">
        <f t="shared" ref="P40:P43" si="38">D40+K40</f>
        <v>96</v>
      </c>
      <c r="Q40" s="34">
        <f t="shared" si="33"/>
        <v>96</v>
      </c>
      <c r="R40" s="34">
        <f t="shared" si="34"/>
        <v>96</v>
      </c>
      <c r="U40" s="53">
        <v>0</v>
      </c>
      <c r="V40" s="53">
        <v>0</v>
      </c>
      <c r="W40" s="53">
        <v>0</v>
      </c>
      <c r="X40" s="53">
        <v>0</v>
      </c>
      <c r="Z40" s="30" t="str">
        <f t="shared" si="26"/>
        <v xml:space="preserve">Second Child (06 - 11.99 Yrs) </v>
      </c>
      <c r="AA40" s="31" t="str">
        <f t="shared" si="26"/>
        <v>BB</v>
      </c>
      <c r="AB40" s="31">
        <f t="shared" si="26"/>
        <v>0</v>
      </c>
      <c r="AC40" s="34">
        <f t="shared" si="35"/>
        <v>96</v>
      </c>
      <c r="AD40" s="34">
        <f t="shared" si="36"/>
        <v>96</v>
      </c>
      <c r="AE40" s="34">
        <f t="shared" si="37"/>
        <v>96</v>
      </c>
    </row>
    <row r="41" spans="1:31" ht="19.149999999999999" customHeight="1">
      <c r="A41" s="206" t="s">
        <v>1373</v>
      </c>
      <c r="B41" s="40" t="s">
        <v>139</v>
      </c>
      <c r="C41" s="207" t="s">
        <v>55</v>
      </c>
      <c r="D41" s="208">
        <v>160</v>
      </c>
      <c r="E41" s="208">
        <v>160</v>
      </c>
      <c r="F41" s="208">
        <v>160</v>
      </c>
      <c r="H41" s="8"/>
      <c r="I41" s="33"/>
      <c r="J41" s="33"/>
      <c r="K41" s="33">
        <v>6</v>
      </c>
      <c r="M41" s="30" t="str">
        <f t="shared" si="22"/>
        <v>First Teen (12 - 17.99 Yrs)</v>
      </c>
      <c r="N41" s="31" t="str">
        <f t="shared" si="22"/>
        <v>BB</v>
      </c>
      <c r="O41" s="159"/>
      <c r="P41" s="34">
        <f t="shared" si="38"/>
        <v>166</v>
      </c>
      <c r="Q41" s="34">
        <f t="shared" si="33"/>
        <v>166</v>
      </c>
      <c r="R41" s="34">
        <f t="shared" si="34"/>
        <v>166</v>
      </c>
      <c r="U41" s="53">
        <v>2</v>
      </c>
      <c r="V41" s="53">
        <v>2</v>
      </c>
      <c r="W41" s="53">
        <v>2</v>
      </c>
      <c r="X41" s="53">
        <v>2</v>
      </c>
      <c r="Z41" s="30" t="str">
        <f t="shared" si="26"/>
        <v>First Teen (12 - 17.99 Yrs)</v>
      </c>
      <c r="AA41" s="31" t="str">
        <f t="shared" si="26"/>
        <v>BB</v>
      </c>
      <c r="AB41" s="31">
        <f t="shared" si="26"/>
        <v>0</v>
      </c>
      <c r="AC41" s="34">
        <f t="shared" si="35"/>
        <v>168</v>
      </c>
      <c r="AD41" s="34">
        <f t="shared" si="36"/>
        <v>168</v>
      </c>
      <c r="AE41" s="34">
        <f t="shared" si="37"/>
        <v>168</v>
      </c>
    </row>
    <row r="42" spans="1:31" ht="19.149999999999999" customHeight="1">
      <c r="A42" s="206" t="s">
        <v>1374</v>
      </c>
      <c r="B42" s="40" t="s">
        <v>139</v>
      </c>
      <c r="C42" s="207" t="s">
        <v>55</v>
      </c>
      <c r="D42" s="208">
        <v>160</v>
      </c>
      <c r="E42" s="208">
        <v>160</v>
      </c>
      <c r="F42" s="208">
        <v>160</v>
      </c>
      <c r="H42" s="8"/>
      <c r="I42" s="33"/>
      <c r="J42" s="33"/>
      <c r="K42" s="33">
        <v>6</v>
      </c>
      <c r="M42" s="30" t="str">
        <f t="shared" si="22"/>
        <v xml:space="preserve">Second Teen (12 - 17.99 Yrs) </v>
      </c>
      <c r="N42" s="31" t="str">
        <f t="shared" si="22"/>
        <v>BB</v>
      </c>
      <c r="O42" s="159"/>
      <c r="P42" s="34">
        <f t="shared" si="38"/>
        <v>166</v>
      </c>
      <c r="Q42" s="34">
        <f t="shared" si="33"/>
        <v>166</v>
      </c>
      <c r="R42" s="34">
        <f t="shared" si="34"/>
        <v>166</v>
      </c>
      <c r="U42" s="53">
        <v>2</v>
      </c>
      <c r="V42" s="53">
        <v>2</v>
      </c>
      <c r="W42" s="53">
        <v>2</v>
      </c>
      <c r="X42" s="53">
        <v>2</v>
      </c>
      <c r="Z42" s="30" t="str">
        <f t="shared" si="26"/>
        <v xml:space="preserve">Second Teen (12 - 17.99 Yrs) </v>
      </c>
      <c r="AA42" s="31" t="str">
        <f t="shared" si="26"/>
        <v>BB</v>
      </c>
      <c r="AB42" s="31">
        <f t="shared" si="26"/>
        <v>0</v>
      </c>
      <c r="AC42" s="34">
        <f t="shared" si="35"/>
        <v>168</v>
      </c>
      <c r="AD42" s="34">
        <f t="shared" si="36"/>
        <v>168</v>
      </c>
      <c r="AE42" s="34">
        <f t="shared" si="37"/>
        <v>168</v>
      </c>
    </row>
    <row r="43" spans="1:31" ht="19.149999999999999" customHeight="1">
      <c r="A43" s="206" t="s">
        <v>1375</v>
      </c>
      <c r="B43" s="40" t="s">
        <v>139</v>
      </c>
      <c r="C43" s="207" t="s">
        <v>55</v>
      </c>
      <c r="D43" s="208">
        <v>310</v>
      </c>
      <c r="E43" s="208">
        <v>275</v>
      </c>
      <c r="F43" s="208">
        <v>310</v>
      </c>
      <c r="H43" s="8"/>
      <c r="I43" s="33"/>
      <c r="J43" s="33"/>
      <c r="K43" s="33">
        <v>6</v>
      </c>
      <c r="M43" s="30" t="str">
        <f t="shared" si="22"/>
        <v>Extra Bed Adult</v>
      </c>
      <c r="N43" s="31" t="str">
        <f t="shared" si="22"/>
        <v>BB</v>
      </c>
      <c r="O43" s="159"/>
      <c r="P43" s="34">
        <f t="shared" si="38"/>
        <v>316</v>
      </c>
      <c r="Q43" s="34">
        <f t="shared" si="33"/>
        <v>281</v>
      </c>
      <c r="R43" s="34">
        <f t="shared" si="34"/>
        <v>316</v>
      </c>
      <c r="U43" s="53">
        <v>2</v>
      </c>
      <c r="V43" s="53">
        <v>2</v>
      </c>
      <c r="W43" s="53">
        <v>2</v>
      </c>
      <c r="X43" s="53">
        <v>2</v>
      </c>
      <c r="Z43" s="30" t="str">
        <f t="shared" si="26"/>
        <v>Extra Bed Adult</v>
      </c>
      <c r="AA43" s="31" t="str">
        <f t="shared" si="26"/>
        <v>BB</v>
      </c>
      <c r="AB43" s="31">
        <f t="shared" si="26"/>
        <v>0</v>
      </c>
      <c r="AC43" s="34">
        <f t="shared" si="35"/>
        <v>318</v>
      </c>
      <c r="AD43" s="34">
        <f t="shared" si="36"/>
        <v>283</v>
      </c>
      <c r="AE43" s="34">
        <f t="shared" si="37"/>
        <v>318</v>
      </c>
    </row>
  </sheetData>
  <sheetProtection algorithmName="SHA-512" hashValue="Tf9944CGcAdIeE2TTfzdPSOdMTmb0sY7kC+GY9e0eXkdmOlJzxN7IF67R30aCyi9P2RpUaOykcGBUvKMk24ATQ==" saltValue="Cf0+7/pLmX52xRoCePtMug==" spinCount="100000" sheet="1" selectLockedCells="1" selectUnlockedCells="1"/>
  <mergeCells count="18">
    <mergeCell ref="O27:O28"/>
    <mergeCell ref="Z27:Z28"/>
    <mergeCell ref="A9:A10"/>
    <mergeCell ref="B9:B10"/>
    <mergeCell ref="C9:C10"/>
    <mergeCell ref="M9:M10"/>
    <mergeCell ref="N9:N10"/>
    <mergeCell ref="O9:O10"/>
    <mergeCell ref="A27:A28"/>
    <mergeCell ref="B27:B28"/>
    <mergeCell ref="C27:C28"/>
    <mergeCell ref="M27:M28"/>
    <mergeCell ref="N27:N28"/>
    <mergeCell ref="AA27:AA28"/>
    <mergeCell ref="AB27:AB28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FAB8E-0CEB-4A67-A65A-C13E8ADD75B8}">
  <sheetPr codeName="Лист135"/>
  <dimension ref="A1:K19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31" style="1" customWidth="1"/>
    <col min="2" max="2" width="10.140625" style="1" customWidth="1"/>
    <col min="3" max="3" width="12.7109375" style="2" customWidth="1"/>
    <col min="4" max="4" width="10.85546875" style="2" customWidth="1"/>
    <col min="5" max="6" width="10.85546875" style="3" customWidth="1"/>
    <col min="7" max="11" width="10.85546875" style="1" customWidth="1"/>
    <col min="12" max="16384" width="9.140625" style="1"/>
  </cols>
  <sheetData>
    <row r="1" spans="1:11" ht="24" customHeight="1">
      <c r="A1" s="300" t="s">
        <v>2046</v>
      </c>
      <c r="B1" s="300"/>
      <c r="C1" s="300"/>
      <c r="D1" s="300"/>
      <c r="K1" s="4"/>
    </row>
    <row r="2" spans="1:11" s="2" customFormat="1" ht="23.45" customHeight="1">
      <c r="A2" s="5"/>
      <c r="B2" s="5"/>
      <c r="E2" s="3"/>
      <c r="F2" s="3"/>
      <c r="G2" s="1"/>
      <c r="H2" s="1"/>
      <c r="I2" s="1"/>
      <c r="J2" s="1"/>
      <c r="K2" s="1"/>
    </row>
    <row r="3" spans="1:11" s="2" customFormat="1" ht="23.45" customHeight="1">
      <c r="A3" s="15" t="s">
        <v>10</v>
      </c>
      <c r="B3" s="15"/>
      <c r="E3" s="3"/>
      <c r="F3" s="3"/>
      <c r="G3" s="1"/>
      <c r="H3" s="1"/>
      <c r="I3" s="1"/>
      <c r="J3" s="1"/>
      <c r="K3" s="1"/>
    </row>
    <row r="4" spans="1:11" s="2" customFormat="1" ht="23.45" customHeight="1">
      <c r="A4" s="5" t="s">
        <v>11</v>
      </c>
      <c r="B4" s="5"/>
      <c r="E4" s="3"/>
      <c r="F4" s="3"/>
      <c r="G4" s="1"/>
      <c r="H4" s="1"/>
      <c r="I4" s="1"/>
      <c r="J4" s="1"/>
      <c r="K4" s="1"/>
    </row>
    <row r="5" spans="1:11" s="2" customFormat="1" ht="23.45" customHeight="1">
      <c r="A5" s="5" t="s">
        <v>12</v>
      </c>
      <c r="B5" s="5"/>
      <c r="E5" s="3"/>
      <c r="F5" s="3"/>
      <c r="G5" s="1"/>
      <c r="H5" s="1"/>
      <c r="I5" s="1"/>
      <c r="J5" s="1"/>
      <c r="K5" s="1"/>
    </row>
    <row r="6" spans="1:11" s="2" customFormat="1" ht="23.45" customHeight="1">
      <c r="A6" s="5"/>
      <c r="B6" s="5"/>
      <c r="E6" s="3"/>
      <c r="F6" s="3"/>
      <c r="G6" s="1"/>
      <c r="H6" s="1"/>
      <c r="I6" s="1"/>
      <c r="J6" s="1"/>
      <c r="K6" s="1"/>
    </row>
    <row r="7" spans="1:11" s="2" customFormat="1" ht="23.45" customHeight="1">
      <c r="A7" s="5"/>
      <c r="B7" s="5"/>
      <c r="E7" s="3"/>
      <c r="F7" s="3"/>
      <c r="G7" s="1"/>
      <c r="H7" s="1"/>
      <c r="I7" s="1"/>
      <c r="J7" s="1"/>
      <c r="K7" s="1"/>
    </row>
    <row r="8" spans="1:11" s="2" customFormat="1" ht="23.45" customHeight="1">
      <c r="A8" s="15" t="s">
        <v>1224</v>
      </c>
      <c r="B8" s="15"/>
      <c r="E8" s="3"/>
      <c r="F8" s="3"/>
      <c r="G8" s="1"/>
      <c r="H8" s="1"/>
      <c r="I8" s="1"/>
      <c r="J8" s="1"/>
      <c r="K8" s="1"/>
    </row>
    <row r="9" spans="1:11" s="2" customFormat="1" ht="23.45" customHeight="1">
      <c r="A9" s="7" t="s">
        <v>1225</v>
      </c>
      <c r="B9" s="15"/>
      <c r="E9" s="3"/>
      <c r="F9" s="3"/>
      <c r="G9" s="1"/>
      <c r="H9" s="1"/>
      <c r="I9" s="1"/>
      <c r="J9" s="1"/>
      <c r="K9" s="1"/>
    </row>
    <row r="10" spans="1:11" s="2" customFormat="1" ht="23.45" customHeight="1">
      <c r="A10" s="5" t="s">
        <v>567</v>
      </c>
      <c r="B10" s="5"/>
      <c r="E10" s="3"/>
      <c r="F10" s="3"/>
      <c r="G10" s="1"/>
      <c r="H10" s="1"/>
      <c r="I10" s="1"/>
      <c r="J10" s="1"/>
      <c r="K10" s="1"/>
    </row>
    <row r="11" spans="1:11" s="2" customFormat="1" ht="23.45" customHeight="1">
      <c r="A11" s="5" t="s">
        <v>1226</v>
      </c>
      <c r="B11" s="5"/>
      <c r="E11" s="3"/>
      <c r="F11" s="3"/>
      <c r="G11" s="1"/>
      <c r="H11" s="1"/>
      <c r="I11" s="1"/>
      <c r="J11" s="1"/>
      <c r="K11" s="1"/>
    </row>
    <row r="12" spans="1:11" s="2" customFormat="1" ht="23.45" customHeight="1">
      <c r="A12" s="5" t="s">
        <v>621</v>
      </c>
      <c r="B12" s="5"/>
      <c r="E12" s="3"/>
      <c r="F12" s="3"/>
      <c r="G12" s="1"/>
      <c r="H12" s="1"/>
      <c r="I12" s="1"/>
      <c r="J12" s="1"/>
      <c r="K12" s="1"/>
    </row>
    <row r="13" spans="1:11" s="2" customFormat="1" ht="23.45" customHeight="1">
      <c r="A13" s="5" t="s">
        <v>1227</v>
      </c>
      <c r="B13" s="5"/>
      <c r="E13" s="3"/>
      <c r="F13" s="3"/>
      <c r="G13" s="1"/>
      <c r="H13" s="1"/>
      <c r="I13" s="1"/>
      <c r="J13" s="1"/>
      <c r="K13" s="1"/>
    </row>
    <row r="14" spans="1:11" s="2" customFormat="1" ht="23.45" customHeight="1">
      <c r="A14" s="5" t="s">
        <v>121</v>
      </c>
      <c r="B14" s="5"/>
      <c r="E14" s="3"/>
      <c r="F14" s="3"/>
      <c r="G14" s="1"/>
      <c r="H14" s="1"/>
      <c r="I14" s="1"/>
      <c r="J14" s="1"/>
      <c r="K14" s="1"/>
    </row>
    <row r="15" spans="1:11" s="2" customFormat="1" ht="23.45" customHeight="1">
      <c r="A15" s="7" t="s">
        <v>1228</v>
      </c>
      <c r="B15" s="5"/>
      <c r="E15" s="3"/>
      <c r="F15" s="3"/>
      <c r="G15" s="1"/>
      <c r="H15" s="1"/>
      <c r="I15" s="1"/>
      <c r="J15" s="1"/>
      <c r="K15" s="1"/>
    </row>
    <row r="16" spans="1:11" s="2" customFormat="1" ht="23.45" customHeight="1">
      <c r="A16" s="5" t="s">
        <v>89</v>
      </c>
      <c r="B16" s="5"/>
      <c r="E16" s="3"/>
      <c r="F16" s="3"/>
      <c r="G16" s="1"/>
      <c r="H16" s="1"/>
      <c r="I16" s="1"/>
      <c r="J16" s="1"/>
      <c r="K16" s="1"/>
    </row>
    <row r="17" spans="1:11" s="2" customFormat="1" ht="23.45" customHeight="1">
      <c r="A17" s="5" t="s">
        <v>121</v>
      </c>
      <c r="B17" s="5"/>
      <c r="E17" s="3"/>
      <c r="F17" s="3"/>
      <c r="G17" s="1"/>
      <c r="H17" s="1"/>
      <c r="I17" s="1"/>
      <c r="J17" s="1"/>
      <c r="K17" s="1"/>
    </row>
    <row r="18" spans="1:11" s="2" customFormat="1" ht="22.15" customHeight="1">
      <c r="A18" s="48"/>
      <c r="B18" s="1"/>
      <c r="E18" s="3"/>
      <c r="F18" s="3"/>
      <c r="G18" s="1"/>
      <c r="H18" s="1"/>
      <c r="I18" s="1"/>
      <c r="J18" s="1"/>
      <c r="K18" s="1"/>
    </row>
    <row r="19" spans="1:11" s="2" customFormat="1" ht="20.25" customHeight="1">
      <c r="A19" s="59"/>
      <c r="B19" s="1"/>
      <c r="E19" s="3"/>
      <c r="F19" s="3"/>
      <c r="G19" s="1"/>
      <c r="H19" s="1"/>
      <c r="I19" s="1"/>
      <c r="J19" s="1"/>
      <c r="K19" s="1"/>
    </row>
  </sheetData>
  <mergeCells count="1">
    <mergeCell ref="A1:D1"/>
  </mergeCells>
  <pageMargins left="0.25" right="0.25" top="0.75" bottom="0.75" header="0.3" footer="0.3"/>
  <pageSetup paperSize="9" scale="71" orientation="portrait" verticalDpi="1200" r:id="rId1"/>
  <headerFooter>
    <oddFooter>&amp;L&amp;"Candara,Regular"&amp;8INTOUR MALDIVES &amp;C&amp;"Candara,Regular"&amp;8&amp;P of &amp;N&amp;R&amp;"Candara,Regular"&amp;8Maafushivaru Maldives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3C46-924B-4D6A-9FA8-137CD27073D9}">
  <sheetPr codeName="Лист136">
    <tabColor rgb="FFFF0000"/>
  </sheetPr>
  <dimension ref="A8:BF28"/>
  <sheetViews>
    <sheetView topLeftCell="BG13" zoomScale="115" zoomScaleNormal="115" zoomScaleSheetLayoutView="100" workbookViewId="0">
      <selection sqref="A1:BF1048576"/>
    </sheetView>
  </sheetViews>
  <sheetFormatPr defaultColWidth="16.5703125" defaultRowHeight="20.45" customHeight="1"/>
  <cols>
    <col min="1" max="58" width="0" style="25" hidden="1" customWidth="1"/>
    <col min="59" max="16384" width="16.5703125" style="25"/>
  </cols>
  <sheetData>
    <row r="8" spans="1:58" ht="20.45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0.45" customHeight="1">
      <c r="A9" s="63"/>
      <c r="B9" s="63"/>
      <c r="C9" s="63"/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353</v>
      </c>
      <c r="Z9" s="26" t="s">
        <v>353</v>
      </c>
      <c r="AA9" s="26" t="s">
        <v>353</v>
      </c>
      <c r="AB9" s="26" t="s">
        <v>353</v>
      </c>
      <c r="AC9" s="26" t="s">
        <v>353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 t="s">
        <v>39</v>
      </c>
      <c r="AR9" s="27"/>
      <c r="AS9" s="27" t="s">
        <v>40</v>
      </c>
      <c r="AT9" s="28"/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0.45" customHeight="1">
      <c r="A10" s="298"/>
      <c r="B10" s="298" t="s">
        <v>1229</v>
      </c>
      <c r="C10" s="357" t="s">
        <v>2</v>
      </c>
      <c r="D10" s="285" t="s">
        <v>235</v>
      </c>
      <c r="E10" s="286"/>
      <c r="F10" s="286"/>
      <c r="G10" s="287"/>
      <c r="H10" s="358" t="s">
        <v>236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05 Jan 2020</v>
      </c>
      <c r="U10" s="289"/>
      <c r="V10" s="289"/>
      <c r="W10" s="290"/>
      <c r="X10" s="8"/>
      <c r="Y10" s="26" t="s">
        <v>353</v>
      </c>
      <c r="Z10" s="26" t="s">
        <v>353</v>
      </c>
      <c r="AA10" s="26" t="s">
        <v>353</v>
      </c>
      <c r="AB10" s="26" t="s">
        <v>353</v>
      </c>
      <c r="AC10" s="26" t="s">
        <v>353</v>
      </c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05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05 Jan 2020</v>
      </c>
      <c r="BD10" s="283"/>
      <c r="BE10" s="283"/>
      <c r="BF10" s="284"/>
    </row>
    <row r="11" spans="1:58" ht="20.45" customHeight="1">
      <c r="A11" s="298"/>
      <c r="B11" s="298"/>
      <c r="C11" s="357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0.45" customHeight="1">
      <c r="A12" s="30" t="s">
        <v>65</v>
      </c>
      <c r="B12" s="31" t="s">
        <v>92</v>
      </c>
      <c r="C12" s="31" t="s">
        <v>672</v>
      </c>
      <c r="D12" s="31">
        <v>681</v>
      </c>
      <c r="E12" s="31">
        <v>356</v>
      </c>
      <c r="F12" s="31">
        <v>249</v>
      </c>
      <c r="G12" s="31">
        <v>179</v>
      </c>
      <c r="H12" s="31">
        <v>979</v>
      </c>
      <c r="I12" s="31">
        <v>505</v>
      </c>
      <c r="J12" s="31">
        <v>354</v>
      </c>
      <c r="K12" s="31">
        <v>253</v>
      </c>
      <c r="M12" s="30" t="str">
        <f t="shared" ref="M12:O14" si="0">A12</f>
        <v xml:space="preserve">Beach Villa </v>
      </c>
      <c r="N12" s="31" t="str">
        <f t="shared" si="0"/>
        <v>FB</v>
      </c>
      <c r="O12" s="31" t="str">
        <f t="shared" si="0"/>
        <v>As quoted</v>
      </c>
      <c r="P12" s="31">
        <f t="shared" ref="P12:P14" si="1">SUM(D12)</f>
        <v>681</v>
      </c>
      <c r="Q12" s="31">
        <f t="shared" ref="Q12:Q14" si="2">SUM(E12*2)</f>
        <v>712</v>
      </c>
      <c r="R12" s="31">
        <f>F12</f>
        <v>249</v>
      </c>
      <c r="S12" s="31">
        <f t="shared" ref="S12:S14" si="3">SUM(G12)</f>
        <v>179</v>
      </c>
      <c r="T12" s="31">
        <f t="shared" ref="T12:T14" si="4">SUM(H12)</f>
        <v>979</v>
      </c>
      <c r="U12" s="31">
        <f t="shared" ref="U12:U14" si="5">SUM(I12*2)</f>
        <v>1010</v>
      </c>
      <c r="V12" s="31">
        <f>J12</f>
        <v>354</v>
      </c>
      <c r="W12" s="31">
        <f t="shared" ref="W12:W14" si="6">SUM(K12)</f>
        <v>253</v>
      </c>
      <c r="X12" s="8"/>
      <c r="Y12" s="33">
        <v>1</v>
      </c>
      <c r="Z12" s="33">
        <v>1</v>
      </c>
      <c r="AA12" s="33">
        <v>6</v>
      </c>
      <c r="AB12" s="33">
        <v>12</v>
      </c>
      <c r="AC12" s="33">
        <v>18</v>
      </c>
      <c r="AE12" s="30" t="str">
        <f t="shared" ref="AE12:AG14" si="7">M12</f>
        <v xml:space="preserve">Beach Villa </v>
      </c>
      <c r="AF12" s="31" t="str">
        <f t="shared" si="7"/>
        <v>FB</v>
      </c>
      <c r="AG12" s="31" t="str">
        <f t="shared" si="7"/>
        <v>As quoted</v>
      </c>
      <c r="AH12" s="64">
        <f>SUM((P12*Y12)*Z12)+AA12</f>
        <v>687</v>
      </c>
      <c r="AI12" s="64">
        <f>SUM((Q12*Y12)*Z12)+AB12</f>
        <v>724</v>
      </c>
      <c r="AJ12" s="64">
        <f>SUM((R12*Y12)*Z12)+AA12</f>
        <v>255</v>
      </c>
      <c r="AK12" s="65">
        <f>SUM((S12*Y12)*Z12)+AA12</f>
        <v>185</v>
      </c>
      <c r="AL12" s="64">
        <f t="shared" ref="AL12:AL14" si="8">SUM((T12*Y12)*Z12)+AA12</f>
        <v>985</v>
      </c>
      <c r="AM12" s="64">
        <f t="shared" ref="AM12:AM14" si="9">SUM((U12*Y12)*Z12)+AB12</f>
        <v>1022</v>
      </c>
      <c r="AN12" s="64">
        <f>SUM((V12*Y12)*Z12)+AA12</f>
        <v>360</v>
      </c>
      <c r="AO12" s="65">
        <f t="shared" ref="AO12:AO14" si="10">SUM((W12*Y12)*Z12)+AA12</f>
        <v>259</v>
      </c>
      <c r="AQ12" s="53">
        <v>12</v>
      </c>
      <c r="AR12" s="53">
        <v>1</v>
      </c>
      <c r="AS12" s="53">
        <v>25</v>
      </c>
      <c r="AT12" s="53">
        <v>1</v>
      </c>
      <c r="AV12" s="30" t="str">
        <f t="shared" ref="AV12:AX14" si="11">AE12</f>
        <v xml:space="preserve">Beach Villa </v>
      </c>
      <c r="AW12" s="31" t="str">
        <f t="shared" si="11"/>
        <v>FB</v>
      </c>
      <c r="AX12" s="31" t="str">
        <f t="shared" si="11"/>
        <v>As quoted</v>
      </c>
      <c r="AY12" s="66">
        <f t="shared" ref="AY12:AY14" si="12">AH12+AQ12</f>
        <v>699</v>
      </c>
      <c r="AZ12" s="66">
        <f t="shared" ref="AZ12:BA14" si="13">AI12+AQ12</f>
        <v>736</v>
      </c>
      <c r="BA12" s="66">
        <f>AJ12+AR12</f>
        <v>256</v>
      </c>
      <c r="BB12" s="66">
        <f t="shared" ref="BB12:BC14" si="14">AK12+AR12</f>
        <v>186</v>
      </c>
      <c r="BC12" s="66">
        <f t="shared" si="14"/>
        <v>1010</v>
      </c>
      <c r="BD12" s="66">
        <f t="shared" ref="BD12:BE14" si="15">AM12+AS12</f>
        <v>1047</v>
      </c>
      <c r="BE12" s="66">
        <f>AN12+AT12</f>
        <v>361</v>
      </c>
      <c r="BF12" s="66">
        <f t="shared" ref="BF12:BF14" si="16">AO12+AT12</f>
        <v>260</v>
      </c>
    </row>
    <row r="13" spans="1:58" ht="20.45" customHeight="1">
      <c r="A13" s="30" t="s">
        <v>331</v>
      </c>
      <c r="B13" s="31" t="s">
        <v>92</v>
      </c>
      <c r="C13" s="31" t="s">
        <v>672</v>
      </c>
      <c r="D13" s="31">
        <v>812</v>
      </c>
      <c r="E13" s="31">
        <v>421</v>
      </c>
      <c r="F13" s="31">
        <v>294</v>
      </c>
      <c r="G13" s="31">
        <v>211</v>
      </c>
      <c r="H13" s="31">
        <v>1184</v>
      </c>
      <c r="I13" s="31">
        <v>607</v>
      </c>
      <c r="J13" s="31">
        <v>425</v>
      </c>
      <c r="K13" s="31">
        <v>304</v>
      </c>
      <c r="M13" s="30" t="str">
        <f t="shared" si="0"/>
        <v>Water Villa</v>
      </c>
      <c r="N13" s="31" t="str">
        <f t="shared" si="0"/>
        <v>FB</v>
      </c>
      <c r="O13" s="31" t="str">
        <f t="shared" si="0"/>
        <v>As quoted</v>
      </c>
      <c r="P13" s="31">
        <f t="shared" si="1"/>
        <v>812</v>
      </c>
      <c r="Q13" s="31">
        <f t="shared" si="2"/>
        <v>842</v>
      </c>
      <c r="R13" s="31">
        <f t="shared" ref="R13:R14" si="17">F13</f>
        <v>294</v>
      </c>
      <c r="S13" s="31">
        <f t="shared" si="3"/>
        <v>211</v>
      </c>
      <c r="T13" s="31">
        <f t="shared" si="4"/>
        <v>1184</v>
      </c>
      <c r="U13" s="31">
        <f t="shared" si="5"/>
        <v>1214</v>
      </c>
      <c r="V13" s="31">
        <f t="shared" ref="V13:V14" si="18">J13</f>
        <v>425</v>
      </c>
      <c r="W13" s="31">
        <f t="shared" si="6"/>
        <v>304</v>
      </c>
      <c r="X13" s="8"/>
      <c r="Y13" s="33">
        <v>1</v>
      </c>
      <c r="Z13" s="33">
        <v>1</v>
      </c>
      <c r="AA13" s="33">
        <v>6</v>
      </c>
      <c r="AB13" s="33">
        <v>12</v>
      </c>
      <c r="AC13" s="33">
        <v>18</v>
      </c>
      <c r="AE13" s="30" t="str">
        <f t="shared" si="7"/>
        <v>Water Villa</v>
      </c>
      <c r="AF13" s="31" t="str">
        <f t="shared" si="7"/>
        <v>FB</v>
      </c>
      <c r="AG13" s="31" t="str">
        <f t="shared" si="7"/>
        <v>As quoted</v>
      </c>
      <c r="AH13" s="64">
        <f t="shared" ref="AH13:AH14" si="19">SUM((P13*Y13)*Z13)+AA13</f>
        <v>818</v>
      </c>
      <c r="AI13" s="64">
        <f t="shared" ref="AI13:AI14" si="20">SUM((Q13*Y13)*Z13)+AB13</f>
        <v>854</v>
      </c>
      <c r="AJ13" s="64">
        <f t="shared" ref="AJ13:AJ14" si="21">SUM((R13*Y13)*Z13)+AA13</f>
        <v>300</v>
      </c>
      <c r="AK13" s="65">
        <f t="shared" ref="AK13:AK14" si="22">SUM((S13*Y13)*Z13)+AA13</f>
        <v>217</v>
      </c>
      <c r="AL13" s="64">
        <f t="shared" si="8"/>
        <v>1190</v>
      </c>
      <c r="AM13" s="64">
        <f t="shared" si="9"/>
        <v>1226</v>
      </c>
      <c r="AN13" s="64">
        <f t="shared" ref="AN13:AN14" si="23">SUM((V13*Y13)*Z13)+AA13</f>
        <v>431</v>
      </c>
      <c r="AO13" s="65">
        <f t="shared" si="10"/>
        <v>310</v>
      </c>
      <c r="AQ13" s="53">
        <v>12</v>
      </c>
      <c r="AR13" s="53">
        <v>1</v>
      </c>
      <c r="AS13" s="53">
        <v>25</v>
      </c>
      <c r="AT13" s="53">
        <v>1</v>
      </c>
      <c r="AV13" s="30" t="str">
        <f t="shared" si="11"/>
        <v>Water Villa</v>
      </c>
      <c r="AW13" s="31" t="str">
        <f t="shared" si="11"/>
        <v>FB</v>
      </c>
      <c r="AX13" s="31" t="str">
        <f t="shared" si="11"/>
        <v>As quoted</v>
      </c>
      <c r="AY13" s="66">
        <f t="shared" si="12"/>
        <v>830</v>
      </c>
      <c r="AZ13" s="66">
        <f t="shared" si="13"/>
        <v>866</v>
      </c>
      <c r="BA13" s="66">
        <f t="shared" si="13"/>
        <v>301</v>
      </c>
      <c r="BB13" s="66">
        <f t="shared" si="14"/>
        <v>218</v>
      </c>
      <c r="BC13" s="66">
        <f t="shared" si="14"/>
        <v>1215</v>
      </c>
      <c r="BD13" s="66">
        <f t="shared" si="15"/>
        <v>1251</v>
      </c>
      <c r="BE13" s="66">
        <f t="shared" si="15"/>
        <v>432</v>
      </c>
      <c r="BF13" s="66">
        <f t="shared" si="16"/>
        <v>311</v>
      </c>
    </row>
    <row r="14" spans="1:58" ht="20.45" customHeight="1">
      <c r="A14" s="30" t="s">
        <v>1384</v>
      </c>
      <c r="B14" s="31" t="s">
        <v>92</v>
      </c>
      <c r="C14" s="31" t="s">
        <v>672</v>
      </c>
      <c r="D14" s="31">
        <v>0</v>
      </c>
      <c r="E14" s="31">
        <v>623</v>
      </c>
      <c r="F14" s="31">
        <v>249</v>
      </c>
      <c r="G14" s="31">
        <v>179</v>
      </c>
      <c r="H14" s="31">
        <v>0</v>
      </c>
      <c r="I14" s="31">
        <v>960</v>
      </c>
      <c r="J14" s="31">
        <v>354</v>
      </c>
      <c r="K14" s="31">
        <v>253</v>
      </c>
      <c r="M14" s="30" t="str">
        <f t="shared" si="0"/>
        <v xml:space="preserve">Pool Villa - Two Bed Room </v>
      </c>
      <c r="N14" s="31" t="str">
        <f t="shared" si="0"/>
        <v>FB</v>
      </c>
      <c r="O14" s="31" t="str">
        <f t="shared" si="0"/>
        <v>As quoted</v>
      </c>
      <c r="P14" s="31">
        <f t="shared" si="1"/>
        <v>0</v>
      </c>
      <c r="Q14" s="31">
        <f t="shared" si="2"/>
        <v>1246</v>
      </c>
      <c r="R14" s="31">
        <f t="shared" si="17"/>
        <v>249</v>
      </c>
      <c r="S14" s="31">
        <f t="shared" si="3"/>
        <v>179</v>
      </c>
      <c r="T14" s="31">
        <f t="shared" si="4"/>
        <v>0</v>
      </c>
      <c r="U14" s="31">
        <f t="shared" si="5"/>
        <v>1920</v>
      </c>
      <c r="V14" s="31">
        <f t="shared" si="18"/>
        <v>354</v>
      </c>
      <c r="W14" s="31">
        <f t="shared" si="6"/>
        <v>253</v>
      </c>
      <c r="X14" s="8"/>
      <c r="Y14" s="33">
        <v>1</v>
      </c>
      <c r="Z14" s="33">
        <v>1</v>
      </c>
      <c r="AA14" s="33">
        <v>6</v>
      </c>
      <c r="AB14" s="33">
        <v>12</v>
      </c>
      <c r="AC14" s="33">
        <v>18</v>
      </c>
      <c r="AE14" s="30" t="str">
        <f t="shared" si="7"/>
        <v xml:space="preserve">Pool Villa - Two Bed Room </v>
      </c>
      <c r="AF14" s="31" t="str">
        <f t="shared" si="7"/>
        <v>FB</v>
      </c>
      <c r="AG14" s="31" t="str">
        <f t="shared" si="7"/>
        <v>As quoted</v>
      </c>
      <c r="AH14" s="64">
        <f t="shared" si="19"/>
        <v>6</v>
      </c>
      <c r="AI14" s="64">
        <f t="shared" si="20"/>
        <v>1258</v>
      </c>
      <c r="AJ14" s="64">
        <f t="shared" si="21"/>
        <v>255</v>
      </c>
      <c r="AK14" s="65">
        <f t="shared" si="22"/>
        <v>185</v>
      </c>
      <c r="AL14" s="64">
        <f t="shared" si="8"/>
        <v>6</v>
      </c>
      <c r="AM14" s="64">
        <f t="shared" si="9"/>
        <v>1932</v>
      </c>
      <c r="AN14" s="64">
        <f t="shared" si="23"/>
        <v>360</v>
      </c>
      <c r="AO14" s="65">
        <f t="shared" si="10"/>
        <v>259</v>
      </c>
      <c r="AQ14" s="53">
        <v>12</v>
      </c>
      <c r="AR14" s="53">
        <v>1</v>
      </c>
      <c r="AS14" s="53">
        <v>25</v>
      </c>
      <c r="AT14" s="53">
        <v>1</v>
      </c>
      <c r="AV14" s="30" t="str">
        <f t="shared" si="11"/>
        <v xml:space="preserve">Pool Villa - Two Bed Room </v>
      </c>
      <c r="AW14" s="31" t="str">
        <f t="shared" si="11"/>
        <v>FB</v>
      </c>
      <c r="AX14" s="31" t="str">
        <f t="shared" si="11"/>
        <v>As quoted</v>
      </c>
      <c r="AY14" s="66">
        <f t="shared" si="12"/>
        <v>18</v>
      </c>
      <c r="AZ14" s="66">
        <f t="shared" si="13"/>
        <v>1270</v>
      </c>
      <c r="BA14" s="66">
        <f t="shared" si="13"/>
        <v>256</v>
      </c>
      <c r="BB14" s="66">
        <f t="shared" si="14"/>
        <v>186</v>
      </c>
      <c r="BC14" s="66">
        <f t="shared" si="14"/>
        <v>31</v>
      </c>
      <c r="BD14" s="66">
        <f t="shared" si="15"/>
        <v>1957</v>
      </c>
      <c r="BE14" s="66">
        <f t="shared" si="15"/>
        <v>361</v>
      </c>
      <c r="BF14" s="66">
        <f t="shared" si="16"/>
        <v>260</v>
      </c>
    </row>
    <row r="15" spans="1:58" ht="20.45" customHeight="1">
      <c r="A15" s="25" t="s">
        <v>275</v>
      </c>
      <c r="M15" s="25" t="s">
        <v>24</v>
      </c>
      <c r="Y15" s="25" t="s">
        <v>25</v>
      </c>
      <c r="AE15" s="25" t="s">
        <v>26</v>
      </c>
      <c r="AQ15" s="25" t="s">
        <v>27</v>
      </c>
      <c r="AV15" s="25" t="s">
        <v>28</v>
      </c>
    </row>
    <row r="16" spans="1:58" ht="20.45" customHeight="1">
      <c r="A16" s="63"/>
      <c r="B16" s="63"/>
      <c r="C16" s="63"/>
      <c r="D16" s="285" t="s">
        <v>47</v>
      </c>
      <c r="E16" s="286"/>
      <c r="F16" s="286"/>
      <c r="G16" s="287"/>
      <c r="H16" s="285" t="s">
        <v>48</v>
      </c>
      <c r="I16" s="286"/>
      <c r="J16" s="286"/>
      <c r="K16" s="287"/>
      <c r="P16" s="288" t="str">
        <f>D16</f>
        <v>Season 3</v>
      </c>
      <c r="Q16" s="289"/>
      <c r="R16" s="289"/>
      <c r="S16" s="290"/>
      <c r="T16" s="288" t="str">
        <f>H16</f>
        <v>Season 4</v>
      </c>
      <c r="U16" s="289"/>
      <c r="V16" s="289"/>
      <c r="W16" s="290"/>
      <c r="X16" s="8"/>
      <c r="Y16" s="26" t="s">
        <v>353</v>
      </c>
      <c r="Z16" s="26" t="s">
        <v>353</v>
      </c>
      <c r="AA16" s="26" t="s">
        <v>353</v>
      </c>
      <c r="AB16" s="26" t="s">
        <v>353</v>
      </c>
      <c r="AC16" s="26" t="s">
        <v>353</v>
      </c>
      <c r="AH16" s="291" t="str">
        <f>P16</f>
        <v>Season 3</v>
      </c>
      <c r="AI16" s="292"/>
      <c r="AJ16" s="292"/>
      <c r="AK16" s="293"/>
      <c r="AL16" s="291" t="str">
        <f>T16</f>
        <v>Season 4</v>
      </c>
      <c r="AM16" s="292"/>
      <c r="AN16" s="292"/>
      <c r="AO16" s="293"/>
      <c r="AQ16" s="27" t="s">
        <v>39</v>
      </c>
      <c r="AR16" s="27"/>
      <c r="AS16" s="27" t="s">
        <v>40</v>
      </c>
      <c r="AT16" s="28"/>
      <c r="AY16" s="282" t="str">
        <f>AH16</f>
        <v>Season 3</v>
      </c>
      <c r="AZ16" s="283"/>
      <c r="BA16" s="283"/>
      <c r="BB16" s="284"/>
      <c r="BC16" s="282" t="str">
        <f>AL16</f>
        <v>Season 4</v>
      </c>
      <c r="BD16" s="283"/>
      <c r="BE16" s="283"/>
      <c r="BF16" s="284"/>
    </row>
    <row r="17" spans="1:58" ht="20.45" customHeight="1">
      <c r="A17" s="298"/>
      <c r="B17" s="298" t="s">
        <v>1229</v>
      </c>
      <c r="C17" s="357" t="s">
        <v>2</v>
      </c>
      <c r="D17" s="285" t="s">
        <v>1230</v>
      </c>
      <c r="E17" s="286"/>
      <c r="F17" s="286"/>
      <c r="G17" s="287"/>
      <c r="H17" s="358" t="s">
        <v>1231</v>
      </c>
      <c r="I17" s="286"/>
      <c r="J17" s="286"/>
      <c r="K17" s="287"/>
      <c r="M17" s="299"/>
      <c r="N17" s="299"/>
      <c r="O17" s="299"/>
      <c r="P17" s="288" t="str">
        <f>D17</f>
        <v>06 Jan 2020 to 10 May 2020</v>
      </c>
      <c r="Q17" s="289"/>
      <c r="R17" s="289"/>
      <c r="S17" s="290"/>
      <c r="T17" s="288" t="str">
        <f>H17</f>
        <v>11 May 2020 to 19 Jul 2020</v>
      </c>
      <c r="U17" s="289"/>
      <c r="V17" s="289"/>
      <c r="W17" s="290"/>
      <c r="X17" s="8"/>
      <c r="Y17" s="26" t="s">
        <v>353</v>
      </c>
      <c r="Z17" s="26" t="s">
        <v>353</v>
      </c>
      <c r="AA17" s="26" t="s">
        <v>353</v>
      </c>
      <c r="AB17" s="26" t="s">
        <v>353</v>
      </c>
      <c r="AC17" s="26" t="s">
        <v>353</v>
      </c>
      <c r="AE17" s="294"/>
      <c r="AF17" s="294"/>
      <c r="AG17" s="294"/>
      <c r="AH17" s="291" t="str">
        <f>P17</f>
        <v>06 Jan 2020 to 10 May 2020</v>
      </c>
      <c r="AI17" s="292"/>
      <c r="AJ17" s="292"/>
      <c r="AK17" s="293"/>
      <c r="AL17" s="291" t="str">
        <f>T17</f>
        <v>11 May 2020 to 19 Jul 2020</v>
      </c>
      <c r="AM17" s="292"/>
      <c r="AN17" s="292"/>
      <c r="AO17" s="293"/>
      <c r="AQ17" s="27" t="s">
        <v>39</v>
      </c>
      <c r="AR17" s="27"/>
      <c r="AS17" s="27" t="s">
        <v>40</v>
      </c>
      <c r="AT17" s="28"/>
      <c r="AV17" s="296"/>
      <c r="AW17" s="296"/>
      <c r="AX17" s="296"/>
      <c r="AY17" s="282" t="str">
        <f>AH17</f>
        <v>06 Jan 2020 to 10 May 2020</v>
      </c>
      <c r="AZ17" s="283"/>
      <c r="BA17" s="283"/>
      <c r="BB17" s="284"/>
      <c r="BC17" s="282" t="str">
        <f>AL17</f>
        <v>11 May 2020 to 19 Jul 2020</v>
      </c>
      <c r="BD17" s="283"/>
      <c r="BE17" s="283"/>
      <c r="BF17" s="284"/>
    </row>
    <row r="18" spans="1:58" ht="20.45" customHeight="1">
      <c r="A18" s="298"/>
      <c r="B18" s="298"/>
      <c r="C18" s="357"/>
      <c r="D18" s="29" t="s">
        <v>3</v>
      </c>
      <c r="E18" s="29" t="s">
        <v>4</v>
      </c>
      <c r="F18" s="29" t="s">
        <v>5</v>
      </c>
      <c r="G18" s="29" t="s">
        <v>41</v>
      </c>
      <c r="H18" s="29" t="s">
        <v>3</v>
      </c>
      <c r="I18" s="29" t="s">
        <v>4</v>
      </c>
      <c r="J18" s="29" t="s">
        <v>5</v>
      </c>
      <c r="K18" s="29" t="s">
        <v>41</v>
      </c>
      <c r="M18" s="299"/>
      <c r="N18" s="299"/>
      <c r="O18" s="299"/>
      <c r="P18" s="29" t="s">
        <v>3</v>
      </c>
      <c r="Q18" s="29" t="s">
        <v>4</v>
      </c>
      <c r="R18" s="29" t="s">
        <v>5</v>
      </c>
      <c r="S18" s="29" t="s">
        <v>41</v>
      </c>
      <c r="T18" s="29" t="s">
        <v>3</v>
      </c>
      <c r="U18" s="29" t="s">
        <v>4</v>
      </c>
      <c r="V18" s="29" t="s">
        <v>5</v>
      </c>
      <c r="W18" s="29" t="s">
        <v>41</v>
      </c>
      <c r="X18" s="8"/>
      <c r="Y18" s="26"/>
      <c r="Z18" s="26"/>
      <c r="AA18" s="26"/>
      <c r="AB18" s="26"/>
      <c r="AC18" s="26"/>
      <c r="AE18" s="294"/>
      <c r="AF18" s="294"/>
      <c r="AG18" s="294"/>
      <c r="AH18" s="29" t="s">
        <v>3</v>
      </c>
      <c r="AI18" s="29" t="s">
        <v>4</v>
      </c>
      <c r="AJ18" s="29" t="s">
        <v>5</v>
      </c>
      <c r="AK18" s="29" t="s">
        <v>41</v>
      </c>
      <c r="AL18" s="29" t="s">
        <v>3</v>
      </c>
      <c r="AM18" s="29" t="s">
        <v>4</v>
      </c>
      <c r="AN18" s="29" t="s">
        <v>5</v>
      </c>
      <c r="AO18" s="29" t="s">
        <v>41</v>
      </c>
      <c r="AQ18" s="27" t="s">
        <v>42</v>
      </c>
      <c r="AR18" s="27" t="s">
        <v>43</v>
      </c>
      <c r="AS18" s="27" t="s">
        <v>42</v>
      </c>
      <c r="AT18" s="28" t="s">
        <v>43</v>
      </c>
      <c r="AV18" s="297"/>
      <c r="AW18" s="297"/>
      <c r="AX18" s="297"/>
      <c r="AY18" s="29" t="s">
        <v>3</v>
      </c>
      <c r="AZ18" s="29" t="s">
        <v>4</v>
      </c>
      <c r="BA18" s="29" t="s">
        <v>5</v>
      </c>
      <c r="BB18" s="29" t="s">
        <v>41</v>
      </c>
      <c r="BC18" s="29" t="s">
        <v>3</v>
      </c>
      <c r="BD18" s="29" t="s">
        <v>4</v>
      </c>
      <c r="BE18" s="29" t="s">
        <v>5</v>
      </c>
      <c r="BF18" s="29" t="s">
        <v>41</v>
      </c>
    </row>
    <row r="19" spans="1:58" ht="20.45" customHeight="1">
      <c r="A19" s="30" t="s">
        <v>65</v>
      </c>
      <c r="B19" s="31" t="s">
        <v>92</v>
      </c>
      <c r="C19" s="31" t="s">
        <v>672</v>
      </c>
      <c r="D19" s="31">
        <v>795</v>
      </c>
      <c r="E19" s="31">
        <v>413</v>
      </c>
      <c r="F19" s="31">
        <v>290</v>
      </c>
      <c r="G19" s="31">
        <v>207</v>
      </c>
      <c r="H19" s="31">
        <v>531</v>
      </c>
      <c r="I19" s="31">
        <v>281</v>
      </c>
      <c r="J19" s="31">
        <v>197</v>
      </c>
      <c r="K19" s="31">
        <v>140</v>
      </c>
      <c r="M19" s="30" t="str">
        <f t="shared" ref="M19:O21" si="24">A19</f>
        <v xml:space="preserve">Beach Villa </v>
      </c>
      <c r="N19" s="31" t="str">
        <f t="shared" si="24"/>
        <v>FB</v>
      </c>
      <c r="O19" s="31" t="str">
        <f t="shared" si="24"/>
        <v>As quoted</v>
      </c>
      <c r="P19" s="31">
        <f t="shared" ref="P19:P21" si="25">SUM(D19)</f>
        <v>795</v>
      </c>
      <c r="Q19" s="31">
        <f t="shared" ref="Q19:Q21" si="26">SUM(E19*2)</f>
        <v>826</v>
      </c>
      <c r="R19" s="31">
        <f>F19</f>
        <v>290</v>
      </c>
      <c r="S19" s="31">
        <f t="shared" ref="S19:S21" si="27">SUM(G19)</f>
        <v>207</v>
      </c>
      <c r="T19" s="31">
        <f t="shared" ref="T19:T21" si="28">SUM(H19)</f>
        <v>531</v>
      </c>
      <c r="U19" s="31">
        <f t="shared" ref="U19:U21" si="29">SUM(I19*2)</f>
        <v>562</v>
      </c>
      <c r="V19" s="31">
        <f>J19</f>
        <v>197</v>
      </c>
      <c r="W19" s="31">
        <f t="shared" ref="W19:W21" si="30">SUM(K19)</f>
        <v>140</v>
      </c>
      <c r="X19" s="8"/>
      <c r="Y19" s="33">
        <v>1</v>
      </c>
      <c r="Z19" s="33">
        <v>1</v>
      </c>
      <c r="AA19" s="33">
        <v>6</v>
      </c>
      <c r="AB19" s="33">
        <v>12</v>
      </c>
      <c r="AC19" s="33">
        <v>18</v>
      </c>
      <c r="AE19" s="30" t="str">
        <f t="shared" ref="AE19:AG21" si="31">M19</f>
        <v xml:space="preserve">Beach Villa </v>
      </c>
      <c r="AF19" s="31" t="str">
        <f t="shared" si="31"/>
        <v>FB</v>
      </c>
      <c r="AG19" s="31" t="str">
        <f t="shared" si="31"/>
        <v>As quoted</v>
      </c>
      <c r="AH19" s="64">
        <f>SUM((P19*Y19)*Z19)+AA19</f>
        <v>801</v>
      </c>
      <c r="AI19" s="64">
        <f>SUM((Q19*Y19)*Z19)+AB19</f>
        <v>838</v>
      </c>
      <c r="AJ19" s="64">
        <f>SUM((R19*Y19)*Z19)+AA19</f>
        <v>296</v>
      </c>
      <c r="AK19" s="65">
        <f>SUM((S19*Y19)*Z19)+AA19</f>
        <v>213</v>
      </c>
      <c r="AL19" s="64">
        <f t="shared" ref="AL19:AL21" si="32">SUM((T19*Y19)*Z19)+AA19</f>
        <v>537</v>
      </c>
      <c r="AM19" s="64">
        <f t="shared" ref="AM19:AM21" si="33">SUM((U19*Y19)*Z19)+AB19</f>
        <v>574</v>
      </c>
      <c r="AN19" s="64">
        <f>SUM((V19*Y19)*Z19)+AA19</f>
        <v>203</v>
      </c>
      <c r="AO19" s="65">
        <f t="shared" ref="AO19:AO21" si="34">SUM((W19*Y19)*Z19)+AA19</f>
        <v>146</v>
      </c>
      <c r="AQ19" s="53">
        <v>12</v>
      </c>
      <c r="AR19" s="53">
        <v>1</v>
      </c>
      <c r="AS19" s="53">
        <v>12</v>
      </c>
      <c r="AT19" s="53">
        <v>1</v>
      </c>
      <c r="AV19" s="30" t="str">
        <f t="shared" ref="AV19:AX21" si="35">AE19</f>
        <v xml:space="preserve">Beach Villa </v>
      </c>
      <c r="AW19" s="31" t="str">
        <f t="shared" si="35"/>
        <v>FB</v>
      </c>
      <c r="AX19" s="31" t="str">
        <f t="shared" si="35"/>
        <v>As quoted</v>
      </c>
      <c r="AY19" s="66">
        <f t="shared" ref="AY19:AY21" si="36">AH19+AQ19</f>
        <v>813</v>
      </c>
      <c r="AZ19" s="66">
        <f t="shared" ref="AZ19:BA21" si="37">AI19+AQ19</f>
        <v>850</v>
      </c>
      <c r="BA19" s="66">
        <f>AJ19+AR19</f>
        <v>297</v>
      </c>
      <c r="BB19" s="66">
        <f t="shared" ref="BB19:BC21" si="38">AK19+AR19</f>
        <v>214</v>
      </c>
      <c r="BC19" s="66">
        <f t="shared" si="38"/>
        <v>549</v>
      </c>
      <c r="BD19" s="66">
        <f t="shared" ref="BD19:BE21" si="39">AM19+AS19</f>
        <v>586</v>
      </c>
      <c r="BE19" s="66">
        <f>AN19+AT19</f>
        <v>204</v>
      </c>
      <c r="BF19" s="66">
        <f t="shared" ref="BF19:BF21" si="40">AO19+AT19</f>
        <v>147</v>
      </c>
    </row>
    <row r="20" spans="1:58" ht="20.45" customHeight="1">
      <c r="A20" s="30" t="s">
        <v>331</v>
      </c>
      <c r="B20" s="31" t="s">
        <v>92</v>
      </c>
      <c r="C20" s="31" t="s">
        <v>672</v>
      </c>
      <c r="D20" s="31">
        <v>945</v>
      </c>
      <c r="E20" s="31">
        <v>488</v>
      </c>
      <c r="F20" s="31">
        <v>341</v>
      </c>
      <c r="G20" s="31">
        <v>244</v>
      </c>
      <c r="H20" s="31">
        <v>639</v>
      </c>
      <c r="I20" s="31">
        <v>335</v>
      </c>
      <c r="J20" s="31">
        <v>234</v>
      </c>
      <c r="K20" s="31">
        <v>168</v>
      </c>
      <c r="M20" s="30" t="str">
        <f t="shared" si="24"/>
        <v>Water Villa</v>
      </c>
      <c r="N20" s="31" t="str">
        <f t="shared" si="24"/>
        <v>FB</v>
      </c>
      <c r="O20" s="31" t="str">
        <f t="shared" si="24"/>
        <v>As quoted</v>
      </c>
      <c r="P20" s="31">
        <f t="shared" si="25"/>
        <v>945</v>
      </c>
      <c r="Q20" s="31">
        <f t="shared" si="26"/>
        <v>976</v>
      </c>
      <c r="R20" s="31">
        <f t="shared" ref="R20:R21" si="41">F20</f>
        <v>341</v>
      </c>
      <c r="S20" s="31">
        <f t="shared" si="27"/>
        <v>244</v>
      </c>
      <c r="T20" s="31">
        <f t="shared" si="28"/>
        <v>639</v>
      </c>
      <c r="U20" s="31">
        <f t="shared" si="29"/>
        <v>670</v>
      </c>
      <c r="V20" s="31">
        <f t="shared" ref="V20:V21" si="42">J20</f>
        <v>234</v>
      </c>
      <c r="W20" s="31">
        <f t="shared" si="30"/>
        <v>168</v>
      </c>
      <c r="X20" s="8"/>
      <c r="Y20" s="33">
        <v>1</v>
      </c>
      <c r="Z20" s="33">
        <v>1</v>
      </c>
      <c r="AA20" s="33">
        <v>6</v>
      </c>
      <c r="AB20" s="33">
        <v>12</v>
      </c>
      <c r="AC20" s="33">
        <v>18</v>
      </c>
      <c r="AE20" s="30" t="str">
        <f t="shared" si="31"/>
        <v>Water Villa</v>
      </c>
      <c r="AF20" s="31" t="str">
        <f t="shared" si="31"/>
        <v>FB</v>
      </c>
      <c r="AG20" s="31" t="str">
        <f t="shared" si="31"/>
        <v>As quoted</v>
      </c>
      <c r="AH20" s="64">
        <f t="shared" ref="AH20:AH21" si="43">SUM((P20*Y20)*Z20)+AA20</f>
        <v>951</v>
      </c>
      <c r="AI20" s="64">
        <f t="shared" ref="AI20:AI21" si="44">SUM((Q20*Y20)*Z20)+AB20</f>
        <v>988</v>
      </c>
      <c r="AJ20" s="64">
        <f t="shared" ref="AJ20:AJ21" si="45">SUM((R20*Y20)*Z20)+AA20</f>
        <v>347</v>
      </c>
      <c r="AK20" s="65">
        <f t="shared" ref="AK20:AK21" si="46">SUM((S20*Y20)*Z20)+AA20</f>
        <v>250</v>
      </c>
      <c r="AL20" s="64">
        <f t="shared" si="32"/>
        <v>645</v>
      </c>
      <c r="AM20" s="64">
        <f t="shared" si="33"/>
        <v>682</v>
      </c>
      <c r="AN20" s="64">
        <f t="shared" ref="AN20:AN21" si="47">SUM((V20*Y20)*Z20)+AA20</f>
        <v>240</v>
      </c>
      <c r="AO20" s="65">
        <f t="shared" si="34"/>
        <v>174</v>
      </c>
      <c r="AQ20" s="53">
        <v>12</v>
      </c>
      <c r="AR20" s="53">
        <v>1</v>
      </c>
      <c r="AS20" s="53">
        <v>12</v>
      </c>
      <c r="AT20" s="53">
        <v>1</v>
      </c>
      <c r="AV20" s="30" t="str">
        <f t="shared" si="35"/>
        <v>Water Villa</v>
      </c>
      <c r="AW20" s="31" t="str">
        <f t="shared" si="35"/>
        <v>FB</v>
      </c>
      <c r="AX20" s="31" t="str">
        <f t="shared" si="35"/>
        <v>As quoted</v>
      </c>
      <c r="AY20" s="66">
        <f t="shared" si="36"/>
        <v>963</v>
      </c>
      <c r="AZ20" s="66">
        <f t="shared" si="37"/>
        <v>1000</v>
      </c>
      <c r="BA20" s="66">
        <f t="shared" si="37"/>
        <v>348</v>
      </c>
      <c r="BB20" s="66">
        <f t="shared" si="38"/>
        <v>251</v>
      </c>
      <c r="BC20" s="66">
        <f t="shared" si="38"/>
        <v>657</v>
      </c>
      <c r="BD20" s="66">
        <f t="shared" si="39"/>
        <v>694</v>
      </c>
      <c r="BE20" s="66">
        <f t="shared" si="39"/>
        <v>241</v>
      </c>
      <c r="BF20" s="66">
        <f t="shared" si="40"/>
        <v>175</v>
      </c>
    </row>
    <row r="21" spans="1:58" ht="20.45" customHeight="1">
      <c r="A21" s="30" t="s">
        <v>1384</v>
      </c>
      <c r="B21" s="31" t="s">
        <v>92</v>
      </c>
      <c r="C21" s="31" t="s">
        <v>672</v>
      </c>
      <c r="D21" s="31">
        <v>0</v>
      </c>
      <c r="E21" s="31">
        <v>743</v>
      </c>
      <c r="F21" s="31">
        <v>290</v>
      </c>
      <c r="G21" s="31">
        <v>207</v>
      </c>
      <c r="H21" s="31">
        <v>0</v>
      </c>
      <c r="I21" s="31">
        <v>436</v>
      </c>
      <c r="J21" s="31">
        <v>197</v>
      </c>
      <c r="K21" s="31">
        <v>140</v>
      </c>
      <c r="M21" s="30" t="str">
        <f t="shared" si="24"/>
        <v xml:space="preserve">Pool Villa - Two Bed Room </v>
      </c>
      <c r="N21" s="31" t="str">
        <f t="shared" si="24"/>
        <v>FB</v>
      </c>
      <c r="O21" s="31" t="str">
        <f t="shared" si="24"/>
        <v>As quoted</v>
      </c>
      <c r="P21" s="31">
        <f t="shared" si="25"/>
        <v>0</v>
      </c>
      <c r="Q21" s="31">
        <f t="shared" si="26"/>
        <v>1486</v>
      </c>
      <c r="R21" s="31">
        <f t="shared" si="41"/>
        <v>290</v>
      </c>
      <c r="S21" s="31">
        <f t="shared" si="27"/>
        <v>207</v>
      </c>
      <c r="T21" s="31">
        <f t="shared" si="28"/>
        <v>0</v>
      </c>
      <c r="U21" s="31">
        <f t="shared" si="29"/>
        <v>872</v>
      </c>
      <c r="V21" s="31">
        <f t="shared" si="42"/>
        <v>197</v>
      </c>
      <c r="W21" s="31">
        <f t="shared" si="30"/>
        <v>140</v>
      </c>
      <c r="X21" s="8"/>
      <c r="Y21" s="33">
        <v>1</v>
      </c>
      <c r="Z21" s="33">
        <v>1</v>
      </c>
      <c r="AA21" s="33">
        <v>6</v>
      </c>
      <c r="AB21" s="33">
        <v>12</v>
      </c>
      <c r="AC21" s="33">
        <v>18</v>
      </c>
      <c r="AE21" s="30" t="str">
        <f t="shared" si="31"/>
        <v xml:space="preserve">Pool Villa - Two Bed Room </v>
      </c>
      <c r="AF21" s="31" t="str">
        <f t="shared" si="31"/>
        <v>FB</v>
      </c>
      <c r="AG21" s="31" t="str">
        <f t="shared" si="31"/>
        <v>As quoted</v>
      </c>
      <c r="AH21" s="64">
        <f t="shared" si="43"/>
        <v>6</v>
      </c>
      <c r="AI21" s="64">
        <f t="shared" si="44"/>
        <v>1498</v>
      </c>
      <c r="AJ21" s="64">
        <f t="shared" si="45"/>
        <v>296</v>
      </c>
      <c r="AK21" s="65">
        <f t="shared" si="46"/>
        <v>213</v>
      </c>
      <c r="AL21" s="64">
        <f t="shared" si="32"/>
        <v>6</v>
      </c>
      <c r="AM21" s="64">
        <f t="shared" si="33"/>
        <v>884</v>
      </c>
      <c r="AN21" s="64">
        <f t="shared" si="47"/>
        <v>203</v>
      </c>
      <c r="AO21" s="65">
        <f t="shared" si="34"/>
        <v>146</v>
      </c>
      <c r="AQ21" s="53">
        <v>12</v>
      </c>
      <c r="AR21" s="53">
        <v>1</v>
      </c>
      <c r="AS21" s="53">
        <v>12</v>
      </c>
      <c r="AT21" s="53">
        <v>1</v>
      </c>
      <c r="AV21" s="30" t="str">
        <f t="shared" si="35"/>
        <v xml:space="preserve">Pool Villa - Two Bed Room </v>
      </c>
      <c r="AW21" s="31" t="str">
        <f t="shared" si="35"/>
        <v>FB</v>
      </c>
      <c r="AX21" s="31" t="str">
        <f t="shared" si="35"/>
        <v>As quoted</v>
      </c>
      <c r="AY21" s="66">
        <f t="shared" si="36"/>
        <v>18</v>
      </c>
      <c r="AZ21" s="66">
        <f t="shared" si="37"/>
        <v>1510</v>
      </c>
      <c r="BA21" s="66">
        <f t="shared" si="37"/>
        <v>297</v>
      </c>
      <c r="BB21" s="66">
        <f t="shared" si="38"/>
        <v>214</v>
      </c>
      <c r="BC21" s="66">
        <f t="shared" si="38"/>
        <v>18</v>
      </c>
      <c r="BD21" s="66">
        <f t="shared" si="39"/>
        <v>896</v>
      </c>
      <c r="BE21" s="66">
        <f t="shared" si="39"/>
        <v>204</v>
      </c>
      <c r="BF21" s="66">
        <f t="shared" si="40"/>
        <v>147</v>
      </c>
    </row>
    <row r="22" spans="1:58" ht="20.45" customHeight="1">
      <c r="A22" s="25" t="s">
        <v>275</v>
      </c>
      <c r="M22" s="25" t="s">
        <v>24</v>
      </c>
      <c r="Y22" s="25" t="s">
        <v>25</v>
      </c>
      <c r="AE22" s="25" t="s">
        <v>26</v>
      </c>
      <c r="AQ22" s="25" t="s">
        <v>27</v>
      </c>
      <c r="AV22" s="25" t="s">
        <v>28</v>
      </c>
    </row>
    <row r="23" spans="1:58" ht="20.45" customHeight="1">
      <c r="A23" s="63"/>
      <c r="B23" s="63"/>
      <c r="C23" s="63"/>
      <c r="D23" s="285" t="s">
        <v>51</v>
      </c>
      <c r="E23" s="286"/>
      <c r="F23" s="286"/>
      <c r="G23" s="287"/>
      <c r="H23" s="285" t="s">
        <v>52</v>
      </c>
      <c r="I23" s="286"/>
      <c r="J23" s="286"/>
      <c r="K23" s="287"/>
      <c r="P23" s="288" t="str">
        <f>D23</f>
        <v>Season 5</v>
      </c>
      <c r="Q23" s="289"/>
      <c r="R23" s="289"/>
      <c r="S23" s="290"/>
      <c r="T23" s="288" t="str">
        <f>H23</f>
        <v>Season 6</v>
      </c>
      <c r="U23" s="289"/>
      <c r="V23" s="289"/>
      <c r="W23" s="290"/>
      <c r="X23" s="8"/>
      <c r="Y23" s="26" t="s">
        <v>353</v>
      </c>
      <c r="Z23" s="26" t="s">
        <v>353</v>
      </c>
      <c r="AA23" s="26" t="s">
        <v>353</v>
      </c>
      <c r="AB23" s="26" t="s">
        <v>353</v>
      </c>
      <c r="AC23" s="26" t="s">
        <v>353</v>
      </c>
      <c r="AH23" s="291" t="str">
        <f>P23</f>
        <v>Season 5</v>
      </c>
      <c r="AI23" s="292"/>
      <c r="AJ23" s="292"/>
      <c r="AK23" s="293"/>
      <c r="AL23" s="291" t="str">
        <f>T23</f>
        <v>Season 6</v>
      </c>
      <c r="AM23" s="292"/>
      <c r="AN23" s="292"/>
      <c r="AO23" s="293"/>
      <c r="AQ23" s="27" t="s">
        <v>39</v>
      </c>
      <c r="AR23" s="27"/>
      <c r="AS23" s="27" t="s">
        <v>40</v>
      </c>
      <c r="AT23" s="28"/>
      <c r="AY23" s="282" t="str">
        <f>AH23</f>
        <v>Season 5</v>
      </c>
      <c r="AZ23" s="283"/>
      <c r="BA23" s="283"/>
      <c r="BB23" s="284"/>
      <c r="BC23" s="282" t="str">
        <f>AL23</f>
        <v>Season 6</v>
      </c>
      <c r="BD23" s="283"/>
      <c r="BE23" s="283"/>
      <c r="BF23" s="284"/>
    </row>
    <row r="24" spans="1:58" ht="20.45" customHeight="1">
      <c r="A24" s="298"/>
      <c r="B24" s="298" t="s">
        <v>1229</v>
      </c>
      <c r="C24" s="357" t="s">
        <v>2</v>
      </c>
      <c r="D24" s="285" t="s">
        <v>1385</v>
      </c>
      <c r="E24" s="286"/>
      <c r="F24" s="286"/>
      <c r="G24" s="287"/>
      <c r="H24" s="358" t="s">
        <v>362</v>
      </c>
      <c r="I24" s="286"/>
      <c r="J24" s="286"/>
      <c r="K24" s="287"/>
      <c r="M24" s="299"/>
      <c r="N24" s="299"/>
      <c r="O24" s="299"/>
      <c r="P24" s="288" t="str">
        <f>D24</f>
        <v>20 Jul 2020 to 31 Aug 2020</v>
      </c>
      <c r="Q24" s="289"/>
      <c r="R24" s="289"/>
      <c r="S24" s="290"/>
      <c r="T24" s="288" t="str">
        <f>H24</f>
        <v>01 Sep 2020 to 31 Oct 2020</v>
      </c>
      <c r="U24" s="289"/>
      <c r="V24" s="289"/>
      <c r="W24" s="290"/>
      <c r="X24" s="8"/>
      <c r="Y24" s="26" t="s">
        <v>353</v>
      </c>
      <c r="Z24" s="26" t="s">
        <v>353</v>
      </c>
      <c r="AA24" s="26" t="s">
        <v>353</v>
      </c>
      <c r="AB24" s="26" t="s">
        <v>353</v>
      </c>
      <c r="AC24" s="26" t="s">
        <v>353</v>
      </c>
      <c r="AE24" s="294"/>
      <c r="AF24" s="294"/>
      <c r="AG24" s="294"/>
      <c r="AH24" s="291" t="str">
        <f>P24</f>
        <v>20 Jul 2020 to 31 Aug 2020</v>
      </c>
      <c r="AI24" s="292"/>
      <c r="AJ24" s="292"/>
      <c r="AK24" s="293"/>
      <c r="AL24" s="291" t="str">
        <f>T24</f>
        <v>01 Sep 2020 to 31 Oct 2020</v>
      </c>
      <c r="AM24" s="292"/>
      <c r="AN24" s="292"/>
      <c r="AO24" s="293"/>
      <c r="AQ24" s="27" t="s">
        <v>39</v>
      </c>
      <c r="AR24" s="27"/>
      <c r="AS24" s="27" t="s">
        <v>40</v>
      </c>
      <c r="AT24" s="28"/>
      <c r="AV24" s="296"/>
      <c r="AW24" s="296"/>
      <c r="AX24" s="296"/>
      <c r="AY24" s="282" t="str">
        <f>AH24</f>
        <v>20 Jul 2020 to 31 Aug 2020</v>
      </c>
      <c r="AZ24" s="283"/>
      <c r="BA24" s="283"/>
      <c r="BB24" s="284"/>
      <c r="BC24" s="282" t="str">
        <f>AL24</f>
        <v>01 Sep 2020 to 31 Oct 2020</v>
      </c>
      <c r="BD24" s="283"/>
      <c r="BE24" s="283"/>
      <c r="BF24" s="284"/>
    </row>
    <row r="25" spans="1:58" ht="20.45" customHeight="1">
      <c r="A25" s="298"/>
      <c r="B25" s="298"/>
      <c r="C25" s="357"/>
      <c r="D25" s="29" t="s">
        <v>3</v>
      </c>
      <c r="E25" s="29" t="s">
        <v>4</v>
      </c>
      <c r="F25" s="29" t="s">
        <v>5</v>
      </c>
      <c r="G25" s="29" t="s">
        <v>41</v>
      </c>
      <c r="H25" s="29" t="s">
        <v>3</v>
      </c>
      <c r="I25" s="29" t="s">
        <v>4</v>
      </c>
      <c r="J25" s="29" t="s">
        <v>5</v>
      </c>
      <c r="K25" s="29" t="s">
        <v>41</v>
      </c>
      <c r="M25" s="299"/>
      <c r="N25" s="299"/>
      <c r="O25" s="299"/>
      <c r="P25" s="29" t="s">
        <v>3</v>
      </c>
      <c r="Q25" s="29" t="s">
        <v>4</v>
      </c>
      <c r="R25" s="29" t="s">
        <v>5</v>
      </c>
      <c r="S25" s="29" t="s">
        <v>41</v>
      </c>
      <c r="T25" s="29" t="s">
        <v>3</v>
      </c>
      <c r="U25" s="29" t="s">
        <v>4</v>
      </c>
      <c r="V25" s="29" t="s">
        <v>5</v>
      </c>
      <c r="W25" s="29" t="s">
        <v>41</v>
      </c>
      <c r="X25" s="8"/>
      <c r="Y25" s="26"/>
      <c r="Z25" s="26"/>
      <c r="AA25" s="26"/>
      <c r="AB25" s="26"/>
      <c r="AC25" s="26"/>
      <c r="AE25" s="294"/>
      <c r="AF25" s="294"/>
      <c r="AG25" s="294"/>
      <c r="AH25" s="29" t="s">
        <v>3</v>
      </c>
      <c r="AI25" s="29" t="s">
        <v>4</v>
      </c>
      <c r="AJ25" s="29" t="s">
        <v>5</v>
      </c>
      <c r="AK25" s="29" t="s">
        <v>41</v>
      </c>
      <c r="AL25" s="29" t="s">
        <v>3</v>
      </c>
      <c r="AM25" s="29" t="s">
        <v>4</v>
      </c>
      <c r="AN25" s="29" t="s">
        <v>5</v>
      </c>
      <c r="AO25" s="29" t="s">
        <v>41</v>
      </c>
      <c r="AQ25" s="27" t="s">
        <v>42</v>
      </c>
      <c r="AR25" s="27" t="s">
        <v>43</v>
      </c>
      <c r="AS25" s="27" t="s">
        <v>42</v>
      </c>
      <c r="AT25" s="28" t="s">
        <v>43</v>
      </c>
      <c r="AV25" s="297"/>
      <c r="AW25" s="297"/>
      <c r="AX25" s="297"/>
      <c r="AY25" s="29" t="s">
        <v>3</v>
      </c>
      <c r="AZ25" s="29" t="s">
        <v>4</v>
      </c>
      <c r="BA25" s="29" t="s">
        <v>5</v>
      </c>
      <c r="BB25" s="29" t="s">
        <v>41</v>
      </c>
      <c r="BC25" s="29" t="s">
        <v>3</v>
      </c>
      <c r="BD25" s="29" t="s">
        <v>4</v>
      </c>
      <c r="BE25" s="29" t="s">
        <v>5</v>
      </c>
      <c r="BF25" s="29" t="s">
        <v>41</v>
      </c>
    </row>
    <row r="26" spans="1:58" ht="20.45" customHeight="1">
      <c r="A26" s="30" t="s">
        <v>65</v>
      </c>
      <c r="B26" s="31" t="s">
        <v>92</v>
      </c>
      <c r="C26" s="31" t="s">
        <v>672</v>
      </c>
      <c r="D26" s="31">
        <v>622</v>
      </c>
      <c r="E26" s="31">
        <v>326</v>
      </c>
      <c r="F26" s="31">
        <v>229</v>
      </c>
      <c r="G26" s="31">
        <v>164</v>
      </c>
      <c r="H26" s="31">
        <v>605</v>
      </c>
      <c r="I26" s="31">
        <v>318</v>
      </c>
      <c r="J26" s="31">
        <v>223</v>
      </c>
      <c r="K26" s="31">
        <v>159</v>
      </c>
      <c r="M26" s="30" t="str">
        <f t="shared" ref="M26:O28" si="48">A26</f>
        <v xml:space="preserve">Beach Villa </v>
      </c>
      <c r="N26" s="31" t="str">
        <f t="shared" si="48"/>
        <v>FB</v>
      </c>
      <c r="O26" s="31" t="str">
        <f t="shared" si="48"/>
        <v>As quoted</v>
      </c>
      <c r="P26" s="31">
        <f t="shared" ref="P26:P28" si="49">SUM(D26)</f>
        <v>622</v>
      </c>
      <c r="Q26" s="31">
        <f t="shared" ref="Q26:Q28" si="50">SUM(E26*2)</f>
        <v>652</v>
      </c>
      <c r="R26" s="31">
        <f>F26</f>
        <v>229</v>
      </c>
      <c r="S26" s="31">
        <f t="shared" ref="S26:S28" si="51">SUM(G26)</f>
        <v>164</v>
      </c>
      <c r="T26" s="31">
        <f t="shared" ref="T26:T28" si="52">SUM(H26)</f>
        <v>605</v>
      </c>
      <c r="U26" s="31">
        <f t="shared" ref="U26:U28" si="53">SUM(I26*2)</f>
        <v>636</v>
      </c>
      <c r="V26" s="31">
        <f>J26</f>
        <v>223</v>
      </c>
      <c r="W26" s="31">
        <f t="shared" ref="W26:W28" si="54">SUM(K26)</f>
        <v>159</v>
      </c>
      <c r="X26" s="8"/>
      <c r="Y26" s="33">
        <v>1</v>
      </c>
      <c r="Z26" s="33">
        <v>1</v>
      </c>
      <c r="AA26" s="33">
        <v>6</v>
      </c>
      <c r="AB26" s="33">
        <v>12</v>
      </c>
      <c r="AC26" s="33">
        <v>18</v>
      </c>
      <c r="AE26" s="30" t="str">
        <f t="shared" ref="AE26:AG28" si="55">M26</f>
        <v xml:space="preserve">Beach Villa </v>
      </c>
      <c r="AF26" s="31" t="str">
        <f t="shared" si="55"/>
        <v>FB</v>
      </c>
      <c r="AG26" s="31" t="str">
        <f t="shared" si="55"/>
        <v>As quoted</v>
      </c>
      <c r="AH26" s="64">
        <f>SUM((P26*Y26)*Z26)+AA26</f>
        <v>628</v>
      </c>
      <c r="AI26" s="64">
        <f>SUM((Q26*Y26)*Z26)+AB26</f>
        <v>664</v>
      </c>
      <c r="AJ26" s="64">
        <f>SUM((R26*Y26)*Z26)+AA26</f>
        <v>235</v>
      </c>
      <c r="AK26" s="65">
        <f>SUM((S26*Y26)*Z26)+AA26</f>
        <v>170</v>
      </c>
      <c r="AL26" s="64">
        <f t="shared" ref="AL26:AL28" si="56">SUM((T26*Y26)*Z26)+AA26</f>
        <v>611</v>
      </c>
      <c r="AM26" s="64">
        <f t="shared" ref="AM26:AM28" si="57">SUM((U26*Y26)*Z26)+AB26</f>
        <v>648</v>
      </c>
      <c r="AN26" s="64">
        <f>SUM((V26*Y26)*Z26)+AA26</f>
        <v>229</v>
      </c>
      <c r="AO26" s="65">
        <f t="shared" ref="AO26:AO28" si="58">SUM((W26*Y26)*Z26)+AA26</f>
        <v>165</v>
      </c>
      <c r="AQ26" s="53">
        <v>12</v>
      </c>
      <c r="AR26" s="53">
        <v>1</v>
      </c>
      <c r="AS26" s="53">
        <v>12</v>
      </c>
      <c r="AT26" s="53">
        <v>1</v>
      </c>
      <c r="AV26" s="30" t="str">
        <f t="shared" ref="AV26:AX28" si="59">AE26</f>
        <v xml:space="preserve">Beach Villa </v>
      </c>
      <c r="AW26" s="31" t="str">
        <f t="shared" si="59"/>
        <v>FB</v>
      </c>
      <c r="AX26" s="31" t="str">
        <f t="shared" si="59"/>
        <v>As quoted</v>
      </c>
      <c r="AY26" s="66">
        <f t="shared" ref="AY26:AY28" si="60">AH26+AQ26</f>
        <v>640</v>
      </c>
      <c r="AZ26" s="66">
        <f t="shared" ref="AZ26:BA28" si="61">AI26+AQ26</f>
        <v>676</v>
      </c>
      <c r="BA26" s="66">
        <f>AJ26+AR26</f>
        <v>236</v>
      </c>
      <c r="BB26" s="66">
        <f t="shared" ref="BB26:BC28" si="62">AK26+AR26</f>
        <v>171</v>
      </c>
      <c r="BC26" s="66">
        <f t="shared" si="62"/>
        <v>623</v>
      </c>
      <c r="BD26" s="66">
        <f t="shared" ref="BD26:BE28" si="63">AM26+AS26</f>
        <v>660</v>
      </c>
      <c r="BE26" s="66">
        <f>AN26+AT26</f>
        <v>230</v>
      </c>
      <c r="BF26" s="66">
        <f t="shared" ref="BF26:BF28" si="64">AO26+AT26</f>
        <v>166</v>
      </c>
    </row>
    <row r="27" spans="1:58" ht="20.45" customHeight="1">
      <c r="A27" s="30" t="s">
        <v>331</v>
      </c>
      <c r="B27" s="31" t="s">
        <v>92</v>
      </c>
      <c r="C27" s="31" t="s">
        <v>672</v>
      </c>
      <c r="D27" s="31">
        <v>745</v>
      </c>
      <c r="E27" s="31">
        <v>388</v>
      </c>
      <c r="F27" s="31">
        <v>272</v>
      </c>
      <c r="G27" s="31">
        <v>195</v>
      </c>
      <c r="H27" s="31">
        <v>713</v>
      </c>
      <c r="I27" s="31">
        <v>372</v>
      </c>
      <c r="J27" s="31">
        <v>260</v>
      </c>
      <c r="K27" s="31">
        <v>186</v>
      </c>
      <c r="M27" s="30" t="str">
        <f t="shared" si="48"/>
        <v>Water Villa</v>
      </c>
      <c r="N27" s="31" t="str">
        <f t="shared" si="48"/>
        <v>FB</v>
      </c>
      <c r="O27" s="31" t="str">
        <f t="shared" si="48"/>
        <v>As quoted</v>
      </c>
      <c r="P27" s="31">
        <f t="shared" si="49"/>
        <v>745</v>
      </c>
      <c r="Q27" s="31">
        <f t="shared" si="50"/>
        <v>776</v>
      </c>
      <c r="R27" s="31">
        <f t="shared" ref="R27:R28" si="65">F27</f>
        <v>272</v>
      </c>
      <c r="S27" s="31">
        <f t="shared" si="51"/>
        <v>195</v>
      </c>
      <c r="T27" s="31">
        <f t="shared" si="52"/>
        <v>713</v>
      </c>
      <c r="U27" s="31">
        <f t="shared" si="53"/>
        <v>744</v>
      </c>
      <c r="V27" s="31">
        <f t="shared" ref="V27:V28" si="66">J27</f>
        <v>260</v>
      </c>
      <c r="W27" s="31">
        <f t="shared" si="54"/>
        <v>186</v>
      </c>
      <c r="X27" s="8"/>
      <c r="Y27" s="33">
        <v>1</v>
      </c>
      <c r="Z27" s="33">
        <v>1</v>
      </c>
      <c r="AA27" s="33">
        <v>6</v>
      </c>
      <c r="AB27" s="33">
        <v>12</v>
      </c>
      <c r="AC27" s="33">
        <v>18</v>
      </c>
      <c r="AE27" s="30" t="str">
        <f t="shared" si="55"/>
        <v>Water Villa</v>
      </c>
      <c r="AF27" s="31" t="str">
        <f t="shared" si="55"/>
        <v>FB</v>
      </c>
      <c r="AG27" s="31" t="str">
        <f t="shared" si="55"/>
        <v>As quoted</v>
      </c>
      <c r="AH27" s="64">
        <f t="shared" ref="AH27:AH28" si="67">SUM((P27*Y27)*Z27)+AA27</f>
        <v>751</v>
      </c>
      <c r="AI27" s="64">
        <f t="shared" ref="AI27:AI28" si="68">SUM((Q27*Y27)*Z27)+AB27</f>
        <v>788</v>
      </c>
      <c r="AJ27" s="64">
        <f t="shared" ref="AJ27:AJ28" si="69">SUM((R27*Y27)*Z27)+AA27</f>
        <v>278</v>
      </c>
      <c r="AK27" s="65">
        <f t="shared" ref="AK27:AK28" si="70">SUM((S27*Y27)*Z27)+AA27</f>
        <v>201</v>
      </c>
      <c r="AL27" s="64">
        <f t="shared" si="56"/>
        <v>719</v>
      </c>
      <c r="AM27" s="64">
        <f t="shared" si="57"/>
        <v>756</v>
      </c>
      <c r="AN27" s="64">
        <f t="shared" ref="AN27:AN28" si="71">SUM((V27*Y27)*Z27)+AA27</f>
        <v>266</v>
      </c>
      <c r="AO27" s="65">
        <f t="shared" si="58"/>
        <v>192</v>
      </c>
      <c r="AQ27" s="53">
        <v>12</v>
      </c>
      <c r="AR27" s="53">
        <v>1</v>
      </c>
      <c r="AS27" s="53">
        <v>12</v>
      </c>
      <c r="AT27" s="53">
        <v>1</v>
      </c>
      <c r="AV27" s="30" t="str">
        <f t="shared" si="59"/>
        <v>Water Villa</v>
      </c>
      <c r="AW27" s="31" t="str">
        <f t="shared" si="59"/>
        <v>FB</v>
      </c>
      <c r="AX27" s="31" t="str">
        <f t="shared" si="59"/>
        <v>As quoted</v>
      </c>
      <c r="AY27" s="66">
        <f t="shared" si="60"/>
        <v>763</v>
      </c>
      <c r="AZ27" s="66">
        <f t="shared" si="61"/>
        <v>800</v>
      </c>
      <c r="BA27" s="66">
        <f t="shared" si="61"/>
        <v>279</v>
      </c>
      <c r="BB27" s="66">
        <f t="shared" si="62"/>
        <v>202</v>
      </c>
      <c r="BC27" s="66">
        <f t="shared" si="62"/>
        <v>731</v>
      </c>
      <c r="BD27" s="66">
        <f t="shared" si="63"/>
        <v>768</v>
      </c>
      <c r="BE27" s="66">
        <f t="shared" si="63"/>
        <v>267</v>
      </c>
      <c r="BF27" s="66">
        <f t="shared" si="64"/>
        <v>193</v>
      </c>
    </row>
    <row r="28" spans="1:58" ht="20.45" customHeight="1">
      <c r="A28" s="30" t="s">
        <v>1384</v>
      </c>
      <c r="B28" s="31" t="s">
        <v>92</v>
      </c>
      <c r="C28" s="31" t="s">
        <v>672</v>
      </c>
      <c r="D28" s="31">
        <v>0</v>
      </c>
      <c r="E28" s="31">
        <v>540</v>
      </c>
      <c r="F28" s="31">
        <v>229</v>
      </c>
      <c r="G28" s="31">
        <v>164</v>
      </c>
      <c r="H28" s="31">
        <v>0</v>
      </c>
      <c r="I28" s="31">
        <v>509</v>
      </c>
      <c r="J28" s="31">
        <v>223</v>
      </c>
      <c r="K28" s="31">
        <v>159</v>
      </c>
      <c r="M28" s="30" t="str">
        <f t="shared" si="48"/>
        <v xml:space="preserve">Pool Villa - Two Bed Room </v>
      </c>
      <c r="N28" s="31" t="str">
        <f t="shared" si="48"/>
        <v>FB</v>
      </c>
      <c r="O28" s="31" t="str">
        <f t="shared" si="48"/>
        <v>As quoted</v>
      </c>
      <c r="P28" s="31">
        <f t="shared" si="49"/>
        <v>0</v>
      </c>
      <c r="Q28" s="31">
        <f t="shared" si="50"/>
        <v>1080</v>
      </c>
      <c r="R28" s="31">
        <f t="shared" si="65"/>
        <v>229</v>
      </c>
      <c r="S28" s="31">
        <f t="shared" si="51"/>
        <v>164</v>
      </c>
      <c r="T28" s="31">
        <f t="shared" si="52"/>
        <v>0</v>
      </c>
      <c r="U28" s="31">
        <f t="shared" si="53"/>
        <v>1018</v>
      </c>
      <c r="V28" s="31">
        <f t="shared" si="66"/>
        <v>223</v>
      </c>
      <c r="W28" s="31">
        <f t="shared" si="54"/>
        <v>159</v>
      </c>
      <c r="X28" s="8"/>
      <c r="Y28" s="33">
        <v>1</v>
      </c>
      <c r="Z28" s="33">
        <v>1</v>
      </c>
      <c r="AA28" s="33">
        <v>6</v>
      </c>
      <c r="AB28" s="33">
        <v>12</v>
      </c>
      <c r="AC28" s="33">
        <v>18</v>
      </c>
      <c r="AE28" s="30" t="str">
        <f t="shared" si="55"/>
        <v xml:space="preserve">Pool Villa - Two Bed Room </v>
      </c>
      <c r="AF28" s="31" t="str">
        <f t="shared" si="55"/>
        <v>FB</v>
      </c>
      <c r="AG28" s="31" t="str">
        <f t="shared" si="55"/>
        <v>As quoted</v>
      </c>
      <c r="AH28" s="64">
        <f t="shared" si="67"/>
        <v>6</v>
      </c>
      <c r="AI28" s="64">
        <f t="shared" si="68"/>
        <v>1092</v>
      </c>
      <c r="AJ28" s="64">
        <f t="shared" si="69"/>
        <v>235</v>
      </c>
      <c r="AK28" s="65">
        <f t="shared" si="70"/>
        <v>170</v>
      </c>
      <c r="AL28" s="64">
        <f t="shared" si="56"/>
        <v>6</v>
      </c>
      <c r="AM28" s="64">
        <f t="shared" si="57"/>
        <v>1030</v>
      </c>
      <c r="AN28" s="64">
        <f t="shared" si="71"/>
        <v>229</v>
      </c>
      <c r="AO28" s="65">
        <f t="shared" si="58"/>
        <v>165</v>
      </c>
      <c r="AQ28" s="53">
        <v>12</v>
      </c>
      <c r="AR28" s="53">
        <v>1</v>
      </c>
      <c r="AS28" s="53">
        <v>12</v>
      </c>
      <c r="AT28" s="53">
        <v>1</v>
      </c>
      <c r="AV28" s="30" t="str">
        <f t="shared" si="59"/>
        <v xml:space="preserve">Pool Villa - Two Bed Room </v>
      </c>
      <c r="AW28" s="31" t="str">
        <f t="shared" si="59"/>
        <v>FB</v>
      </c>
      <c r="AX28" s="31" t="str">
        <f t="shared" si="59"/>
        <v>As quoted</v>
      </c>
      <c r="AY28" s="66">
        <f t="shared" si="60"/>
        <v>18</v>
      </c>
      <c r="AZ28" s="66">
        <f t="shared" si="61"/>
        <v>1104</v>
      </c>
      <c r="BA28" s="66">
        <f t="shared" si="61"/>
        <v>236</v>
      </c>
      <c r="BB28" s="66">
        <f t="shared" si="62"/>
        <v>171</v>
      </c>
      <c r="BC28" s="66">
        <f t="shared" si="62"/>
        <v>18</v>
      </c>
      <c r="BD28" s="66">
        <f t="shared" si="63"/>
        <v>1042</v>
      </c>
      <c r="BE28" s="66">
        <f t="shared" si="63"/>
        <v>230</v>
      </c>
      <c r="BF28" s="66">
        <f t="shared" si="64"/>
        <v>166</v>
      </c>
    </row>
  </sheetData>
  <sheetProtection algorithmName="SHA-512" hashValue="jMXC3rMMOPwU/bpjQIThW1B3LYA88aa4ZuFeKKBO7elW/tsD0T5PlCUO8OXHp3h7QV8b/eAQVVMUVc4MU2v2uA==" saltValue="4YVIiuEZxBmYeZAw/hF0Ig==" spinCount="100000" sheet="1" selectLockedCells="1" selectUnlockedCells="1"/>
  <mergeCells count="84">
    <mergeCell ref="AY9:BB9"/>
    <mergeCell ref="BC9:BF9"/>
    <mergeCell ref="A10:A11"/>
    <mergeCell ref="B10:B11"/>
    <mergeCell ref="C10:C11"/>
    <mergeCell ref="D10:G10"/>
    <mergeCell ref="H10:K10"/>
    <mergeCell ref="M10:M11"/>
    <mergeCell ref="N10:N11"/>
    <mergeCell ref="O10:O11"/>
    <mergeCell ref="D9:G9"/>
    <mergeCell ref="H9:K9"/>
    <mergeCell ref="P9:S9"/>
    <mergeCell ref="T9:W9"/>
    <mergeCell ref="AH9:AK9"/>
    <mergeCell ref="AL9:AO9"/>
    <mergeCell ref="BC10:BF10"/>
    <mergeCell ref="P10:S10"/>
    <mergeCell ref="T10:W10"/>
    <mergeCell ref="AE10:AE11"/>
    <mergeCell ref="AF10:AF11"/>
    <mergeCell ref="AG10:AG11"/>
    <mergeCell ref="AH10:AK10"/>
    <mergeCell ref="AL10:AO10"/>
    <mergeCell ref="AV10:AV11"/>
    <mergeCell ref="AW10:AW11"/>
    <mergeCell ref="AX10:AX11"/>
    <mergeCell ref="AY10:BB10"/>
    <mergeCell ref="AY16:BB16"/>
    <mergeCell ref="BC16:BF16"/>
    <mergeCell ref="A17:A18"/>
    <mergeCell ref="B17:B18"/>
    <mergeCell ref="C17:C18"/>
    <mergeCell ref="D17:G17"/>
    <mergeCell ref="H17:K17"/>
    <mergeCell ref="M17:M18"/>
    <mergeCell ref="N17:N18"/>
    <mergeCell ref="O17:O18"/>
    <mergeCell ref="D16:G16"/>
    <mergeCell ref="H16:K16"/>
    <mergeCell ref="P16:S16"/>
    <mergeCell ref="T16:W16"/>
    <mergeCell ref="AH16:AK16"/>
    <mergeCell ref="AL16:AO16"/>
    <mergeCell ref="BC17:BF17"/>
    <mergeCell ref="P17:S17"/>
    <mergeCell ref="T17:W17"/>
    <mergeCell ref="AE17:AE18"/>
    <mergeCell ref="AF17:AF18"/>
    <mergeCell ref="AG17:AG18"/>
    <mergeCell ref="AH17:AK17"/>
    <mergeCell ref="AL17:AO17"/>
    <mergeCell ref="AV17:AV18"/>
    <mergeCell ref="AW17:AW18"/>
    <mergeCell ref="AX17:AX18"/>
    <mergeCell ref="AY17:BB17"/>
    <mergeCell ref="AY23:BB23"/>
    <mergeCell ref="BC23:BF23"/>
    <mergeCell ref="A24:A25"/>
    <mergeCell ref="B24:B25"/>
    <mergeCell ref="C24:C25"/>
    <mergeCell ref="D24:G24"/>
    <mergeCell ref="H24:K24"/>
    <mergeCell ref="M24:M25"/>
    <mergeCell ref="N24:N25"/>
    <mergeCell ref="O24:O25"/>
    <mergeCell ref="D23:G23"/>
    <mergeCell ref="H23:K23"/>
    <mergeCell ref="P23:S23"/>
    <mergeCell ref="T23:W23"/>
    <mergeCell ref="AH23:AK23"/>
    <mergeCell ref="AL23:AO23"/>
    <mergeCell ref="BC24:BF24"/>
    <mergeCell ref="P24:S24"/>
    <mergeCell ref="T24:W24"/>
    <mergeCell ref="AE24:AE25"/>
    <mergeCell ref="AF24:AF25"/>
    <mergeCell ref="AG24:AG25"/>
    <mergeCell ref="AH24:AK24"/>
    <mergeCell ref="AL24:AO24"/>
    <mergeCell ref="AV24:AV25"/>
    <mergeCell ref="AW24:AW25"/>
    <mergeCell ref="AX24:AX25"/>
    <mergeCell ref="AY24:BB24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D3660-BB09-406E-BBB4-C8D6359903A3}">
  <sheetPr codeName="Лист137"/>
  <dimension ref="A1:K13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1.7109375" style="1" customWidth="1"/>
    <col min="2" max="2" width="11.85546875" style="1" customWidth="1"/>
    <col min="3" max="3" width="11.7109375" style="2" customWidth="1"/>
    <col min="4" max="4" width="10.5703125" style="2" customWidth="1"/>
    <col min="5" max="5" width="10.5703125" style="3" customWidth="1"/>
    <col min="6" max="6" width="11.28515625" style="3" customWidth="1"/>
    <col min="7" max="7" width="11.28515625" style="1" customWidth="1"/>
    <col min="8" max="9" width="10.5703125" style="1" customWidth="1"/>
    <col min="10" max="11" width="11.28515625" style="1" customWidth="1"/>
    <col min="12" max="16384" width="9.140625" style="1"/>
  </cols>
  <sheetData>
    <row r="1" spans="1:11" ht="20.25" customHeight="1">
      <c r="A1" s="300" t="s">
        <v>2045</v>
      </c>
      <c r="B1" s="300"/>
      <c r="C1" s="300"/>
      <c r="D1" s="300"/>
      <c r="K1" s="4"/>
    </row>
    <row r="2" spans="1:11" s="3" customFormat="1" ht="24.6" customHeight="1">
      <c r="A2" s="22"/>
      <c r="B2" s="22"/>
      <c r="C2" s="22"/>
      <c r="D2" s="2"/>
      <c r="G2" s="1"/>
      <c r="H2" s="1"/>
      <c r="I2" s="1"/>
      <c r="J2" s="1"/>
      <c r="K2" s="1"/>
    </row>
    <row r="3" spans="1:11" s="3" customFormat="1" ht="24.6" customHeight="1">
      <c r="A3" s="15" t="s">
        <v>10</v>
      </c>
      <c r="B3" s="22"/>
      <c r="C3" s="22"/>
      <c r="D3" s="2"/>
      <c r="G3" s="1"/>
      <c r="H3" s="1"/>
      <c r="I3" s="1"/>
      <c r="J3" s="1"/>
      <c r="K3" s="1"/>
    </row>
    <row r="4" spans="1:11" s="3" customFormat="1" ht="24.6" customHeight="1">
      <c r="A4" s="5" t="s">
        <v>11</v>
      </c>
      <c r="B4" s="22"/>
      <c r="C4" s="22"/>
      <c r="D4" s="2"/>
      <c r="G4" s="1"/>
      <c r="H4" s="1"/>
      <c r="I4" s="1"/>
      <c r="J4" s="1"/>
      <c r="K4" s="1"/>
    </row>
    <row r="5" spans="1:11" s="3" customFormat="1" ht="24.6" customHeight="1">
      <c r="A5" s="5" t="s">
        <v>12</v>
      </c>
      <c r="B5" s="22"/>
      <c r="C5" s="22"/>
      <c r="D5" s="2"/>
      <c r="G5" s="1"/>
      <c r="H5" s="1"/>
      <c r="I5" s="1"/>
      <c r="J5" s="1"/>
      <c r="K5" s="1"/>
    </row>
    <row r="6" spans="1:11" s="3" customFormat="1" ht="24.6" customHeight="1">
      <c r="A6" s="22"/>
      <c r="B6" s="22"/>
      <c r="C6" s="22"/>
      <c r="D6" s="2"/>
      <c r="G6" s="1"/>
      <c r="H6" s="1"/>
      <c r="I6" s="1"/>
      <c r="J6" s="1"/>
      <c r="K6" s="1"/>
    </row>
    <row r="7" spans="1:11" s="3" customFormat="1" ht="24.6" customHeight="1">
      <c r="A7" s="15" t="s">
        <v>1224</v>
      </c>
      <c r="B7" s="15"/>
      <c r="C7" s="2"/>
      <c r="D7" s="2"/>
      <c r="G7" s="1"/>
      <c r="H7" s="1"/>
      <c r="I7" s="1"/>
      <c r="J7" s="1"/>
      <c r="K7" s="1"/>
    </row>
    <row r="8" spans="1:11" s="3" customFormat="1" ht="24.6" customHeight="1">
      <c r="A8" s="5" t="s">
        <v>1386</v>
      </c>
      <c r="B8" s="5"/>
      <c r="C8" s="2"/>
      <c r="D8" s="2"/>
      <c r="G8" s="1"/>
      <c r="H8" s="1"/>
      <c r="I8" s="1"/>
      <c r="J8" s="1"/>
      <c r="K8" s="1"/>
    </row>
    <row r="9" spans="1:11" s="3" customFormat="1" ht="24.6" customHeight="1">
      <c r="A9" s="5" t="s">
        <v>1387</v>
      </c>
      <c r="B9" s="5"/>
      <c r="C9" s="2"/>
      <c r="D9" s="2"/>
      <c r="G9" s="1"/>
      <c r="H9" s="1"/>
      <c r="I9" s="1"/>
      <c r="J9" s="1"/>
      <c r="K9" s="1"/>
    </row>
    <row r="10" spans="1:11" s="3" customFormat="1" ht="24.6" customHeight="1">
      <c r="A10" s="5" t="s">
        <v>1388</v>
      </c>
      <c r="B10" s="5"/>
      <c r="C10" s="2"/>
      <c r="D10" s="2"/>
      <c r="G10" s="1"/>
      <c r="H10" s="1"/>
      <c r="I10" s="1"/>
      <c r="J10" s="1"/>
      <c r="K10" s="1"/>
    </row>
    <row r="11" spans="1:11" s="3" customFormat="1" ht="24.6" customHeight="1">
      <c r="A11" s="5" t="s">
        <v>346</v>
      </c>
      <c r="B11" s="5"/>
      <c r="C11" s="2"/>
      <c r="D11" s="2"/>
      <c r="G11" s="1"/>
      <c r="H11" s="1"/>
      <c r="I11" s="1"/>
      <c r="J11" s="1"/>
      <c r="K11" s="1"/>
    </row>
    <row r="13" spans="1:11" ht="20.25" customHeight="1">
      <c r="A13" s="59"/>
    </row>
  </sheetData>
  <mergeCells count="1">
    <mergeCell ref="A1:D1"/>
  </mergeCells>
  <pageMargins left="0.25" right="0.25" top="0.75" bottom="0.75" header="0.3" footer="0.3"/>
  <pageSetup paperSize="9" scale="76" orientation="portrait" verticalDpi="1200" r:id="rId1"/>
  <headerFooter>
    <oddFooter>&amp;L&amp;"Candara,Regular"&amp;8INTOUR MALDIVES &amp;C&amp;"Candara,Regular"&amp;8&amp;P of &amp;N&amp;R&amp;"Candara,Regular"&amp;8Malahini Kuda Bandos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8EE35-0E31-447A-9F2A-AD479F5F7523}">
  <sheetPr codeName="Лист138">
    <tabColor rgb="FFFF0000"/>
  </sheetPr>
  <dimension ref="A5:BF39"/>
  <sheetViews>
    <sheetView topLeftCell="BG1" zoomScaleNormal="100" zoomScaleSheetLayoutView="100" workbookViewId="0">
      <selection sqref="A1:BF1048576"/>
    </sheetView>
  </sheetViews>
  <sheetFormatPr defaultColWidth="17.42578125" defaultRowHeight="19.899999999999999" customHeight="1"/>
  <cols>
    <col min="1" max="58" width="0" style="25" hidden="1" customWidth="1"/>
    <col min="59" max="16384" width="17.42578125" style="25"/>
  </cols>
  <sheetData>
    <row r="5" spans="1:58" ht="19.899999999999999" customHeight="1">
      <c r="E5" s="210" t="s">
        <v>1389</v>
      </c>
      <c r="F5" s="211"/>
    </row>
    <row r="6" spans="1:58" ht="19.899999999999999" customHeight="1">
      <c r="E6" s="49" t="s">
        <v>1390</v>
      </c>
      <c r="F6" s="49"/>
      <c r="G6" s="49"/>
    </row>
    <row r="8" spans="1:58" ht="19.899999999999999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9.899999999999999" customHeight="1">
      <c r="A9" s="298"/>
      <c r="B9" s="298"/>
      <c r="C9" s="298"/>
      <c r="D9" s="285" t="s">
        <v>35</v>
      </c>
      <c r="E9" s="286"/>
      <c r="F9" s="286"/>
      <c r="G9" s="287"/>
      <c r="H9" s="285" t="s">
        <v>446</v>
      </c>
      <c r="I9" s="286"/>
      <c r="J9" s="286"/>
      <c r="K9" s="287"/>
      <c r="M9" s="299"/>
      <c r="N9" s="299"/>
      <c r="O9" s="299"/>
      <c r="P9" s="288" t="str">
        <f>D9</f>
        <v>01 Nov 2019 to 26 Dec 2019</v>
      </c>
      <c r="Q9" s="289"/>
      <c r="R9" s="289"/>
      <c r="S9" s="290"/>
      <c r="T9" s="288" t="str">
        <f>H9</f>
        <v>27 Dec 2019 to 06 Jan 2020</v>
      </c>
      <c r="U9" s="289"/>
      <c r="V9" s="289"/>
      <c r="W9" s="290"/>
      <c r="X9" s="8"/>
      <c r="Y9" s="26" t="s">
        <v>353</v>
      </c>
      <c r="Z9" s="26" t="s">
        <v>353</v>
      </c>
      <c r="AA9" s="26" t="s">
        <v>353</v>
      </c>
      <c r="AB9" s="26" t="s">
        <v>353</v>
      </c>
      <c r="AC9" s="26" t="s">
        <v>353</v>
      </c>
      <c r="AE9" s="294"/>
      <c r="AF9" s="294"/>
      <c r="AG9" s="294"/>
      <c r="AH9" s="291" t="str">
        <f>P9</f>
        <v>01 Nov 2019 to 26 Dec 2019</v>
      </c>
      <c r="AI9" s="292"/>
      <c r="AJ9" s="292"/>
      <c r="AK9" s="293"/>
      <c r="AL9" s="291" t="str">
        <f>T9</f>
        <v>27 Dec 2019 to 06 Jan 2020</v>
      </c>
      <c r="AM9" s="292"/>
      <c r="AN9" s="292"/>
      <c r="AO9" s="293"/>
      <c r="AQ9" s="27" t="s">
        <v>39</v>
      </c>
      <c r="AR9" s="27"/>
      <c r="AS9" s="27" t="s">
        <v>40</v>
      </c>
      <c r="AT9" s="28"/>
      <c r="AV9" s="296"/>
      <c r="AW9" s="296"/>
      <c r="AX9" s="296"/>
      <c r="AY9" s="282" t="str">
        <f>AH9</f>
        <v>01 Nov 2019 to 26 Dec 2019</v>
      </c>
      <c r="AZ9" s="283"/>
      <c r="BA9" s="283"/>
      <c r="BB9" s="284"/>
      <c r="BC9" s="282" t="str">
        <f>AL9</f>
        <v>27 Dec 2019 to 06 Jan 2020</v>
      </c>
      <c r="BD9" s="283"/>
      <c r="BE9" s="283"/>
      <c r="BF9" s="284"/>
    </row>
    <row r="10" spans="1:58" ht="19.899999999999999" customHeight="1">
      <c r="A10" s="298"/>
      <c r="B10" s="298"/>
      <c r="C10" s="298"/>
      <c r="D10" s="29" t="s">
        <v>3</v>
      </c>
      <c r="E10" s="29" t="s">
        <v>4</v>
      </c>
      <c r="F10" s="29" t="s">
        <v>355</v>
      </c>
      <c r="G10" s="29" t="s">
        <v>356</v>
      </c>
      <c r="H10" s="29" t="s">
        <v>3</v>
      </c>
      <c r="I10" s="29" t="s">
        <v>4</v>
      </c>
      <c r="J10" s="29" t="s">
        <v>355</v>
      </c>
      <c r="K10" s="29" t="s">
        <v>356</v>
      </c>
      <c r="M10" s="299"/>
      <c r="N10" s="299"/>
      <c r="O10" s="299"/>
      <c r="P10" s="29" t="s">
        <v>3</v>
      </c>
      <c r="Q10" s="29" t="s">
        <v>4</v>
      </c>
      <c r="R10" s="29" t="s">
        <v>5</v>
      </c>
      <c r="S10" s="29" t="s">
        <v>41</v>
      </c>
      <c r="T10" s="29" t="s">
        <v>3</v>
      </c>
      <c r="U10" s="29" t="s">
        <v>4</v>
      </c>
      <c r="V10" s="29" t="s">
        <v>5</v>
      </c>
      <c r="W10" s="29" t="s">
        <v>41</v>
      </c>
      <c r="X10" s="8"/>
      <c r="Y10" s="26"/>
      <c r="Z10" s="26"/>
      <c r="AA10" s="26" t="s">
        <v>3</v>
      </c>
      <c r="AB10" s="26" t="s">
        <v>1391</v>
      </c>
      <c r="AC10" s="26" t="s">
        <v>1392</v>
      </c>
      <c r="AE10" s="294"/>
      <c r="AF10" s="294"/>
      <c r="AG10" s="294"/>
      <c r="AH10" s="29" t="s">
        <v>3</v>
      </c>
      <c r="AI10" s="29" t="s">
        <v>4</v>
      </c>
      <c r="AJ10" s="29" t="s">
        <v>5</v>
      </c>
      <c r="AK10" s="29" t="s">
        <v>41</v>
      </c>
      <c r="AL10" s="29" t="s">
        <v>3</v>
      </c>
      <c r="AM10" s="29" t="s">
        <v>4</v>
      </c>
      <c r="AN10" s="29" t="s">
        <v>5</v>
      </c>
      <c r="AO10" s="29" t="s">
        <v>41</v>
      </c>
      <c r="AQ10" s="27" t="s">
        <v>42</v>
      </c>
      <c r="AR10" s="27" t="s">
        <v>43</v>
      </c>
      <c r="AS10" s="27" t="s">
        <v>42</v>
      </c>
      <c r="AT10" s="28" t="s">
        <v>43</v>
      </c>
      <c r="AV10" s="297"/>
      <c r="AW10" s="297"/>
      <c r="AX10" s="297"/>
      <c r="AY10" s="29" t="s">
        <v>3</v>
      </c>
      <c r="AZ10" s="29" t="s">
        <v>4</v>
      </c>
      <c r="BA10" s="29" t="s">
        <v>5</v>
      </c>
      <c r="BB10" s="29" t="s">
        <v>41</v>
      </c>
      <c r="BC10" s="29" t="s">
        <v>3</v>
      </c>
      <c r="BD10" s="29" t="s">
        <v>4</v>
      </c>
      <c r="BE10" s="29" t="s">
        <v>5</v>
      </c>
      <c r="BF10" s="29" t="s">
        <v>41</v>
      </c>
    </row>
    <row r="11" spans="1:58" ht="19.899999999999999" customHeight="1">
      <c r="A11" s="30" t="s">
        <v>1393</v>
      </c>
      <c r="B11" s="31" t="s">
        <v>139</v>
      </c>
      <c r="C11" s="31" t="s">
        <v>93</v>
      </c>
      <c r="D11" s="31">
        <f>(E11*2)*0.75</f>
        <v>90.914999999999992</v>
      </c>
      <c r="E11" s="38">
        <v>60.61</v>
      </c>
      <c r="F11" s="31">
        <f>(E11*2)*0.35</f>
        <v>42.427</v>
      </c>
      <c r="G11" s="31">
        <f>(E11*2)*0.25</f>
        <v>30.305</v>
      </c>
      <c r="H11" s="31">
        <f>(I11*2)*0.75</f>
        <v>147.58500000000001</v>
      </c>
      <c r="I11" s="38">
        <v>98.39</v>
      </c>
      <c r="J11" s="31">
        <f>(I11*2)*0.35</f>
        <v>68.87299999999999</v>
      </c>
      <c r="K11" s="31">
        <f>(I11*2)*0.25</f>
        <v>49.195</v>
      </c>
      <c r="M11" s="30" t="str">
        <f t="shared" ref="M11:O15" si="0">A11</f>
        <v>Classic Rooms</v>
      </c>
      <c r="N11" s="31" t="str">
        <f t="shared" si="0"/>
        <v>BB</v>
      </c>
      <c r="O11" s="31" t="str">
        <f t="shared" si="0"/>
        <v>As Quoted</v>
      </c>
      <c r="P11" s="31">
        <f>SUM(D11)</f>
        <v>90.914999999999992</v>
      </c>
      <c r="Q11" s="31">
        <f>SUM(E11*2)</f>
        <v>121.22</v>
      </c>
      <c r="R11" s="31">
        <f>F11</f>
        <v>42.427</v>
      </c>
      <c r="S11" s="31">
        <f t="shared" ref="S11:T15" si="1">SUM(G11)</f>
        <v>30.305</v>
      </c>
      <c r="T11" s="31">
        <f t="shared" si="1"/>
        <v>147.58500000000001</v>
      </c>
      <c r="U11" s="31">
        <f>SUM(I11*2)</f>
        <v>196.78</v>
      </c>
      <c r="V11" s="31">
        <f>J11</f>
        <v>68.87299999999999</v>
      </c>
      <c r="W11" s="31">
        <f>SUM(K11)</f>
        <v>49.195</v>
      </c>
      <c r="X11" s="8"/>
      <c r="Y11" s="33">
        <v>1.1000000000000001</v>
      </c>
      <c r="Z11" s="33">
        <v>1.1200000000000001</v>
      </c>
      <c r="AA11" s="33">
        <v>6</v>
      </c>
      <c r="AB11" s="33">
        <v>12</v>
      </c>
      <c r="AC11" s="33">
        <v>6</v>
      </c>
      <c r="AE11" s="30" t="str">
        <f t="shared" ref="AE11:AG15" si="2">M11</f>
        <v>Classic Rooms</v>
      </c>
      <c r="AF11" s="31" t="str">
        <f t="shared" si="2"/>
        <v>BB</v>
      </c>
      <c r="AG11" s="31" t="str">
        <f t="shared" si="2"/>
        <v>As Quoted</v>
      </c>
      <c r="AH11" s="64">
        <f>SUM((P11)+AA11)</f>
        <v>96.914999999999992</v>
      </c>
      <c r="AI11" s="64">
        <f>SUM((Q11)+AB11)</f>
        <v>133.22</v>
      </c>
      <c r="AJ11" s="64">
        <f>R11+AC11</f>
        <v>48.427</v>
      </c>
      <c r="AK11" s="65">
        <f>SUM((S11+AA11))</f>
        <v>36.305</v>
      </c>
      <c r="AL11" s="64">
        <f>SUM((T11)+AA11)</f>
        <v>153.58500000000001</v>
      </c>
      <c r="AM11" s="64">
        <f>SUM((U11)+AB11)</f>
        <v>208.78</v>
      </c>
      <c r="AN11" s="64">
        <f>V11+AC11</f>
        <v>74.87299999999999</v>
      </c>
      <c r="AO11" s="65">
        <f>W11+AA11</f>
        <v>55.195</v>
      </c>
      <c r="AQ11" s="53">
        <v>10</v>
      </c>
      <c r="AR11" s="53">
        <v>0</v>
      </c>
      <c r="AS11" s="53">
        <v>25</v>
      </c>
      <c r="AT11" s="33">
        <v>0</v>
      </c>
      <c r="AV11" s="30" t="str">
        <f t="shared" ref="AV11:AX15" si="3">AE11</f>
        <v>Classic Rooms</v>
      </c>
      <c r="AW11" s="31" t="str">
        <f t="shared" si="3"/>
        <v>BB</v>
      </c>
      <c r="AX11" s="31" t="str">
        <f t="shared" si="3"/>
        <v>As Quoted</v>
      </c>
      <c r="AY11" s="66">
        <f>AH11+AQ11</f>
        <v>106.91499999999999</v>
      </c>
      <c r="AZ11" s="66">
        <f>AI11+AQ11</f>
        <v>143.22</v>
      </c>
      <c r="BA11" s="66" t="s">
        <v>55</v>
      </c>
      <c r="BB11" s="66" t="s">
        <v>55</v>
      </c>
      <c r="BC11" s="66">
        <f>AL11+AS11</f>
        <v>178.58500000000001</v>
      </c>
      <c r="BD11" s="66">
        <f>AM11+AS11</f>
        <v>233.78</v>
      </c>
      <c r="BE11" s="66" t="s">
        <v>55</v>
      </c>
      <c r="BF11" s="66" t="s">
        <v>55</v>
      </c>
    </row>
    <row r="12" spans="1:58" ht="19.899999999999999" customHeight="1">
      <c r="A12" s="30" t="s">
        <v>1394</v>
      </c>
      <c r="B12" s="31" t="s">
        <v>139</v>
      </c>
      <c r="C12" s="31" t="s">
        <v>93</v>
      </c>
      <c r="D12" s="31">
        <f>(E12*2)*0.75</f>
        <v>87</v>
      </c>
      <c r="E12" s="38">
        <v>58</v>
      </c>
      <c r="F12" s="31">
        <f t="shared" ref="F12:F15" si="4">(E12*2)*0.35</f>
        <v>40.599999999999994</v>
      </c>
      <c r="G12" s="31">
        <f t="shared" ref="G12:G15" si="5">(E12*2)*0.25</f>
        <v>29</v>
      </c>
      <c r="H12" s="31">
        <f t="shared" ref="H12:H15" si="6">(I12*2)*0.75</f>
        <v>160.5</v>
      </c>
      <c r="I12" s="38">
        <v>107</v>
      </c>
      <c r="J12" s="31">
        <f t="shared" ref="J12:J15" si="7">(I12*2)*0.35</f>
        <v>74.899999999999991</v>
      </c>
      <c r="K12" s="31">
        <f t="shared" ref="K12:K15" si="8">(I12*2)*0.25</f>
        <v>53.5</v>
      </c>
      <c r="M12" s="30" t="str">
        <f t="shared" si="0"/>
        <v xml:space="preserve">Garden Room </v>
      </c>
      <c r="N12" s="31" t="str">
        <f t="shared" si="0"/>
        <v>BB</v>
      </c>
      <c r="O12" s="31" t="str">
        <f t="shared" si="0"/>
        <v>As Quoted</v>
      </c>
      <c r="P12" s="31">
        <f>SUM(D12)</f>
        <v>87</v>
      </c>
      <c r="Q12" s="31">
        <f>SUM(E12*2)</f>
        <v>116</v>
      </c>
      <c r="R12" s="31">
        <f t="shared" ref="R12:R15" si="9">F12</f>
        <v>40.599999999999994</v>
      </c>
      <c r="S12" s="31">
        <f t="shared" si="1"/>
        <v>29</v>
      </c>
      <c r="T12" s="31">
        <f t="shared" si="1"/>
        <v>160.5</v>
      </c>
      <c r="U12" s="31">
        <f>SUM(I12*2)</f>
        <v>214</v>
      </c>
      <c r="V12" s="31">
        <f t="shared" ref="V12:V15" si="10">J12</f>
        <v>74.899999999999991</v>
      </c>
      <c r="W12" s="31">
        <f>SUM(K12)</f>
        <v>53.5</v>
      </c>
      <c r="X12" s="8"/>
      <c r="Y12" s="33">
        <v>1.1000000000000001</v>
      </c>
      <c r="Z12" s="33">
        <v>1.1200000000000001</v>
      </c>
      <c r="AA12" s="33">
        <v>6</v>
      </c>
      <c r="AB12" s="33">
        <v>12</v>
      </c>
      <c r="AC12" s="33">
        <v>6</v>
      </c>
      <c r="AE12" s="30" t="str">
        <f t="shared" si="2"/>
        <v xml:space="preserve">Garden Room </v>
      </c>
      <c r="AF12" s="31" t="str">
        <f t="shared" si="2"/>
        <v>BB</v>
      </c>
      <c r="AG12" s="31" t="str">
        <f t="shared" si="2"/>
        <v>As Quoted</v>
      </c>
      <c r="AH12" s="64">
        <f t="shared" ref="AH12:AI15" si="11">SUM((P12)+AA12)</f>
        <v>93</v>
      </c>
      <c r="AI12" s="64">
        <f t="shared" si="11"/>
        <v>128</v>
      </c>
      <c r="AJ12" s="64">
        <f t="shared" ref="AJ12:AJ15" si="12">R12+AC12</f>
        <v>46.599999999999994</v>
      </c>
      <c r="AK12" s="65">
        <f t="shared" ref="AK12:AK15" si="13">SUM((S12+AA12))</f>
        <v>35</v>
      </c>
      <c r="AL12" s="64">
        <f>SUM((T12)+AA12)</f>
        <v>166.5</v>
      </c>
      <c r="AM12" s="64">
        <f t="shared" ref="AL12:AM15" si="14">SUM((U12)+AB12)</f>
        <v>226</v>
      </c>
      <c r="AN12" s="64">
        <f t="shared" ref="AN12:AN15" si="15">V12+AC12</f>
        <v>80.899999999999991</v>
      </c>
      <c r="AO12" s="65">
        <f t="shared" ref="AO12:AO15" si="16">W12+AA12</f>
        <v>59.5</v>
      </c>
      <c r="AQ12" s="53">
        <v>10</v>
      </c>
      <c r="AR12" s="53">
        <v>0</v>
      </c>
      <c r="AS12" s="53">
        <v>25</v>
      </c>
      <c r="AT12" s="33">
        <v>0</v>
      </c>
      <c r="AV12" s="30" t="str">
        <f t="shared" si="3"/>
        <v xml:space="preserve">Garden Room </v>
      </c>
      <c r="AW12" s="31" t="str">
        <f t="shared" si="3"/>
        <v>BB</v>
      </c>
      <c r="AX12" s="31" t="str">
        <f t="shared" si="3"/>
        <v>As Quoted</v>
      </c>
      <c r="AY12" s="66">
        <f>AH12+AQ12</f>
        <v>103</v>
      </c>
      <c r="AZ12" s="66">
        <f>AI12+AQ12</f>
        <v>138</v>
      </c>
      <c r="BA12" s="66">
        <f>AJ12</f>
        <v>46.599999999999994</v>
      </c>
      <c r="BB12" s="66">
        <f>AK12+AR12</f>
        <v>35</v>
      </c>
      <c r="BC12" s="66">
        <f>AL12+AS12</f>
        <v>191.5</v>
      </c>
      <c r="BD12" s="66">
        <f>AM12+AS12</f>
        <v>251</v>
      </c>
      <c r="BE12" s="66">
        <f>AN12</f>
        <v>80.899999999999991</v>
      </c>
      <c r="BF12" s="66">
        <f>AO12+AT12</f>
        <v>59.5</v>
      </c>
    </row>
    <row r="13" spans="1:58" ht="19.899999999999999" customHeight="1">
      <c r="A13" s="30" t="s">
        <v>1048</v>
      </c>
      <c r="B13" s="31" t="s">
        <v>139</v>
      </c>
      <c r="C13" s="31" t="s">
        <v>93</v>
      </c>
      <c r="D13" s="31">
        <f t="shared" ref="D13:D15" si="17">(E13*2)*0.75</f>
        <v>99</v>
      </c>
      <c r="E13" s="38">
        <v>66</v>
      </c>
      <c r="F13" s="31">
        <f t="shared" si="4"/>
        <v>46.199999999999996</v>
      </c>
      <c r="G13" s="31">
        <f t="shared" si="5"/>
        <v>33</v>
      </c>
      <c r="H13" s="31">
        <f t="shared" si="6"/>
        <v>180</v>
      </c>
      <c r="I13" s="38">
        <v>120</v>
      </c>
      <c r="J13" s="31">
        <f t="shared" si="7"/>
        <v>84</v>
      </c>
      <c r="K13" s="31">
        <f t="shared" si="8"/>
        <v>60</v>
      </c>
      <c r="M13" s="30" t="str">
        <f t="shared" si="0"/>
        <v xml:space="preserve">Superior Room </v>
      </c>
      <c r="N13" s="31" t="str">
        <f t="shared" si="0"/>
        <v>BB</v>
      </c>
      <c r="O13" s="31" t="str">
        <f t="shared" si="0"/>
        <v>As Quoted</v>
      </c>
      <c r="P13" s="31">
        <f>SUM(D13)</f>
        <v>99</v>
      </c>
      <c r="Q13" s="31">
        <f>SUM(E13*2)</f>
        <v>132</v>
      </c>
      <c r="R13" s="31">
        <f t="shared" si="9"/>
        <v>46.199999999999996</v>
      </c>
      <c r="S13" s="31">
        <f t="shared" si="1"/>
        <v>33</v>
      </c>
      <c r="T13" s="31">
        <f t="shared" si="1"/>
        <v>180</v>
      </c>
      <c r="U13" s="31">
        <f>SUM(I13*2)</f>
        <v>240</v>
      </c>
      <c r="V13" s="31">
        <f t="shared" si="10"/>
        <v>84</v>
      </c>
      <c r="W13" s="31">
        <f>SUM(K13)</f>
        <v>60</v>
      </c>
      <c r="X13" s="8"/>
      <c r="Y13" s="33">
        <v>1.1000000000000001</v>
      </c>
      <c r="Z13" s="33">
        <v>1.1200000000000001</v>
      </c>
      <c r="AA13" s="33">
        <v>6</v>
      </c>
      <c r="AB13" s="33">
        <v>12</v>
      </c>
      <c r="AC13" s="33">
        <v>6</v>
      </c>
      <c r="AE13" s="30" t="str">
        <f t="shared" si="2"/>
        <v xml:space="preserve">Superior Room </v>
      </c>
      <c r="AF13" s="31" t="str">
        <f t="shared" si="2"/>
        <v>BB</v>
      </c>
      <c r="AG13" s="31" t="str">
        <f t="shared" si="2"/>
        <v>As Quoted</v>
      </c>
      <c r="AH13" s="64">
        <f t="shared" si="11"/>
        <v>105</v>
      </c>
      <c r="AI13" s="64">
        <f t="shared" si="11"/>
        <v>144</v>
      </c>
      <c r="AJ13" s="64">
        <f t="shared" si="12"/>
        <v>52.199999999999996</v>
      </c>
      <c r="AK13" s="65">
        <f t="shared" si="13"/>
        <v>39</v>
      </c>
      <c r="AL13" s="64">
        <f t="shared" si="14"/>
        <v>186</v>
      </c>
      <c r="AM13" s="64">
        <f t="shared" si="14"/>
        <v>252</v>
      </c>
      <c r="AN13" s="64">
        <f>V13+AC13</f>
        <v>90</v>
      </c>
      <c r="AO13" s="65">
        <f t="shared" si="16"/>
        <v>66</v>
      </c>
      <c r="AQ13" s="53">
        <v>10</v>
      </c>
      <c r="AR13" s="53">
        <v>0</v>
      </c>
      <c r="AS13" s="53">
        <v>25</v>
      </c>
      <c r="AT13" s="33">
        <v>0</v>
      </c>
      <c r="AV13" s="30" t="str">
        <f t="shared" si="3"/>
        <v xml:space="preserve">Superior Room </v>
      </c>
      <c r="AW13" s="31" t="str">
        <f t="shared" si="3"/>
        <v>BB</v>
      </c>
      <c r="AX13" s="31" t="str">
        <f t="shared" si="3"/>
        <v>As Quoted</v>
      </c>
      <c r="AY13" s="66">
        <f>AH13+AQ13</f>
        <v>115</v>
      </c>
      <c r="AZ13" s="66">
        <f>AI13+AQ13</f>
        <v>154</v>
      </c>
      <c r="BA13" s="66" t="s">
        <v>55</v>
      </c>
      <c r="BB13" s="66" t="s">
        <v>55</v>
      </c>
      <c r="BC13" s="66">
        <f>AL13+AS13</f>
        <v>211</v>
      </c>
      <c r="BD13" s="66">
        <f>AM13+AS13</f>
        <v>277</v>
      </c>
      <c r="BE13" s="66" t="s">
        <v>55</v>
      </c>
      <c r="BF13" s="66" t="s">
        <v>55</v>
      </c>
    </row>
    <row r="14" spans="1:58" ht="19.899999999999999" customHeight="1">
      <c r="A14" s="30" t="s">
        <v>1049</v>
      </c>
      <c r="B14" s="31" t="s">
        <v>139</v>
      </c>
      <c r="C14" s="31" t="s">
        <v>93</v>
      </c>
      <c r="D14" s="31">
        <f t="shared" si="17"/>
        <v>117.67500000000001</v>
      </c>
      <c r="E14" s="38">
        <v>78.45</v>
      </c>
      <c r="F14" s="31">
        <f t="shared" si="4"/>
        <v>54.914999999999999</v>
      </c>
      <c r="G14" s="31">
        <f t="shared" si="5"/>
        <v>39.225000000000001</v>
      </c>
      <c r="H14" s="31">
        <f t="shared" si="6"/>
        <v>202.04999999999998</v>
      </c>
      <c r="I14" s="38">
        <v>134.69999999999999</v>
      </c>
      <c r="J14" s="31">
        <f t="shared" si="7"/>
        <v>94.289999999999992</v>
      </c>
      <c r="K14" s="31">
        <f t="shared" si="8"/>
        <v>67.349999999999994</v>
      </c>
      <c r="M14" s="30" t="str">
        <f t="shared" si="0"/>
        <v xml:space="preserve">Deluxe Room </v>
      </c>
      <c r="N14" s="31" t="str">
        <f t="shared" si="0"/>
        <v>BB</v>
      </c>
      <c r="O14" s="31" t="str">
        <f t="shared" si="0"/>
        <v>As Quoted</v>
      </c>
      <c r="P14" s="31">
        <f>SUM(D14)</f>
        <v>117.67500000000001</v>
      </c>
      <c r="Q14" s="31">
        <f>SUM(E14*2)</f>
        <v>156.9</v>
      </c>
      <c r="R14" s="31">
        <f t="shared" si="9"/>
        <v>54.914999999999999</v>
      </c>
      <c r="S14" s="31">
        <f t="shared" si="1"/>
        <v>39.225000000000001</v>
      </c>
      <c r="T14" s="31">
        <f t="shared" si="1"/>
        <v>202.04999999999998</v>
      </c>
      <c r="U14" s="31">
        <f>SUM(I14*2)</f>
        <v>269.39999999999998</v>
      </c>
      <c r="V14" s="31">
        <f t="shared" si="10"/>
        <v>94.289999999999992</v>
      </c>
      <c r="W14" s="31">
        <f>SUM(K14)</f>
        <v>67.349999999999994</v>
      </c>
      <c r="X14" s="8"/>
      <c r="Y14" s="33">
        <v>1.1000000000000001</v>
      </c>
      <c r="Z14" s="33">
        <v>1.1200000000000001</v>
      </c>
      <c r="AA14" s="33">
        <v>6</v>
      </c>
      <c r="AB14" s="33">
        <v>12</v>
      </c>
      <c r="AC14" s="33">
        <v>6</v>
      </c>
      <c r="AE14" s="30" t="str">
        <f t="shared" si="2"/>
        <v xml:space="preserve">Deluxe Room </v>
      </c>
      <c r="AF14" s="31" t="str">
        <f t="shared" si="2"/>
        <v>BB</v>
      </c>
      <c r="AG14" s="31" t="str">
        <f t="shared" si="2"/>
        <v>As Quoted</v>
      </c>
      <c r="AH14" s="64">
        <f t="shared" si="11"/>
        <v>123.67500000000001</v>
      </c>
      <c r="AI14" s="64">
        <f t="shared" si="11"/>
        <v>168.9</v>
      </c>
      <c r="AJ14" s="64">
        <f t="shared" si="12"/>
        <v>60.914999999999999</v>
      </c>
      <c r="AK14" s="65">
        <f t="shared" si="13"/>
        <v>45.225000000000001</v>
      </c>
      <c r="AL14" s="64">
        <f t="shared" si="14"/>
        <v>208.04999999999998</v>
      </c>
      <c r="AM14" s="64">
        <f t="shared" si="14"/>
        <v>281.39999999999998</v>
      </c>
      <c r="AN14" s="64">
        <f t="shared" si="15"/>
        <v>100.28999999999999</v>
      </c>
      <c r="AO14" s="65">
        <f t="shared" si="16"/>
        <v>73.349999999999994</v>
      </c>
      <c r="AQ14" s="53">
        <v>10</v>
      </c>
      <c r="AR14" s="53">
        <v>0</v>
      </c>
      <c r="AS14" s="53">
        <v>25</v>
      </c>
      <c r="AT14" s="33">
        <v>0</v>
      </c>
      <c r="AV14" s="30" t="str">
        <f t="shared" si="3"/>
        <v xml:space="preserve">Deluxe Room </v>
      </c>
      <c r="AW14" s="31" t="str">
        <f t="shared" si="3"/>
        <v>BB</v>
      </c>
      <c r="AX14" s="31" t="str">
        <f t="shared" si="3"/>
        <v>As Quoted</v>
      </c>
      <c r="AY14" s="66">
        <f>AH14+AQ14</f>
        <v>133.67500000000001</v>
      </c>
      <c r="AZ14" s="66">
        <f>AI14+AQ14</f>
        <v>178.9</v>
      </c>
      <c r="BA14" s="66">
        <f>AJ14</f>
        <v>60.914999999999999</v>
      </c>
      <c r="BB14" s="66">
        <f>AK14+AR14</f>
        <v>45.225000000000001</v>
      </c>
      <c r="BC14" s="66">
        <f>AL14+AS14</f>
        <v>233.04999999999998</v>
      </c>
      <c r="BD14" s="66">
        <f>AM14+AS14</f>
        <v>306.39999999999998</v>
      </c>
      <c r="BE14" s="66">
        <f>AN14</f>
        <v>100.28999999999999</v>
      </c>
      <c r="BF14" s="66">
        <f>AO14+AT14</f>
        <v>73.349999999999994</v>
      </c>
    </row>
    <row r="15" spans="1:58" ht="19.899999999999999" customHeight="1">
      <c r="A15" s="30" t="s">
        <v>65</v>
      </c>
      <c r="B15" s="31" t="s">
        <v>139</v>
      </c>
      <c r="C15" s="31" t="s">
        <v>93</v>
      </c>
      <c r="D15" s="31">
        <f t="shared" si="17"/>
        <v>133.5</v>
      </c>
      <c r="E15" s="38">
        <v>89</v>
      </c>
      <c r="F15" s="31">
        <f t="shared" si="4"/>
        <v>62.3</v>
      </c>
      <c r="G15" s="31">
        <f t="shared" si="5"/>
        <v>44.5</v>
      </c>
      <c r="H15" s="31">
        <f t="shared" si="6"/>
        <v>226.5</v>
      </c>
      <c r="I15" s="38">
        <v>151</v>
      </c>
      <c r="J15" s="31">
        <f t="shared" si="7"/>
        <v>105.69999999999999</v>
      </c>
      <c r="K15" s="31">
        <f t="shared" si="8"/>
        <v>75.5</v>
      </c>
      <c r="M15" s="30" t="str">
        <f t="shared" si="0"/>
        <v xml:space="preserve">Beach Villa </v>
      </c>
      <c r="N15" s="31" t="str">
        <f t="shared" si="0"/>
        <v>BB</v>
      </c>
      <c r="O15" s="31" t="str">
        <f t="shared" si="0"/>
        <v>As Quoted</v>
      </c>
      <c r="P15" s="31">
        <f>SUM(D15)</f>
        <v>133.5</v>
      </c>
      <c r="Q15" s="31">
        <f>SUM(E15*2)</f>
        <v>178</v>
      </c>
      <c r="R15" s="31">
        <f t="shared" si="9"/>
        <v>62.3</v>
      </c>
      <c r="S15" s="31">
        <f t="shared" si="1"/>
        <v>44.5</v>
      </c>
      <c r="T15" s="31">
        <f t="shared" si="1"/>
        <v>226.5</v>
      </c>
      <c r="U15" s="31">
        <f>SUM(I15*2)</f>
        <v>302</v>
      </c>
      <c r="V15" s="31">
        <f t="shared" si="10"/>
        <v>105.69999999999999</v>
      </c>
      <c r="W15" s="31">
        <f>SUM(K15)</f>
        <v>75.5</v>
      </c>
      <c r="X15" s="8"/>
      <c r="Y15" s="33">
        <v>1.1000000000000001</v>
      </c>
      <c r="Z15" s="33">
        <v>1.1200000000000001</v>
      </c>
      <c r="AA15" s="33">
        <v>6</v>
      </c>
      <c r="AB15" s="33">
        <v>12</v>
      </c>
      <c r="AC15" s="33">
        <v>6</v>
      </c>
      <c r="AE15" s="30" t="str">
        <f t="shared" si="2"/>
        <v xml:space="preserve">Beach Villa </v>
      </c>
      <c r="AF15" s="31" t="str">
        <f t="shared" si="2"/>
        <v>BB</v>
      </c>
      <c r="AG15" s="31" t="str">
        <f t="shared" si="2"/>
        <v>As Quoted</v>
      </c>
      <c r="AH15" s="64">
        <f t="shared" si="11"/>
        <v>139.5</v>
      </c>
      <c r="AI15" s="64">
        <f t="shared" si="11"/>
        <v>190</v>
      </c>
      <c r="AJ15" s="64">
        <f t="shared" si="12"/>
        <v>68.3</v>
      </c>
      <c r="AK15" s="65">
        <f t="shared" si="13"/>
        <v>50.5</v>
      </c>
      <c r="AL15" s="64">
        <f t="shared" si="14"/>
        <v>232.5</v>
      </c>
      <c r="AM15" s="64">
        <f t="shared" si="14"/>
        <v>314</v>
      </c>
      <c r="AN15" s="64">
        <f t="shared" si="15"/>
        <v>111.69999999999999</v>
      </c>
      <c r="AO15" s="65">
        <f t="shared" si="16"/>
        <v>81.5</v>
      </c>
      <c r="AQ15" s="53">
        <v>10</v>
      </c>
      <c r="AR15" s="53">
        <v>0</v>
      </c>
      <c r="AS15" s="53">
        <v>25</v>
      </c>
      <c r="AT15" s="33">
        <v>0</v>
      </c>
      <c r="AV15" s="30" t="str">
        <f t="shared" si="3"/>
        <v xml:space="preserve">Beach Villa </v>
      </c>
      <c r="AW15" s="31" t="str">
        <f t="shared" si="3"/>
        <v>BB</v>
      </c>
      <c r="AX15" s="31" t="str">
        <f t="shared" si="3"/>
        <v>As Quoted</v>
      </c>
      <c r="AY15" s="66">
        <f>AH15+AQ15</f>
        <v>149.5</v>
      </c>
      <c r="AZ15" s="66">
        <f>AI15+AQ15</f>
        <v>200</v>
      </c>
      <c r="BA15" s="66">
        <f>AJ15</f>
        <v>68.3</v>
      </c>
      <c r="BB15" s="66">
        <f>AK15+AR15</f>
        <v>50.5</v>
      </c>
      <c r="BC15" s="66">
        <f>AL15+AS15</f>
        <v>257.5</v>
      </c>
      <c r="BD15" s="66">
        <f>AM15+AS15</f>
        <v>339</v>
      </c>
      <c r="BE15" s="66">
        <f>AN15</f>
        <v>111.69999999999999</v>
      </c>
      <c r="BF15" s="66">
        <f>AO15+AT15</f>
        <v>81.5</v>
      </c>
    </row>
    <row r="16" spans="1:58" ht="19.899999999999999" customHeight="1">
      <c r="A16" s="25" t="s">
        <v>275</v>
      </c>
      <c r="M16" s="25" t="s">
        <v>24</v>
      </c>
      <c r="Y16" s="25" t="s">
        <v>25</v>
      </c>
      <c r="AE16" s="25" t="s">
        <v>26</v>
      </c>
      <c r="AQ16" s="25" t="s">
        <v>27</v>
      </c>
      <c r="AV16" s="25" t="s">
        <v>28</v>
      </c>
    </row>
    <row r="17" spans="1:58" ht="19.899999999999999" customHeight="1">
      <c r="A17" s="298"/>
      <c r="B17" s="298"/>
      <c r="C17" s="298"/>
      <c r="D17" s="285" t="s">
        <v>453</v>
      </c>
      <c r="E17" s="286"/>
      <c r="F17" s="286"/>
      <c r="G17" s="287"/>
      <c r="H17" s="285" t="s">
        <v>50</v>
      </c>
      <c r="I17" s="286"/>
      <c r="J17" s="286"/>
      <c r="K17" s="287"/>
      <c r="M17" s="299"/>
      <c r="N17" s="299"/>
      <c r="O17" s="299"/>
      <c r="P17" s="288" t="str">
        <f>D17</f>
        <v>07 Jan 2020 to 31 Mar 2020</v>
      </c>
      <c r="Q17" s="289"/>
      <c r="R17" s="289"/>
      <c r="S17" s="290"/>
      <c r="T17" s="288" t="str">
        <f>H17</f>
        <v>01 Apr 2020 to 30 Apr 2020</v>
      </c>
      <c r="U17" s="289"/>
      <c r="V17" s="289"/>
      <c r="W17" s="290"/>
      <c r="X17" s="8"/>
      <c r="Y17" s="26" t="s">
        <v>353</v>
      </c>
      <c r="Z17" s="26" t="s">
        <v>353</v>
      </c>
      <c r="AA17" s="26" t="s">
        <v>353</v>
      </c>
      <c r="AB17" s="26" t="s">
        <v>353</v>
      </c>
      <c r="AC17" s="26" t="s">
        <v>353</v>
      </c>
      <c r="AE17" s="294"/>
      <c r="AF17" s="294"/>
      <c r="AG17" s="294"/>
      <c r="AH17" s="291" t="str">
        <f>P17</f>
        <v>07 Jan 2020 to 31 Mar 2020</v>
      </c>
      <c r="AI17" s="292"/>
      <c r="AJ17" s="292"/>
      <c r="AK17" s="293"/>
      <c r="AL17" s="291" t="str">
        <f>T17</f>
        <v>01 Apr 2020 to 30 Apr 2020</v>
      </c>
      <c r="AM17" s="292"/>
      <c r="AN17" s="292"/>
      <c r="AO17" s="293"/>
      <c r="AQ17" s="27" t="s">
        <v>39</v>
      </c>
      <c r="AR17" s="27"/>
      <c r="AS17" s="27" t="s">
        <v>40</v>
      </c>
      <c r="AT17" s="28"/>
      <c r="AV17" s="296"/>
      <c r="AW17" s="296"/>
      <c r="AX17" s="296"/>
      <c r="AY17" s="282" t="str">
        <f>AH17</f>
        <v>07 Jan 2020 to 31 Mar 2020</v>
      </c>
      <c r="AZ17" s="283"/>
      <c r="BA17" s="283"/>
      <c r="BB17" s="284"/>
      <c r="BC17" s="282" t="str">
        <f>AL17</f>
        <v>01 Apr 2020 to 30 Apr 2020</v>
      </c>
      <c r="BD17" s="283"/>
      <c r="BE17" s="283"/>
      <c r="BF17" s="284"/>
    </row>
    <row r="18" spans="1:58" ht="19.899999999999999" customHeight="1">
      <c r="A18" s="298"/>
      <c r="B18" s="298"/>
      <c r="C18" s="298"/>
      <c r="D18" s="29" t="s">
        <v>3</v>
      </c>
      <c r="E18" s="29" t="s">
        <v>4</v>
      </c>
      <c r="F18" s="29" t="s">
        <v>355</v>
      </c>
      <c r="G18" s="29" t="s">
        <v>356</v>
      </c>
      <c r="H18" s="29" t="s">
        <v>3</v>
      </c>
      <c r="I18" s="29" t="s">
        <v>4</v>
      </c>
      <c r="J18" s="29" t="s">
        <v>355</v>
      </c>
      <c r="K18" s="29" t="s">
        <v>356</v>
      </c>
      <c r="M18" s="299"/>
      <c r="N18" s="299"/>
      <c r="O18" s="299"/>
      <c r="P18" s="29" t="s">
        <v>3</v>
      </c>
      <c r="Q18" s="29" t="s">
        <v>4</v>
      </c>
      <c r="R18" s="29" t="s">
        <v>5</v>
      </c>
      <c r="S18" s="29" t="s">
        <v>41</v>
      </c>
      <c r="T18" s="29" t="s">
        <v>3</v>
      </c>
      <c r="U18" s="29" t="s">
        <v>4</v>
      </c>
      <c r="V18" s="29" t="s">
        <v>5</v>
      </c>
      <c r="W18" s="29" t="s">
        <v>41</v>
      </c>
      <c r="X18" s="8"/>
      <c r="Y18" s="26"/>
      <c r="Z18" s="26"/>
      <c r="AA18" s="26" t="s">
        <v>3</v>
      </c>
      <c r="AB18" s="26" t="s">
        <v>1391</v>
      </c>
      <c r="AC18" s="26" t="s">
        <v>1392</v>
      </c>
      <c r="AE18" s="294"/>
      <c r="AF18" s="294"/>
      <c r="AG18" s="294"/>
      <c r="AH18" s="29" t="s">
        <v>3</v>
      </c>
      <c r="AI18" s="29" t="s">
        <v>4</v>
      </c>
      <c r="AJ18" s="29" t="s">
        <v>5</v>
      </c>
      <c r="AK18" s="29" t="s">
        <v>41</v>
      </c>
      <c r="AL18" s="29" t="s">
        <v>3</v>
      </c>
      <c r="AM18" s="29" t="s">
        <v>4</v>
      </c>
      <c r="AN18" s="29" t="s">
        <v>5</v>
      </c>
      <c r="AO18" s="29" t="s">
        <v>41</v>
      </c>
      <c r="AQ18" s="27" t="s">
        <v>42</v>
      </c>
      <c r="AR18" s="27" t="s">
        <v>43</v>
      </c>
      <c r="AS18" s="27" t="s">
        <v>42</v>
      </c>
      <c r="AT18" s="28" t="s">
        <v>43</v>
      </c>
      <c r="AV18" s="297"/>
      <c r="AW18" s="297"/>
      <c r="AX18" s="297"/>
      <c r="AY18" s="29" t="s">
        <v>3</v>
      </c>
      <c r="AZ18" s="29" t="s">
        <v>4</v>
      </c>
      <c r="BA18" s="29" t="s">
        <v>5</v>
      </c>
      <c r="BB18" s="29" t="s">
        <v>41</v>
      </c>
      <c r="BC18" s="29" t="s">
        <v>3</v>
      </c>
      <c r="BD18" s="29" t="s">
        <v>4</v>
      </c>
      <c r="BE18" s="29" t="s">
        <v>5</v>
      </c>
      <c r="BF18" s="29" t="s">
        <v>41</v>
      </c>
    </row>
    <row r="19" spans="1:58" ht="19.899999999999999" customHeight="1">
      <c r="A19" s="30" t="s">
        <v>1393</v>
      </c>
      <c r="B19" s="31" t="s">
        <v>139</v>
      </c>
      <c r="C19" s="31" t="s">
        <v>93</v>
      </c>
      <c r="D19" s="31">
        <f>(E19*2)*0.75</f>
        <v>100.51500000000001</v>
      </c>
      <c r="E19" s="38">
        <v>67.010000000000005</v>
      </c>
      <c r="F19" s="31">
        <f>(E19*2)*0.35</f>
        <v>46.907000000000004</v>
      </c>
      <c r="G19" s="31">
        <f>(E19*2)*0.25</f>
        <v>33.505000000000003</v>
      </c>
      <c r="H19" s="31">
        <f>(I19*2)*0.75</f>
        <v>100.51500000000001</v>
      </c>
      <c r="I19" s="38">
        <v>67.010000000000005</v>
      </c>
      <c r="J19" s="31">
        <f>(I19*2)*0.35</f>
        <v>46.907000000000004</v>
      </c>
      <c r="K19" s="31">
        <f>(I19*2)*0.25</f>
        <v>33.505000000000003</v>
      </c>
      <c r="M19" s="30" t="str">
        <f t="shared" ref="M19:O23" si="18">A19</f>
        <v>Classic Rooms</v>
      </c>
      <c r="N19" s="31" t="str">
        <f t="shared" si="18"/>
        <v>BB</v>
      </c>
      <c r="O19" s="31" t="str">
        <f t="shared" si="18"/>
        <v>As Quoted</v>
      </c>
      <c r="P19" s="31">
        <f>SUM(D19)</f>
        <v>100.51500000000001</v>
      </c>
      <c r="Q19" s="31">
        <f>SUM(E19*2)</f>
        <v>134.02000000000001</v>
      </c>
      <c r="R19" s="31">
        <f>F19</f>
        <v>46.907000000000004</v>
      </c>
      <c r="S19" s="31">
        <f t="shared" ref="S19:S23" si="19">SUM(G19)</f>
        <v>33.505000000000003</v>
      </c>
      <c r="T19" s="31">
        <f t="shared" ref="T19:T23" si="20">SUM(H19)</f>
        <v>100.51500000000001</v>
      </c>
      <c r="U19" s="31">
        <f>SUM(I19*2)</f>
        <v>134.02000000000001</v>
      </c>
      <c r="V19" s="31">
        <f>J19</f>
        <v>46.907000000000004</v>
      </c>
      <c r="W19" s="31">
        <f>SUM(K19)</f>
        <v>33.505000000000003</v>
      </c>
      <c r="X19" s="8"/>
      <c r="Y19" s="33">
        <v>1.1000000000000001</v>
      </c>
      <c r="Z19" s="33">
        <v>1.1200000000000001</v>
      </c>
      <c r="AA19" s="33">
        <v>6</v>
      </c>
      <c r="AB19" s="33">
        <v>12</v>
      </c>
      <c r="AC19" s="33">
        <v>6</v>
      </c>
      <c r="AE19" s="30" t="str">
        <f t="shared" ref="AE19:AG23" si="21">M19</f>
        <v>Classic Rooms</v>
      </c>
      <c r="AF19" s="31" t="str">
        <f t="shared" si="21"/>
        <v>BB</v>
      </c>
      <c r="AG19" s="31" t="str">
        <f t="shared" si="21"/>
        <v>As Quoted</v>
      </c>
      <c r="AH19" s="64">
        <f>SUM((P19)+AA19)</f>
        <v>106.51500000000001</v>
      </c>
      <c r="AI19" s="64">
        <f>SUM((Q19)+AB19)</f>
        <v>146.02000000000001</v>
      </c>
      <c r="AJ19" s="64">
        <f>R19+AC19</f>
        <v>52.907000000000004</v>
      </c>
      <c r="AK19" s="65">
        <f>SUM((S19+AA19))</f>
        <v>39.505000000000003</v>
      </c>
      <c r="AL19" s="64">
        <f>SUM((T19)+AA19)</f>
        <v>106.51500000000001</v>
      </c>
      <c r="AM19" s="64">
        <f>SUM((U19)+AB19)</f>
        <v>146.02000000000001</v>
      </c>
      <c r="AN19" s="64">
        <f>V19+AC19</f>
        <v>52.907000000000004</v>
      </c>
      <c r="AO19" s="65">
        <f>W19+AA19</f>
        <v>39.505000000000003</v>
      </c>
      <c r="AQ19" s="53">
        <v>10</v>
      </c>
      <c r="AR19" s="53">
        <v>0</v>
      </c>
      <c r="AS19" s="53">
        <v>10</v>
      </c>
      <c r="AT19" s="33">
        <v>0</v>
      </c>
      <c r="AV19" s="30" t="str">
        <f t="shared" ref="AV19:AX23" si="22">AE19</f>
        <v>Classic Rooms</v>
      </c>
      <c r="AW19" s="31" t="str">
        <f t="shared" si="22"/>
        <v>BB</v>
      </c>
      <c r="AX19" s="31" t="str">
        <f t="shared" si="22"/>
        <v>As Quoted</v>
      </c>
      <c r="AY19" s="66">
        <f>AH19+AQ19</f>
        <v>116.51500000000001</v>
      </c>
      <c r="AZ19" s="66">
        <f>AI19+AQ19</f>
        <v>156.02000000000001</v>
      </c>
      <c r="BA19" s="66" t="s">
        <v>55</v>
      </c>
      <c r="BB19" s="66" t="s">
        <v>55</v>
      </c>
      <c r="BC19" s="66">
        <f>AL19+AS19</f>
        <v>116.51500000000001</v>
      </c>
      <c r="BD19" s="66">
        <f>AM19+AS19</f>
        <v>156.02000000000001</v>
      </c>
      <c r="BE19" s="66" t="s">
        <v>55</v>
      </c>
      <c r="BF19" s="66" t="s">
        <v>55</v>
      </c>
    </row>
    <row r="20" spans="1:58" ht="19.899999999999999" customHeight="1">
      <c r="A20" s="30" t="s">
        <v>1394</v>
      </c>
      <c r="B20" s="31" t="s">
        <v>139</v>
      </c>
      <c r="C20" s="31" t="s">
        <v>93</v>
      </c>
      <c r="D20" s="31">
        <f>(E20*2)*0.75</f>
        <v>118.5</v>
      </c>
      <c r="E20" s="38">
        <v>79</v>
      </c>
      <c r="F20" s="31">
        <f t="shared" ref="F20:F23" si="23">(E20*2)*0.35</f>
        <v>55.3</v>
      </c>
      <c r="G20" s="31">
        <f t="shared" ref="G20:G23" si="24">(E20*2)*0.25</f>
        <v>39.5</v>
      </c>
      <c r="H20" s="31">
        <f t="shared" ref="H20:H23" si="25">(I20*2)*0.75</f>
        <v>118.5</v>
      </c>
      <c r="I20" s="38">
        <v>79</v>
      </c>
      <c r="J20" s="31">
        <f t="shared" ref="J20:J23" si="26">(I20*2)*0.35</f>
        <v>55.3</v>
      </c>
      <c r="K20" s="31">
        <f t="shared" ref="K20:K23" si="27">(I20*2)*0.25</f>
        <v>39.5</v>
      </c>
      <c r="M20" s="30" t="str">
        <f t="shared" si="18"/>
        <v xml:space="preserve">Garden Room </v>
      </c>
      <c r="N20" s="31" t="str">
        <f t="shared" si="18"/>
        <v>BB</v>
      </c>
      <c r="O20" s="31" t="str">
        <f t="shared" si="18"/>
        <v>As Quoted</v>
      </c>
      <c r="P20" s="31">
        <f>SUM(D20)</f>
        <v>118.5</v>
      </c>
      <c r="Q20" s="31">
        <f>SUM(E20*2)</f>
        <v>158</v>
      </c>
      <c r="R20" s="31">
        <f t="shared" ref="R20:R23" si="28">F20</f>
        <v>55.3</v>
      </c>
      <c r="S20" s="31">
        <f t="shared" si="19"/>
        <v>39.5</v>
      </c>
      <c r="T20" s="31">
        <f t="shared" si="20"/>
        <v>118.5</v>
      </c>
      <c r="U20" s="31">
        <f>SUM(I20*2)</f>
        <v>158</v>
      </c>
      <c r="V20" s="31">
        <f t="shared" ref="V20:V23" si="29">J20</f>
        <v>55.3</v>
      </c>
      <c r="W20" s="31">
        <f>SUM(K20)</f>
        <v>39.5</v>
      </c>
      <c r="X20" s="8"/>
      <c r="Y20" s="33">
        <v>1.1000000000000001</v>
      </c>
      <c r="Z20" s="33">
        <v>1.1200000000000001</v>
      </c>
      <c r="AA20" s="33">
        <v>6</v>
      </c>
      <c r="AB20" s="33">
        <v>12</v>
      </c>
      <c r="AC20" s="33">
        <v>6</v>
      </c>
      <c r="AE20" s="30" t="str">
        <f t="shared" si="21"/>
        <v xml:space="preserve">Garden Room </v>
      </c>
      <c r="AF20" s="31" t="str">
        <f t="shared" si="21"/>
        <v>BB</v>
      </c>
      <c r="AG20" s="31" t="str">
        <f t="shared" si="21"/>
        <v>As Quoted</v>
      </c>
      <c r="AH20" s="64">
        <f t="shared" ref="AH20:AH23" si="30">SUM((P20)+AA20)</f>
        <v>124.5</v>
      </c>
      <c r="AI20" s="64">
        <f t="shared" ref="AI20:AI23" si="31">SUM((Q20)+AB20)</f>
        <v>170</v>
      </c>
      <c r="AJ20" s="64">
        <f t="shared" ref="AJ20:AJ23" si="32">R20+AC20</f>
        <v>61.3</v>
      </c>
      <c r="AK20" s="65">
        <f t="shared" ref="AK20:AK23" si="33">SUM((S20+AA20))</f>
        <v>45.5</v>
      </c>
      <c r="AL20" s="64">
        <f>SUM((T20)+AA20)</f>
        <v>124.5</v>
      </c>
      <c r="AM20" s="64">
        <f t="shared" ref="AM20:AM23" si="34">SUM((U20)+AB20)</f>
        <v>170</v>
      </c>
      <c r="AN20" s="64">
        <f t="shared" ref="AN20" si="35">V20+AC20</f>
        <v>61.3</v>
      </c>
      <c r="AO20" s="65">
        <f t="shared" ref="AO20:AO23" si="36">W20+AA20</f>
        <v>45.5</v>
      </c>
      <c r="AQ20" s="53">
        <v>10</v>
      </c>
      <c r="AR20" s="53">
        <v>0</v>
      </c>
      <c r="AS20" s="53">
        <v>10</v>
      </c>
      <c r="AT20" s="33">
        <v>0</v>
      </c>
      <c r="AV20" s="30" t="str">
        <f t="shared" si="22"/>
        <v xml:space="preserve">Garden Room </v>
      </c>
      <c r="AW20" s="31" t="str">
        <f t="shared" si="22"/>
        <v>BB</v>
      </c>
      <c r="AX20" s="31" t="str">
        <f t="shared" si="22"/>
        <v>As Quoted</v>
      </c>
      <c r="AY20" s="66">
        <f>AH20+AQ20</f>
        <v>134.5</v>
      </c>
      <c r="AZ20" s="66">
        <f>AI20+AQ20</f>
        <v>180</v>
      </c>
      <c r="BA20" s="66">
        <f>AJ20</f>
        <v>61.3</v>
      </c>
      <c r="BB20" s="66">
        <f>AK20+AR20</f>
        <v>45.5</v>
      </c>
      <c r="BC20" s="66">
        <f>AL20+AS20</f>
        <v>134.5</v>
      </c>
      <c r="BD20" s="66">
        <f>AM20+AS20</f>
        <v>180</v>
      </c>
      <c r="BE20" s="66">
        <f>AN20</f>
        <v>61.3</v>
      </c>
      <c r="BF20" s="66">
        <f>AO20+AT20</f>
        <v>45.5</v>
      </c>
    </row>
    <row r="21" spans="1:58" ht="19.899999999999999" customHeight="1">
      <c r="A21" s="30" t="s">
        <v>1048</v>
      </c>
      <c r="B21" s="31" t="s">
        <v>139</v>
      </c>
      <c r="C21" s="31" t="s">
        <v>93</v>
      </c>
      <c r="D21" s="31">
        <f t="shared" ref="D21:D23" si="37">(E21*2)*0.75</f>
        <v>133.5</v>
      </c>
      <c r="E21" s="38">
        <v>89</v>
      </c>
      <c r="F21" s="31">
        <f t="shared" si="23"/>
        <v>62.3</v>
      </c>
      <c r="G21" s="31">
        <f t="shared" si="24"/>
        <v>44.5</v>
      </c>
      <c r="H21" s="31">
        <f t="shared" si="25"/>
        <v>133.5</v>
      </c>
      <c r="I21" s="38">
        <v>89</v>
      </c>
      <c r="J21" s="31">
        <f t="shared" si="26"/>
        <v>62.3</v>
      </c>
      <c r="K21" s="31">
        <f t="shared" si="27"/>
        <v>44.5</v>
      </c>
      <c r="M21" s="30" t="str">
        <f t="shared" si="18"/>
        <v xml:space="preserve">Superior Room </v>
      </c>
      <c r="N21" s="31" t="str">
        <f t="shared" si="18"/>
        <v>BB</v>
      </c>
      <c r="O21" s="31" t="str">
        <f t="shared" si="18"/>
        <v>As Quoted</v>
      </c>
      <c r="P21" s="31">
        <f>SUM(D21)</f>
        <v>133.5</v>
      </c>
      <c r="Q21" s="31">
        <f>SUM(E21*2)</f>
        <v>178</v>
      </c>
      <c r="R21" s="31">
        <f t="shared" si="28"/>
        <v>62.3</v>
      </c>
      <c r="S21" s="31">
        <f t="shared" si="19"/>
        <v>44.5</v>
      </c>
      <c r="T21" s="31">
        <f t="shared" si="20"/>
        <v>133.5</v>
      </c>
      <c r="U21" s="31">
        <f>SUM(I21*2)</f>
        <v>178</v>
      </c>
      <c r="V21" s="31">
        <f t="shared" si="29"/>
        <v>62.3</v>
      </c>
      <c r="W21" s="31">
        <f>SUM(K21)</f>
        <v>44.5</v>
      </c>
      <c r="X21" s="8"/>
      <c r="Y21" s="33">
        <v>1.1000000000000001</v>
      </c>
      <c r="Z21" s="33">
        <v>1.1200000000000001</v>
      </c>
      <c r="AA21" s="33">
        <v>6</v>
      </c>
      <c r="AB21" s="33">
        <v>12</v>
      </c>
      <c r="AC21" s="33">
        <v>6</v>
      </c>
      <c r="AE21" s="30" t="str">
        <f t="shared" si="21"/>
        <v xml:space="preserve">Superior Room </v>
      </c>
      <c r="AF21" s="31" t="str">
        <f t="shared" si="21"/>
        <v>BB</v>
      </c>
      <c r="AG21" s="31" t="str">
        <f t="shared" si="21"/>
        <v>As Quoted</v>
      </c>
      <c r="AH21" s="64">
        <f t="shared" si="30"/>
        <v>139.5</v>
      </c>
      <c r="AI21" s="64">
        <f t="shared" si="31"/>
        <v>190</v>
      </c>
      <c r="AJ21" s="64">
        <f t="shared" si="32"/>
        <v>68.3</v>
      </c>
      <c r="AK21" s="65">
        <f t="shared" si="33"/>
        <v>50.5</v>
      </c>
      <c r="AL21" s="64">
        <f t="shared" ref="AL21:AL23" si="38">SUM((T21)+AA21)</f>
        <v>139.5</v>
      </c>
      <c r="AM21" s="64">
        <f t="shared" si="34"/>
        <v>190</v>
      </c>
      <c r="AN21" s="64">
        <f>V21+AC21</f>
        <v>68.3</v>
      </c>
      <c r="AO21" s="65">
        <f t="shared" si="36"/>
        <v>50.5</v>
      </c>
      <c r="AQ21" s="53">
        <v>10</v>
      </c>
      <c r="AR21" s="53">
        <v>0</v>
      </c>
      <c r="AS21" s="53">
        <v>10</v>
      </c>
      <c r="AT21" s="33">
        <v>0</v>
      </c>
      <c r="AV21" s="30" t="str">
        <f t="shared" si="22"/>
        <v xml:space="preserve">Superior Room </v>
      </c>
      <c r="AW21" s="31" t="str">
        <f t="shared" si="22"/>
        <v>BB</v>
      </c>
      <c r="AX21" s="31" t="str">
        <f t="shared" si="22"/>
        <v>As Quoted</v>
      </c>
      <c r="AY21" s="66">
        <f>AH21+AQ21</f>
        <v>149.5</v>
      </c>
      <c r="AZ21" s="66">
        <f>AI21+AQ21</f>
        <v>200</v>
      </c>
      <c r="BA21" s="66" t="s">
        <v>55</v>
      </c>
      <c r="BB21" s="66" t="s">
        <v>55</v>
      </c>
      <c r="BC21" s="66">
        <f>AL21+AS21</f>
        <v>149.5</v>
      </c>
      <c r="BD21" s="66">
        <f>AM21+AS21</f>
        <v>200</v>
      </c>
      <c r="BE21" s="66" t="s">
        <v>55</v>
      </c>
      <c r="BF21" s="66" t="s">
        <v>55</v>
      </c>
    </row>
    <row r="22" spans="1:58" ht="19.899999999999999" customHeight="1">
      <c r="A22" s="30" t="s">
        <v>1049</v>
      </c>
      <c r="B22" s="31" t="s">
        <v>139</v>
      </c>
      <c r="C22" s="31" t="s">
        <v>93</v>
      </c>
      <c r="D22" s="31">
        <f t="shared" si="37"/>
        <v>154.80000000000001</v>
      </c>
      <c r="E22" s="38">
        <v>103.2</v>
      </c>
      <c r="F22" s="31">
        <f t="shared" si="23"/>
        <v>72.239999999999995</v>
      </c>
      <c r="G22" s="31">
        <f t="shared" si="24"/>
        <v>51.6</v>
      </c>
      <c r="H22" s="31">
        <f t="shared" si="25"/>
        <v>154.80000000000001</v>
      </c>
      <c r="I22" s="38">
        <v>103.2</v>
      </c>
      <c r="J22" s="31">
        <f t="shared" si="26"/>
        <v>72.239999999999995</v>
      </c>
      <c r="K22" s="31">
        <f t="shared" si="27"/>
        <v>51.6</v>
      </c>
      <c r="M22" s="30" t="str">
        <f t="shared" si="18"/>
        <v xml:space="preserve">Deluxe Room </v>
      </c>
      <c r="N22" s="31" t="str">
        <f t="shared" si="18"/>
        <v>BB</v>
      </c>
      <c r="O22" s="31" t="str">
        <f t="shared" si="18"/>
        <v>As Quoted</v>
      </c>
      <c r="P22" s="31">
        <f>SUM(D22)</f>
        <v>154.80000000000001</v>
      </c>
      <c r="Q22" s="31">
        <f>SUM(E22*2)</f>
        <v>206.4</v>
      </c>
      <c r="R22" s="31">
        <f t="shared" si="28"/>
        <v>72.239999999999995</v>
      </c>
      <c r="S22" s="31">
        <f t="shared" si="19"/>
        <v>51.6</v>
      </c>
      <c r="T22" s="31">
        <f t="shared" si="20"/>
        <v>154.80000000000001</v>
      </c>
      <c r="U22" s="31">
        <f>SUM(I22*2)</f>
        <v>206.4</v>
      </c>
      <c r="V22" s="31">
        <f t="shared" si="29"/>
        <v>72.239999999999995</v>
      </c>
      <c r="W22" s="31">
        <f>SUM(K22)</f>
        <v>51.6</v>
      </c>
      <c r="X22" s="8"/>
      <c r="Y22" s="33">
        <v>1.1000000000000001</v>
      </c>
      <c r="Z22" s="33">
        <v>1.1200000000000001</v>
      </c>
      <c r="AA22" s="33">
        <v>6</v>
      </c>
      <c r="AB22" s="33">
        <v>12</v>
      </c>
      <c r="AC22" s="33">
        <v>6</v>
      </c>
      <c r="AE22" s="30" t="str">
        <f t="shared" si="21"/>
        <v xml:space="preserve">Deluxe Room </v>
      </c>
      <c r="AF22" s="31" t="str">
        <f t="shared" si="21"/>
        <v>BB</v>
      </c>
      <c r="AG22" s="31" t="str">
        <f t="shared" si="21"/>
        <v>As Quoted</v>
      </c>
      <c r="AH22" s="64">
        <f t="shared" si="30"/>
        <v>160.80000000000001</v>
      </c>
      <c r="AI22" s="64">
        <f t="shared" si="31"/>
        <v>218.4</v>
      </c>
      <c r="AJ22" s="64">
        <f t="shared" si="32"/>
        <v>78.239999999999995</v>
      </c>
      <c r="AK22" s="65">
        <f t="shared" si="33"/>
        <v>57.6</v>
      </c>
      <c r="AL22" s="64">
        <f t="shared" si="38"/>
        <v>160.80000000000001</v>
      </c>
      <c r="AM22" s="64">
        <f t="shared" si="34"/>
        <v>218.4</v>
      </c>
      <c r="AN22" s="64">
        <f t="shared" ref="AN22:AN23" si="39">V22+AC22</f>
        <v>78.239999999999995</v>
      </c>
      <c r="AO22" s="65">
        <f t="shared" si="36"/>
        <v>57.6</v>
      </c>
      <c r="AQ22" s="53">
        <v>10</v>
      </c>
      <c r="AR22" s="53">
        <v>0</v>
      </c>
      <c r="AS22" s="53">
        <v>10</v>
      </c>
      <c r="AT22" s="33">
        <v>0</v>
      </c>
      <c r="AV22" s="30" t="str">
        <f t="shared" si="22"/>
        <v xml:space="preserve">Deluxe Room </v>
      </c>
      <c r="AW22" s="31" t="str">
        <f t="shared" si="22"/>
        <v>BB</v>
      </c>
      <c r="AX22" s="31" t="str">
        <f t="shared" si="22"/>
        <v>As Quoted</v>
      </c>
      <c r="AY22" s="66">
        <f>AH22+AQ22</f>
        <v>170.8</v>
      </c>
      <c r="AZ22" s="66">
        <f>AI22+AQ22</f>
        <v>228.4</v>
      </c>
      <c r="BA22" s="66">
        <f>AJ22</f>
        <v>78.239999999999995</v>
      </c>
      <c r="BB22" s="66">
        <f>AK22+AR22</f>
        <v>57.6</v>
      </c>
      <c r="BC22" s="66">
        <f>AL22+AS22</f>
        <v>170.8</v>
      </c>
      <c r="BD22" s="66">
        <f>AM22+AS22</f>
        <v>228.4</v>
      </c>
      <c r="BE22" s="66">
        <f>AN22</f>
        <v>78.239999999999995</v>
      </c>
      <c r="BF22" s="66">
        <f>AO22+AT22</f>
        <v>57.6</v>
      </c>
    </row>
    <row r="23" spans="1:58" ht="19.899999999999999" customHeight="1">
      <c r="A23" s="30" t="s">
        <v>65</v>
      </c>
      <c r="B23" s="31" t="s">
        <v>139</v>
      </c>
      <c r="C23" s="31" t="s">
        <v>93</v>
      </c>
      <c r="D23" s="31">
        <f t="shared" si="37"/>
        <v>174</v>
      </c>
      <c r="E23" s="38">
        <v>116</v>
      </c>
      <c r="F23" s="31">
        <f t="shared" si="23"/>
        <v>81.199999999999989</v>
      </c>
      <c r="G23" s="31">
        <f t="shared" si="24"/>
        <v>58</v>
      </c>
      <c r="H23" s="31">
        <f t="shared" si="25"/>
        <v>174</v>
      </c>
      <c r="I23" s="38">
        <v>116</v>
      </c>
      <c r="J23" s="31">
        <f t="shared" si="26"/>
        <v>81.199999999999989</v>
      </c>
      <c r="K23" s="31">
        <f t="shared" si="27"/>
        <v>58</v>
      </c>
      <c r="M23" s="30" t="str">
        <f t="shared" si="18"/>
        <v xml:space="preserve">Beach Villa </v>
      </c>
      <c r="N23" s="31" t="str">
        <f t="shared" si="18"/>
        <v>BB</v>
      </c>
      <c r="O23" s="31" t="str">
        <f t="shared" si="18"/>
        <v>As Quoted</v>
      </c>
      <c r="P23" s="31">
        <f>SUM(D23)</f>
        <v>174</v>
      </c>
      <c r="Q23" s="31">
        <f>SUM(E23*2)</f>
        <v>232</v>
      </c>
      <c r="R23" s="31">
        <f t="shared" si="28"/>
        <v>81.199999999999989</v>
      </c>
      <c r="S23" s="31">
        <f t="shared" si="19"/>
        <v>58</v>
      </c>
      <c r="T23" s="31">
        <f t="shared" si="20"/>
        <v>174</v>
      </c>
      <c r="U23" s="31">
        <f>SUM(I23*2)</f>
        <v>232</v>
      </c>
      <c r="V23" s="31">
        <f t="shared" si="29"/>
        <v>81.199999999999989</v>
      </c>
      <c r="W23" s="31">
        <f>SUM(K23)</f>
        <v>58</v>
      </c>
      <c r="X23" s="8"/>
      <c r="Y23" s="33">
        <v>1.1000000000000001</v>
      </c>
      <c r="Z23" s="33">
        <v>1.1200000000000001</v>
      </c>
      <c r="AA23" s="33">
        <v>6</v>
      </c>
      <c r="AB23" s="33">
        <v>12</v>
      </c>
      <c r="AC23" s="33">
        <v>6</v>
      </c>
      <c r="AE23" s="30" t="str">
        <f t="shared" si="21"/>
        <v xml:space="preserve">Beach Villa </v>
      </c>
      <c r="AF23" s="31" t="str">
        <f t="shared" si="21"/>
        <v>BB</v>
      </c>
      <c r="AG23" s="31" t="str">
        <f t="shared" si="21"/>
        <v>As Quoted</v>
      </c>
      <c r="AH23" s="64">
        <f t="shared" si="30"/>
        <v>180</v>
      </c>
      <c r="AI23" s="64">
        <f t="shared" si="31"/>
        <v>244</v>
      </c>
      <c r="AJ23" s="64">
        <f t="shared" si="32"/>
        <v>87.199999999999989</v>
      </c>
      <c r="AK23" s="65">
        <f t="shared" si="33"/>
        <v>64</v>
      </c>
      <c r="AL23" s="64">
        <f t="shared" si="38"/>
        <v>180</v>
      </c>
      <c r="AM23" s="64">
        <f t="shared" si="34"/>
        <v>244</v>
      </c>
      <c r="AN23" s="64">
        <f t="shared" si="39"/>
        <v>87.199999999999989</v>
      </c>
      <c r="AO23" s="65">
        <f t="shared" si="36"/>
        <v>64</v>
      </c>
      <c r="AQ23" s="53">
        <v>10</v>
      </c>
      <c r="AR23" s="53">
        <v>0</v>
      </c>
      <c r="AS23" s="53">
        <v>10</v>
      </c>
      <c r="AT23" s="33">
        <v>0</v>
      </c>
      <c r="AV23" s="30" t="str">
        <f t="shared" si="22"/>
        <v xml:space="preserve">Beach Villa </v>
      </c>
      <c r="AW23" s="31" t="str">
        <f t="shared" si="22"/>
        <v>BB</v>
      </c>
      <c r="AX23" s="31" t="str">
        <f t="shared" si="22"/>
        <v>As Quoted</v>
      </c>
      <c r="AY23" s="66">
        <f>AH23+AQ23</f>
        <v>190</v>
      </c>
      <c r="AZ23" s="66">
        <f>AI23+AQ23</f>
        <v>254</v>
      </c>
      <c r="BA23" s="66">
        <f>AJ23</f>
        <v>87.199999999999989</v>
      </c>
      <c r="BB23" s="66">
        <f>AK23+AR23</f>
        <v>64</v>
      </c>
      <c r="BC23" s="66">
        <f>AL23+AS23</f>
        <v>190</v>
      </c>
      <c r="BD23" s="66">
        <f>AM23+AS23</f>
        <v>254</v>
      </c>
      <c r="BE23" s="66">
        <f>AN23</f>
        <v>87.199999999999989</v>
      </c>
      <c r="BF23" s="66">
        <f>AO23+AT23</f>
        <v>64</v>
      </c>
    </row>
    <row r="24" spans="1:58" ht="19.899999999999999" customHeight="1">
      <c r="A24" s="25" t="s">
        <v>275</v>
      </c>
      <c r="M24" s="25" t="s">
        <v>24</v>
      </c>
      <c r="Y24" s="25" t="s">
        <v>25</v>
      </c>
      <c r="AE24" s="25" t="s">
        <v>26</v>
      </c>
      <c r="AQ24" s="25" t="s">
        <v>27</v>
      </c>
      <c r="AV24" s="25" t="s">
        <v>28</v>
      </c>
    </row>
    <row r="25" spans="1:58" ht="19.899999999999999" customHeight="1">
      <c r="A25" s="298"/>
      <c r="B25" s="298"/>
      <c r="C25" s="298"/>
      <c r="D25" s="285" t="s">
        <v>1395</v>
      </c>
      <c r="E25" s="286"/>
      <c r="F25" s="286"/>
      <c r="G25" s="287"/>
      <c r="H25" s="285" t="s">
        <v>1396</v>
      </c>
      <c r="I25" s="286"/>
      <c r="J25" s="286"/>
      <c r="K25" s="287"/>
      <c r="M25" s="299"/>
      <c r="N25" s="299"/>
      <c r="O25" s="299"/>
      <c r="P25" s="288" t="str">
        <f>D25</f>
        <v>01 May 2020 to 30 Jun 2020</v>
      </c>
      <c r="Q25" s="289"/>
      <c r="R25" s="289"/>
      <c r="S25" s="290"/>
      <c r="T25" s="288" t="str">
        <f>H25</f>
        <v>01 Jul 2020 to 31 Jul 2020</v>
      </c>
      <c r="U25" s="289"/>
      <c r="V25" s="289"/>
      <c r="W25" s="290"/>
      <c r="X25" s="8"/>
      <c r="Y25" s="26" t="s">
        <v>353</v>
      </c>
      <c r="Z25" s="26" t="s">
        <v>353</v>
      </c>
      <c r="AA25" s="26" t="s">
        <v>353</v>
      </c>
      <c r="AB25" s="26" t="s">
        <v>353</v>
      </c>
      <c r="AC25" s="26" t="s">
        <v>353</v>
      </c>
      <c r="AE25" s="294"/>
      <c r="AF25" s="294"/>
      <c r="AG25" s="294"/>
      <c r="AH25" s="291" t="str">
        <f>P25</f>
        <v>01 May 2020 to 30 Jun 2020</v>
      </c>
      <c r="AI25" s="292"/>
      <c r="AJ25" s="292"/>
      <c r="AK25" s="293"/>
      <c r="AL25" s="291" t="str">
        <f>T25</f>
        <v>01 Jul 2020 to 31 Jul 2020</v>
      </c>
      <c r="AM25" s="292"/>
      <c r="AN25" s="292"/>
      <c r="AO25" s="293"/>
      <c r="AQ25" s="27" t="s">
        <v>39</v>
      </c>
      <c r="AR25" s="27"/>
      <c r="AS25" s="27" t="s">
        <v>40</v>
      </c>
      <c r="AT25" s="28"/>
      <c r="AV25" s="296"/>
      <c r="AW25" s="296"/>
      <c r="AX25" s="296"/>
      <c r="AY25" s="282" t="str">
        <f>AH25</f>
        <v>01 May 2020 to 30 Jun 2020</v>
      </c>
      <c r="AZ25" s="283"/>
      <c r="BA25" s="283"/>
      <c r="BB25" s="284"/>
      <c r="BC25" s="282" t="str">
        <f>AL25</f>
        <v>01 Jul 2020 to 31 Jul 2020</v>
      </c>
      <c r="BD25" s="283"/>
      <c r="BE25" s="283"/>
      <c r="BF25" s="284"/>
    </row>
    <row r="26" spans="1:58" ht="19.899999999999999" customHeight="1">
      <c r="A26" s="298"/>
      <c r="B26" s="298"/>
      <c r="C26" s="298"/>
      <c r="D26" s="29" t="s">
        <v>3</v>
      </c>
      <c r="E26" s="29" t="s">
        <v>4</v>
      </c>
      <c r="F26" s="29" t="s">
        <v>355</v>
      </c>
      <c r="G26" s="29" t="s">
        <v>356</v>
      </c>
      <c r="H26" s="29" t="s">
        <v>3</v>
      </c>
      <c r="I26" s="29" t="s">
        <v>4</v>
      </c>
      <c r="J26" s="29" t="s">
        <v>355</v>
      </c>
      <c r="K26" s="29" t="s">
        <v>356</v>
      </c>
      <c r="M26" s="299"/>
      <c r="N26" s="299"/>
      <c r="O26" s="299"/>
      <c r="P26" s="29" t="s">
        <v>3</v>
      </c>
      <c r="Q26" s="29" t="s">
        <v>4</v>
      </c>
      <c r="R26" s="29" t="s">
        <v>5</v>
      </c>
      <c r="S26" s="29" t="s">
        <v>41</v>
      </c>
      <c r="T26" s="29" t="s">
        <v>3</v>
      </c>
      <c r="U26" s="29" t="s">
        <v>4</v>
      </c>
      <c r="V26" s="29" t="s">
        <v>5</v>
      </c>
      <c r="W26" s="29" t="s">
        <v>41</v>
      </c>
      <c r="X26" s="8"/>
      <c r="Y26" s="26"/>
      <c r="Z26" s="26"/>
      <c r="AA26" s="26" t="s">
        <v>3</v>
      </c>
      <c r="AB26" s="26" t="s">
        <v>1391</v>
      </c>
      <c r="AC26" s="26" t="s">
        <v>1392</v>
      </c>
      <c r="AE26" s="294"/>
      <c r="AF26" s="294"/>
      <c r="AG26" s="294"/>
      <c r="AH26" s="29" t="s">
        <v>3</v>
      </c>
      <c r="AI26" s="29" t="s">
        <v>4</v>
      </c>
      <c r="AJ26" s="29" t="s">
        <v>5</v>
      </c>
      <c r="AK26" s="29" t="s">
        <v>41</v>
      </c>
      <c r="AL26" s="29" t="s">
        <v>3</v>
      </c>
      <c r="AM26" s="29" t="s">
        <v>4</v>
      </c>
      <c r="AN26" s="29" t="s">
        <v>5</v>
      </c>
      <c r="AO26" s="29" t="s">
        <v>41</v>
      </c>
      <c r="AQ26" s="27" t="s">
        <v>42</v>
      </c>
      <c r="AR26" s="27" t="s">
        <v>43</v>
      </c>
      <c r="AS26" s="27" t="s">
        <v>42</v>
      </c>
      <c r="AT26" s="28" t="s">
        <v>43</v>
      </c>
      <c r="AV26" s="297"/>
      <c r="AW26" s="297"/>
      <c r="AX26" s="297"/>
      <c r="AY26" s="29" t="s">
        <v>3</v>
      </c>
      <c r="AZ26" s="29" t="s">
        <v>4</v>
      </c>
      <c r="BA26" s="29" t="s">
        <v>5</v>
      </c>
      <c r="BB26" s="29" t="s">
        <v>41</v>
      </c>
      <c r="BC26" s="29" t="s">
        <v>3</v>
      </c>
      <c r="BD26" s="29" t="s">
        <v>4</v>
      </c>
      <c r="BE26" s="29" t="s">
        <v>5</v>
      </c>
      <c r="BF26" s="29" t="s">
        <v>41</v>
      </c>
    </row>
    <row r="27" spans="1:58" ht="19.899999999999999" customHeight="1">
      <c r="A27" s="30" t="s">
        <v>1393</v>
      </c>
      <c r="B27" s="31" t="s">
        <v>139</v>
      </c>
      <c r="C27" s="31" t="s">
        <v>93</v>
      </c>
      <c r="D27" s="31">
        <f>(E27*2)*0.75</f>
        <v>76.98</v>
      </c>
      <c r="E27" s="38">
        <v>51.32</v>
      </c>
      <c r="F27" s="31">
        <f>(E27*2)*0.35</f>
        <v>35.923999999999999</v>
      </c>
      <c r="G27" s="31">
        <f>(E27*2)*0.25</f>
        <v>25.66</v>
      </c>
      <c r="H27" s="31">
        <f>(I27*2)*0.75</f>
        <v>76.98</v>
      </c>
      <c r="I27" s="38">
        <v>51.32</v>
      </c>
      <c r="J27" s="31">
        <f>(I27*2)*0.35</f>
        <v>35.923999999999999</v>
      </c>
      <c r="K27" s="31">
        <f>(I27*2)*0.25</f>
        <v>25.66</v>
      </c>
      <c r="M27" s="30" t="str">
        <f t="shared" ref="M27:O31" si="40">A27</f>
        <v>Classic Rooms</v>
      </c>
      <c r="N27" s="31" t="str">
        <f t="shared" si="40"/>
        <v>BB</v>
      </c>
      <c r="O27" s="31" t="str">
        <f t="shared" si="40"/>
        <v>As Quoted</v>
      </c>
      <c r="P27" s="31">
        <f>SUM(D27)</f>
        <v>76.98</v>
      </c>
      <c r="Q27" s="31">
        <f>SUM(E27*2)</f>
        <v>102.64</v>
      </c>
      <c r="R27" s="31">
        <f>F27</f>
        <v>35.923999999999999</v>
      </c>
      <c r="S27" s="31">
        <f t="shared" ref="S27:S31" si="41">SUM(G27)</f>
        <v>25.66</v>
      </c>
      <c r="T27" s="31">
        <f t="shared" ref="T27:T31" si="42">SUM(H27)</f>
        <v>76.98</v>
      </c>
      <c r="U27" s="31">
        <f>SUM(I27*2)</f>
        <v>102.64</v>
      </c>
      <c r="V27" s="31">
        <f>J27</f>
        <v>35.923999999999999</v>
      </c>
      <c r="W27" s="31">
        <f>SUM(K27)</f>
        <v>25.66</v>
      </c>
      <c r="X27" s="8"/>
      <c r="Y27" s="33">
        <v>1.1000000000000001</v>
      </c>
      <c r="Z27" s="33">
        <v>1.1200000000000001</v>
      </c>
      <c r="AA27" s="33">
        <v>6</v>
      </c>
      <c r="AB27" s="33">
        <v>12</v>
      </c>
      <c r="AC27" s="33">
        <v>6</v>
      </c>
      <c r="AE27" s="30" t="str">
        <f t="shared" ref="AE27:AG31" si="43">M27</f>
        <v>Classic Rooms</v>
      </c>
      <c r="AF27" s="31" t="str">
        <f t="shared" si="43"/>
        <v>BB</v>
      </c>
      <c r="AG27" s="31" t="str">
        <f t="shared" si="43"/>
        <v>As Quoted</v>
      </c>
      <c r="AH27" s="64">
        <f>SUM((P27)+AA27)</f>
        <v>82.98</v>
      </c>
      <c r="AI27" s="64">
        <f>SUM((Q27)+AB27)</f>
        <v>114.64</v>
      </c>
      <c r="AJ27" s="64">
        <f>R27+AC27</f>
        <v>41.923999999999999</v>
      </c>
      <c r="AK27" s="65">
        <f>SUM((S27+AA27))</f>
        <v>31.66</v>
      </c>
      <c r="AL27" s="64">
        <f>SUM((T27)+AA27)</f>
        <v>82.98</v>
      </c>
      <c r="AM27" s="64">
        <f>SUM((U27)+AB27)</f>
        <v>114.64</v>
      </c>
      <c r="AN27" s="64">
        <f>V27+AC27</f>
        <v>41.923999999999999</v>
      </c>
      <c r="AO27" s="65">
        <f>W27+AA27</f>
        <v>31.66</v>
      </c>
      <c r="AQ27" s="53">
        <v>10</v>
      </c>
      <c r="AR27" s="53">
        <v>0</v>
      </c>
      <c r="AS27" s="53">
        <v>10</v>
      </c>
      <c r="AT27" s="33">
        <v>0</v>
      </c>
      <c r="AV27" s="30" t="str">
        <f t="shared" ref="AV27:AX31" si="44">AE27</f>
        <v>Classic Rooms</v>
      </c>
      <c r="AW27" s="31" t="str">
        <f t="shared" si="44"/>
        <v>BB</v>
      </c>
      <c r="AX27" s="31" t="str">
        <f t="shared" si="44"/>
        <v>As Quoted</v>
      </c>
      <c r="AY27" s="66">
        <f>AH27+AQ27</f>
        <v>92.98</v>
      </c>
      <c r="AZ27" s="66">
        <f>AI27+AQ27</f>
        <v>124.64</v>
      </c>
      <c r="BA27" s="66" t="s">
        <v>55</v>
      </c>
      <c r="BB27" s="66" t="s">
        <v>55</v>
      </c>
      <c r="BC27" s="66">
        <f>AL27+AS27</f>
        <v>92.98</v>
      </c>
      <c r="BD27" s="66">
        <f>AM27+AS27</f>
        <v>124.64</v>
      </c>
      <c r="BE27" s="66" t="s">
        <v>55</v>
      </c>
      <c r="BF27" s="66" t="s">
        <v>55</v>
      </c>
    </row>
    <row r="28" spans="1:58" ht="19.899999999999999" customHeight="1">
      <c r="A28" s="30" t="s">
        <v>1394</v>
      </c>
      <c r="B28" s="31" t="s">
        <v>139</v>
      </c>
      <c r="C28" s="31" t="s">
        <v>93</v>
      </c>
      <c r="D28" s="31">
        <f>(E28*2)*0.75</f>
        <v>82.5</v>
      </c>
      <c r="E28" s="38">
        <v>55</v>
      </c>
      <c r="F28" s="31">
        <f t="shared" ref="F28:F31" si="45">(E28*2)*0.35</f>
        <v>38.5</v>
      </c>
      <c r="G28" s="31">
        <f t="shared" ref="G28:G31" si="46">(E28*2)*0.25</f>
        <v>27.5</v>
      </c>
      <c r="H28" s="31">
        <f t="shared" ref="H28:H31" si="47">(I28*2)*0.75</f>
        <v>82.5</v>
      </c>
      <c r="I28" s="38">
        <v>55</v>
      </c>
      <c r="J28" s="31">
        <f t="shared" ref="J28:J31" si="48">(I28*2)*0.35</f>
        <v>38.5</v>
      </c>
      <c r="K28" s="31">
        <f t="shared" ref="K28:K31" si="49">(I28*2)*0.25</f>
        <v>27.5</v>
      </c>
      <c r="M28" s="30" t="str">
        <f t="shared" si="40"/>
        <v xml:space="preserve">Garden Room </v>
      </c>
      <c r="N28" s="31" t="str">
        <f t="shared" si="40"/>
        <v>BB</v>
      </c>
      <c r="O28" s="31" t="str">
        <f t="shared" si="40"/>
        <v>As Quoted</v>
      </c>
      <c r="P28" s="31">
        <f>SUM(D28)</f>
        <v>82.5</v>
      </c>
      <c r="Q28" s="31">
        <f>SUM(E28*2)</f>
        <v>110</v>
      </c>
      <c r="R28" s="31">
        <f t="shared" ref="R28:R31" si="50">F28</f>
        <v>38.5</v>
      </c>
      <c r="S28" s="31">
        <f t="shared" si="41"/>
        <v>27.5</v>
      </c>
      <c r="T28" s="31">
        <f t="shared" si="42"/>
        <v>82.5</v>
      </c>
      <c r="U28" s="31">
        <f>SUM(I28*2)</f>
        <v>110</v>
      </c>
      <c r="V28" s="31">
        <f t="shared" ref="V28:V31" si="51">J28</f>
        <v>38.5</v>
      </c>
      <c r="W28" s="31">
        <f>SUM(K28)</f>
        <v>27.5</v>
      </c>
      <c r="X28" s="8"/>
      <c r="Y28" s="33">
        <v>1.1000000000000001</v>
      </c>
      <c r="Z28" s="33">
        <v>1.1200000000000001</v>
      </c>
      <c r="AA28" s="33">
        <v>6</v>
      </c>
      <c r="AB28" s="33">
        <v>12</v>
      </c>
      <c r="AC28" s="33">
        <v>6</v>
      </c>
      <c r="AE28" s="30" t="str">
        <f t="shared" si="43"/>
        <v xml:space="preserve">Garden Room </v>
      </c>
      <c r="AF28" s="31" t="str">
        <f t="shared" si="43"/>
        <v>BB</v>
      </c>
      <c r="AG28" s="31" t="str">
        <f t="shared" si="43"/>
        <v>As Quoted</v>
      </c>
      <c r="AH28" s="64">
        <f t="shared" ref="AH28:AH31" si="52">SUM((P28)+AA28)</f>
        <v>88.5</v>
      </c>
      <c r="AI28" s="64">
        <f t="shared" ref="AI28:AI31" si="53">SUM((Q28)+AB28)</f>
        <v>122</v>
      </c>
      <c r="AJ28" s="64">
        <f t="shared" ref="AJ28:AJ31" si="54">R28+AC28</f>
        <v>44.5</v>
      </c>
      <c r="AK28" s="65">
        <f t="shared" ref="AK28:AK31" si="55">SUM((S28+AA28))</f>
        <v>33.5</v>
      </c>
      <c r="AL28" s="64">
        <f>SUM((T28)+AA28)</f>
        <v>88.5</v>
      </c>
      <c r="AM28" s="64">
        <f t="shared" ref="AM28:AM31" si="56">SUM((U28)+AB28)</f>
        <v>122</v>
      </c>
      <c r="AN28" s="64">
        <f t="shared" ref="AN28" si="57">V28+AC28</f>
        <v>44.5</v>
      </c>
      <c r="AO28" s="65">
        <f t="shared" ref="AO28:AO31" si="58">W28+AA28</f>
        <v>33.5</v>
      </c>
      <c r="AQ28" s="53">
        <v>10</v>
      </c>
      <c r="AR28" s="53">
        <v>0</v>
      </c>
      <c r="AS28" s="53">
        <v>10</v>
      </c>
      <c r="AT28" s="33">
        <v>0</v>
      </c>
      <c r="AV28" s="30" t="str">
        <f t="shared" si="44"/>
        <v xml:space="preserve">Garden Room </v>
      </c>
      <c r="AW28" s="31" t="str">
        <f t="shared" si="44"/>
        <v>BB</v>
      </c>
      <c r="AX28" s="31" t="str">
        <f t="shared" si="44"/>
        <v>As Quoted</v>
      </c>
      <c r="AY28" s="66">
        <f>AH28+AQ28</f>
        <v>98.5</v>
      </c>
      <c r="AZ28" s="66">
        <f>AI28+AQ28</f>
        <v>132</v>
      </c>
      <c r="BA28" s="66">
        <f>AJ28</f>
        <v>44.5</v>
      </c>
      <c r="BB28" s="66">
        <f>AK28+AR28</f>
        <v>33.5</v>
      </c>
      <c r="BC28" s="66">
        <f>AL28+AS28</f>
        <v>98.5</v>
      </c>
      <c r="BD28" s="66">
        <f>AM28+AS28</f>
        <v>132</v>
      </c>
      <c r="BE28" s="66">
        <f>AN28</f>
        <v>44.5</v>
      </c>
      <c r="BF28" s="66">
        <f>AO28+AT28</f>
        <v>33.5</v>
      </c>
    </row>
    <row r="29" spans="1:58" ht="19.899999999999999" customHeight="1">
      <c r="A29" s="30" t="s">
        <v>1048</v>
      </c>
      <c r="B29" s="31" t="s">
        <v>139</v>
      </c>
      <c r="C29" s="31" t="s">
        <v>93</v>
      </c>
      <c r="D29" s="31">
        <f t="shared" ref="D29:D31" si="59">(E29*2)*0.75</f>
        <v>88.5</v>
      </c>
      <c r="E29" s="38">
        <v>59</v>
      </c>
      <c r="F29" s="31">
        <f t="shared" si="45"/>
        <v>41.3</v>
      </c>
      <c r="G29" s="31">
        <f t="shared" si="46"/>
        <v>29.5</v>
      </c>
      <c r="H29" s="31">
        <f t="shared" si="47"/>
        <v>88.5</v>
      </c>
      <c r="I29" s="38">
        <v>59</v>
      </c>
      <c r="J29" s="31">
        <f t="shared" si="48"/>
        <v>41.3</v>
      </c>
      <c r="K29" s="31">
        <f t="shared" si="49"/>
        <v>29.5</v>
      </c>
      <c r="M29" s="30" t="str">
        <f t="shared" si="40"/>
        <v xml:space="preserve">Superior Room </v>
      </c>
      <c r="N29" s="31" t="str">
        <f t="shared" si="40"/>
        <v>BB</v>
      </c>
      <c r="O29" s="31" t="str">
        <f t="shared" si="40"/>
        <v>As Quoted</v>
      </c>
      <c r="P29" s="31">
        <f>SUM(D29)</f>
        <v>88.5</v>
      </c>
      <c r="Q29" s="31">
        <f>SUM(E29*2)</f>
        <v>118</v>
      </c>
      <c r="R29" s="31">
        <f t="shared" si="50"/>
        <v>41.3</v>
      </c>
      <c r="S29" s="31">
        <f t="shared" si="41"/>
        <v>29.5</v>
      </c>
      <c r="T29" s="31">
        <f t="shared" si="42"/>
        <v>88.5</v>
      </c>
      <c r="U29" s="31">
        <f>SUM(I29*2)</f>
        <v>118</v>
      </c>
      <c r="V29" s="31">
        <f t="shared" si="51"/>
        <v>41.3</v>
      </c>
      <c r="W29" s="31">
        <f>SUM(K29)</f>
        <v>29.5</v>
      </c>
      <c r="X29" s="8"/>
      <c r="Y29" s="33">
        <v>1.1000000000000001</v>
      </c>
      <c r="Z29" s="33">
        <v>1.1200000000000001</v>
      </c>
      <c r="AA29" s="33">
        <v>6</v>
      </c>
      <c r="AB29" s="33">
        <v>12</v>
      </c>
      <c r="AC29" s="33">
        <v>6</v>
      </c>
      <c r="AE29" s="30" t="str">
        <f t="shared" si="43"/>
        <v xml:space="preserve">Superior Room </v>
      </c>
      <c r="AF29" s="31" t="str">
        <f t="shared" si="43"/>
        <v>BB</v>
      </c>
      <c r="AG29" s="31" t="str">
        <f t="shared" si="43"/>
        <v>As Quoted</v>
      </c>
      <c r="AH29" s="64">
        <f t="shared" si="52"/>
        <v>94.5</v>
      </c>
      <c r="AI29" s="64">
        <f t="shared" si="53"/>
        <v>130</v>
      </c>
      <c r="AJ29" s="64">
        <f t="shared" si="54"/>
        <v>47.3</v>
      </c>
      <c r="AK29" s="65">
        <f t="shared" si="55"/>
        <v>35.5</v>
      </c>
      <c r="AL29" s="64">
        <f t="shared" ref="AL29:AL31" si="60">SUM((T29)+AA29)</f>
        <v>94.5</v>
      </c>
      <c r="AM29" s="64">
        <f t="shared" si="56"/>
        <v>130</v>
      </c>
      <c r="AN29" s="64">
        <f>V29+AC29</f>
        <v>47.3</v>
      </c>
      <c r="AO29" s="65">
        <f t="shared" si="58"/>
        <v>35.5</v>
      </c>
      <c r="AQ29" s="53">
        <v>10</v>
      </c>
      <c r="AR29" s="53">
        <v>0</v>
      </c>
      <c r="AS29" s="53">
        <v>10</v>
      </c>
      <c r="AT29" s="33">
        <v>0</v>
      </c>
      <c r="AV29" s="30" t="str">
        <f t="shared" si="44"/>
        <v xml:space="preserve">Superior Room </v>
      </c>
      <c r="AW29" s="31" t="str">
        <f t="shared" si="44"/>
        <v>BB</v>
      </c>
      <c r="AX29" s="31" t="str">
        <f t="shared" si="44"/>
        <v>As Quoted</v>
      </c>
      <c r="AY29" s="66">
        <f>AH29+AQ29</f>
        <v>104.5</v>
      </c>
      <c r="AZ29" s="66">
        <f>AI29+AQ29</f>
        <v>140</v>
      </c>
      <c r="BA29" s="66" t="s">
        <v>55</v>
      </c>
      <c r="BB29" s="66" t="s">
        <v>55</v>
      </c>
      <c r="BC29" s="66">
        <f>AL29+AS29</f>
        <v>104.5</v>
      </c>
      <c r="BD29" s="66">
        <f>AM29+AS29</f>
        <v>140</v>
      </c>
      <c r="BE29" s="66" t="s">
        <v>55</v>
      </c>
      <c r="BF29" s="66" t="s">
        <v>55</v>
      </c>
    </row>
    <row r="30" spans="1:58" ht="19.899999999999999" customHeight="1">
      <c r="A30" s="30" t="s">
        <v>1049</v>
      </c>
      <c r="B30" s="31" t="s">
        <v>139</v>
      </c>
      <c r="C30" s="31" t="s">
        <v>93</v>
      </c>
      <c r="D30" s="31">
        <f t="shared" si="59"/>
        <v>100.80000000000001</v>
      </c>
      <c r="E30" s="38">
        <v>67.2</v>
      </c>
      <c r="F30" s="31">
        <f t="shared" si="45"/>
        <v>47.04</v>
      </c>
      <c r="G30" s="31">
        <f t="shared" si="46"/>
        <v>33.6</v>
      </c>
      <c r="H30" s="31">
        <f t="shared" si="47"/>
        <v>100.80000000000001</v>
      </c>
      <c r="I30" s="38">
        <v>67.2</v>
      </c>
      <c r="J30" s="31">
        <f t="shared" si="48"/>
        <v>47.04</v>
      </c>
      <c r="K30" s="31">
        <f t="shared" si="49"/>
        <v>33.6</v>
      </c>
      <c r="M30" s="30" t="str">
        <f t="shared" si="40"/>
        <v xml:space="preserve">Deluxe Room </v>
      </c>
      <c r="N30" s="31" t="str">
        <f t="shared" si="40"/>
        <v>BB</v>
      </c>
      <c r="O30" s="31" t="str">
        <f t="shared" si="40"/>
        <v>As Quoted</v>
      </c>
      <c r="P30" s="31">
        <f>SUM(D30)</f>
        <v>100.80000000000001</v>
      </c>
      <c r="Q30" s="31">
        <f>SUM(E30*2)</f>
        <v>134.4</v>
      </c>
      <c r="R30" s="31">
        <f t="shared" si="50"/>
        <v>47.04</v>
      </c>
      <c r="S30" s="31">
        <f t="shared" si="41"/>
        <v>33.6</v>
      </c>
      <c r="T30" s="31">
        <f t="shared" si="42"/>
        <v>100.80000000000001</v>
      </c>
      <c r="U30" s="31">
        <f>SUM(I30*2)</f>
        <v>134.4</v>
      </c>
      <c r="V30" s="31">
        <f t="shared" si="51"/>
        <v>47.04</v>
      </c>
      <c r="W30" s="31">
        <f>SUM(K30)</f>
        <v>33.6</v>
      </c>
      <c r="X30" s="8"/>
      <c r="Y30" s="33">
        <v>1.1000000000000001</v>
      </c>
      <c r="Z30" s="33">
        <v>1.1200000000000001</v>
      </c>
      <c r="AA30" s="33">
        <v>6</v>
      </c>
      <c r="AB30" s="33">
        <v>12</v>
      </c>
      <c r="AC30" s="33">
        <v>6</v>
      </c>
      <c r="AE30" s="30" t="str">
        <f t="shared" si="43"/>
        <v xml:space="preserve">Deluxe Room </v>
      </c>
      <c r="AF30" s="31" t="str">
        <f t="shared" si="43"/>
        <v>BB</v>
      </c>
      <c r="AG30" s="31" t="str">
        <f t="shared" si="43"/>
        <v>As Quoted</v>
      </c>
      <c r="AH30" s="64">
        <f t="shared" si="52"/>
        <v>106.80000000000001</v>
      </c>
      <c r="AI30" s="64">
        <f t="shared" si="53"/>
        <v>146.4</v>
      </c>
      <c r="AJ30" s="64">
        <f t="shared" si="54"/>
        <v>53.04</v>
      </c>
      <c r="AK30" s="65">
        <f t="shared" si="55"/>
        <v>39.6</v>
      </c>
      <c r="AL30" s="64">
        <f t="shared" si="60"/>
        <v>106.80000000000001</v>
      </c>
      <c r="AM30" s="64">
        <f t="shared" si="56"/>
        <v>146.4</v>
      </c>
      <c r="AN30" s="64">
        <f t="shared" ref="AN30:AN31" si="61">V30+AC30</f>
        <v>53.04</v>
      </c>
      <c r="AO30" s="65">
        <f t="shared" si="58"/>
        <v>39.6</v>
      </c>
      <c r="AQ30" s="53">
        <v>10</v>
      </c>
      <c r="AR30" s="53">
        <v>0</v>
      </c>
      <c r="AS30" s="53">
        <v>10</v>
      </c>
      <c r="AT30" s="33">
        <v>0</v>
      </c>
      <c r="AV30" s="30" t="str">
        <f t="shared" si="44"/>
        <v xml:space="preserve">Deluxe Room </v>
      </c>
      <c r="AW30" s="31" t="str">
        <f t="shared" si="44"/>
        <v>BB</v>
      </c>
      <c r="AX30" s="31" t="str">
        <f t="shared" si="44"/>
        <v>As Quoted</v>
      </c>
      <c r="AY30" s="66">
        <f>AH30+AQ30</f>
        <v>116.80000000000001</v>
      </c>
      <c r="AZ30" s="66">
        <f>AI30+AQ30</f>
        <v>156.4</v>
      </c>
      <c r="BA30" s="66">
        <f>AJ30</f>
        <v>53.04</v>
      </c>
      <c r="BB30" s="66">
        <f>AK30+AR30</f>
        <v>39.6</v>
      </c>
      <c r="BC30" s="66">
        <f>AL30+AS30</f>
        <v>116.80000000000001</v>
      </c>
      <c r="BD30" s="66">
        <f>AM30+AS30</f>
        <v>156.4</v>
      </c>
      <c r="BE30" s="66">
        <f>AN30</f>
        <v>53.04</v>
      </c>
      <c r="BF30" s="66">
        <f>AO30+AT30</f>
        <v>39.6</v>
      </c>
    </row>
    <row r="31" spans="1:58" ht="19.899999999999999" customHeight="1">
      <c r="A31" s="30" t="s">
        <v>65</v>
      </c>
      <c r="B31" s="31" t="s">
        <v>139</v>
      </c>
      <c r="C31" s="31" t="s">
        <v>93</v>
      </c>
      <c r="D31" s="31">
        <f t="shared" si="59"/>
        <v>114</v>
      </c>
      <c r="E31" s="38">
        <v>76</v>
      </c>
      <c r="F31" s="31">
        <f t="shared" si="45"/>
        <v>53.199999999999996</v>
      </c>
      <c r="G31" s="31">
        <f t="shared" si="46"/>
        <v>38</v>
      </c>
      <c r="H31" s="31">
        <f t="shared" si="47"/>
        <v>114</v>
      </c>
      <c r="I31" s="38">
        <v>76</v>
      </c>
      <c r="J31" s="31">
        <f t="shared" si="48"/>
        <v>53.199999999999996</v>
      </c>
      <c r="K31" s="31">
        <f t="shared" si="49"/>
        <v>38</v>
      </c>
      <c r="M31" s="30" t="str">
        <f t="shared" si="40"/>
        <v xml:space="preserve">Beach Villa </v>
      </c>
      <c r="N31" s="31" t="str">
        <f t="shared" si="40"/>
        <v>BB</v>
      </c>
      <c r="O31" s="31" t="str">
        <f t="shared" si="40"/>
        <v>As Quoted</v>
      </c>
      <c r="P31" s="31">
        <f>SUM(D31)</f>
        <v>114</v>
      </c>
      <c r="Q31" s="31">
        <f>SUM(E31*2)</f>
        <v>152</v>
      </c>
      <c r="R31" s="31">
        <f t="shared" si="50"/>
        <v>53.199999999999996</v>
      </c>
      <c r="S31" s="31">
        <f t="shared" si="41"/>
        <v>38</v>
      </c>
      <c r="T31" s="31">
        <f t="shared" si="42"/>
        <v>114</v>
      </c>
      <c r="U31" s="31">
        <f>SUM(I31*2)</f>
        <v>152</v>
      </c>
      <c r="V31" s="31">
        <f t="shared" si="51"/>
        <v>53.199999999999996</v>
      </c>
      <c r="W31" s="31">
        <f>SUM(K31)</f>
        <v>38</v>
      </c>
      <c r="X31" s="8"/>
      <c r="Y31" s="33">
        <v>1.1000000000000001</v>
      </c>
      <c r="Z31" s="33">
        <v>1.1200000000000001</v>
      </c>
      <c r="AA31" s="33">
        <v>6</v>
      </c>
      <c r="AB31" s="33">
        <v>12</v>
      </c>
      <c r="AC31" s="33">
        <v>6</v>
      </c>
      <c r="AE31" s="30" t="str">
        <f t="shared" si="43"/>
        <v xml:space="preserve">Beach Villa </v>
      </c>
      <c r="AF31" s="31" t="str">
        <f t="shared" si="43"/>
        <v>BB</v>
      </c>
      <c r="AG31" s="31" t="str">
        <f t="shared" si="43"/>
        <v>As Quoted</v>
      </c>
      <c r="AH31" s="64">
        <f t="shared" si="52"/>
        <v>120</v>
      </c>
      <c r="AI31" s="64">
        <f t="shared" si="53"/>
        <v>164</v>
      </c>
      <c r="AJ31" s="64">
        <f t="shared" si="54"/>
        <v>59.199999999999996</v>
      </c>
      <c r="AK31" s="65">
        <f t="shared" si="55"/>
        <v>44</v>
      </c>
      <c r="AL31" s="64">
        <f t="shared" si="60"/>
        <v>120</v>
      </c>
      <c r="AM31" s="64">
        <f t="shared" si="56"/>
        <v>164</v>
      </c>
      <c r="AN31" s="64">
        <f t="shared" si="61"/>
        <v>59.199999999999996</v>
      </c>
      <c r="AO31" s="65">
        <f t="shared" si="58"/>
        <v>44</v>
      </c>
      <c r="AQ31" s="53">
        <v>10</v>
      </c>
      <c r="AR31" s="53">
        <v>0</v>
      </c>
      <c r="AS31" s="53">
        <v>10</v>
      </c>
      <c r="AT31" s="33">
        <v>0</v>
      </c>
      <c r="AV31" s="30" t="str">
        <f t="shared" si="44"/>
        <v xml:space="preserve">Beach Villa </v>
      </c>
      <c r="AW31" s="31" t="str">
        <f t="shared" si="44"/>
        <v>BB</v>
      </c>
      <c r="AX31" s="31" t="str">
        <f t="shared" si="44"/>
        <v>As Quoted</v>
      </c>
      <c r="AY31" s="66">
        <f>AH31+AQ31</f>
        <v>130</v>
      </c>
      <c r="AZ31" s="66">
        <f>AI31+AQ31</f>
        <v>174</v>
      </c>
      <c r="BA31" s="66">
        <f>AJ31</f>
        <v>59.199999999999996</v>
      </c>
      <c r="BB31" s="66">
        <f>AK31+AR31</f>
        <v>44</v>
      </c>
      <c r="BC31" s="66">
        <f>AL31+AS31</f>
        <v>130</v>
      </c>
      <c r="BD31" s="66">
        <f>AM31+AS31</f>
        <v>174</v>
      </c>
      <c r="BE31" s="66">
        <f>AN31</f>
        <v>59.199999999999996</v>
      </c>
      <c r="BF31" s="66">
        <f>AO31+AT31</f>
        <v>44</v>
      </c>
    </row>
    <row r="32" spans="1:58" ht="19.899999999999999" customHeight="1">
      <c r="A32" s="25" t="s">
        <v>275</v>
      </c>
      <c r="M32" s="25" t="s">
        <v>24</v>
      </c>
      <c r="Y32" s="25" t="s">
        <v>25</v>
      </c>
      <c r="AE32" s="25" t="s">
        <v>26</v>
      </c>
      <c r="AQ32" s="25" t="s">
        <v>27</v>
      </c>
      <c r="AV32" s="25" t="s">
        <v>28</v>
      </c>
    </row>
    <row r="33" spans="1:58" ht="19.899999999999999" customHeight="1">
      <c r="A33" s="298"/>
      <c r="B33" s="298"/>
      <c r="C33" s="298"/>
      <c r="D33" s="285" t="s">
        <v>179</v>
      </c>
      <c r="E33" s="286"/>
      <c r="F33" s="286"/>
      <c r="G33" s="287"/>
      <c r="H33" s="285" t="s">
        <v>362</v>
      </c>
      <c r="I33" s="286"/>
      <c r="J33" s="286"/>
      <c r="K33" s="287"/>
      <c r="M33" s="299"/>
      <c r="N33" s="299"/>
      <c r="O33" s="299"/>
      <c r="P33" s="288" t="str">
        <f>D33</f>
        <v>01 Aug 2020 to 31 Aug 2020</v>
      </c>
      <c r="Q33" s="289"/>
      <c r="R33" s="289"/>
      <c r="S33" s="290"/>
      <c r="T33" s="288" t="str">
        <f>H33</f>
        <v>01 Sep 2020 to 31 Oct 2020</v>
      </c>
      <c r="U33" s="289"/>
      <c r="V33" s="289"/>
      <c r="W33" s="290"/>
      <c r="X33" s="8"/>
      <c r="Y33" s="26" t="s">
        <v>353</v>
      </c>
      <c r="Z33" s="26" t="s">
        <v>353</v>
      </c>
      <c r="AA33" s="26" t="s">
        <v>353</v>
      </c>
      <c r="AB33" s="26" t="s">
        <v>353</v>
      </c>
      <c r="AC33" s="26" t="s">
        <v>353</v>
      </c>
      <c r="AE33" s="294"/>
      <c r="AF33" s="294"/>
      <c r="AG33" s="294"/>
      <c r="AH33" s="291" t="str">
        <f>P33</f>
        <v>01 Aug 2020 to 31 Aug 2020</v>
      </c>
      <c r="AI33" s="292"/>
      <c r="AJ33" s="292"/>
      <c r="AK33" s="293"/>
      <c r="AL33" s="291" t="str">
        <f>T33</f>
        <v>01 Sep 2020 to 31 Oct 2020</v>
      </c>
      <c r="AM33" s="292"/>
      <c r="AN33" s="292"/>
      <c r="AO33" s="293"/>
      <c r="AQ33" s="27" t="s">
        <v>39</v>
      </c>
      <c r="AR33" s="27"/>
      <c r="AS33" s="27" t="s">
        <v>40</v>
      </c>
      <c r="AT33" s="28"/>
      <c r="AV33" s="296"/>
      <c r="AW33" s="296"/>
      <c r="AX33" s="296"/>
      <c r="AY33" s="282" t="str">
        <f>AH33</f>
        <v>01 Aug 2020 to 31 Aug 2020</v>
      </c>
      <c r="AZ33" s="283"/>
      <c r="BA33" s="283"/>
      <c r="BB33" s="284"/>
      <c r="BC33" s="282" t="str">
        <f>AL33</f>
        <v>01 Sep 2020 to 31 Oct 2020</v>
      </c>
      <c r="BD33" s="283"/>
      <c r="BE33" s="283"/>
      <c r="BF33" s="284"/>
    </row>
    <row r="34" spans="1:58" ht="19.899999999999999" customHeight="1">
      <c r="A34" s="298"/>
      <c r="B34" s="298"/>
      <c r="C34" s="298"/>
      <c r="D34" s="29" t="s">
        <v>3</v>
      </c>
      <c r="E34" s="29" t="s">
        <v>4</v>
      </c>
      <c r="F34" s="29" t="s">
        <v>355</v>
      </c>
      <c r="G34" s="29" t="s">
        <v>356</v>
      </c>
      <c r="H34" s="29" t="s">
        <v>3</v>
      </c>
      <c r="I34" s="29" t="s">
        <v>4</v>
      </c>
      <c r="J34" s="29" t="s">
        <v>355</v>
      </c>
      <c r="K34" s="29" t="s">
        <v>356</v>
      </c>
      <c r="M34" s="299"/>
      <c r="N34" s="299"/>
      <c r="O34" s="299"/>
      <c r="P34" s="29" t="s">
        <v>3</v>
      </c>
      <c r="Q34" s="29" t="s">
        <v>4</v>
      </c>
      <c r="R34" s="29" t="s">
        <v>5</v>
      </c>
      <c r="S34" s="29" t="s">
        <v>41</v>
      </c>
      <c r="T34" s="29" t="s">
        <v>3</v>
      </c>
      <c r="U34" s="29" t="s">
        <v>4</v>
      </c>
      <c r="V34" s="29" t="s">
        <v>5</v>
      </c>
      <c r="W34" s="29" t="s">
        <v>41</v>
      </c>
      <c r="X34" s="8"/>
      <c r="Y34" s="26"/>
      <c r="Z34" s="26"/>
      <c r="AA34" s="26" t="s">
        <v>3</v>
      </c>
      <c r="AB34" s="26" t="s">
        <v>1391</v>
      </c>
      <c r="AC34" s="26" t="s">
        <v>1392</v>
      </c>
      <c r="AE34" s="294"/>
      <c r="AF34" s="294"/>
      <c r="AG34" s="294"/>
      <c r="AH34" s="29" t="s">
        <v>3</v>
      </c>
      <c r="AI34" s="29" t="s">
        <v>4</v>
      </c>
      <c r="AJ34" s="29" t="s">
        <v>5</v>
      </c>
      <c r="AK34" s="29" t="s">
        <v>41</v>
      </c>
      <c r="AL34" s="29" t="s">
        <v>3</v>
      </c>
      <c r="AM34" s="29" t="s">
        <v>4</v>
      </c>
      <c r="AN34" s="29" t="s">
        <v>5</v>
      </c>
      <c r="AO34" s="29" t="s">
        <v>41</v>
      </c>
      <c r="AQ34" s="27" t="s">
        <v>42</v>
      </c>
      <c r="AR34" s="27" t="s">
        <v>43</v>
      </c>
      <c r="AS34" s="27" t="s">
        <v>42</v>
      </c>
      <c r="AT34" s="28" t="s">
        <v>43</v>
      </c>
      <c r="AV34" s="297"/>
      <c r="AW34" s="297"/>
      <c r="AX34" s="297"/>
      <c r="AY34" s="29" t="s">
        <v>3</v>
      </c>
      <c r="AZ34" s="29" t="s">
        <v>4</v>
      </c>
      <c r="BA34" s="29" t="s">
        <v>5</v>
      </c>
      <c r="BB34" s="29" t="s">
        <v>41</v>
      </c>
      <c r="BC34" s="29" t="s">
        <v>3</v>
      </c>
      <c r="BD34" s="29" t="s">
        <v>4</v>
      </c>
      <c r="BE34" s="29" t="s">
        <v>5</v>
      </c>
      <c r="BF34" s="29" t="s">
        <v>41</v>
      </c>
    </row>
    <row r="35" spans="1:58" ht="19.899999999999999" customHeight="1">
      <c r="A35" s="30" t="s">
        <v>1393</v>
      </c>
      <c r="B35" s="31" t="s">
        <v>139</v>
      </c>
      <c r="C35" s="31" t="s">
        <v>93</v>
      </c>
      <c r="D35" s="31">
        <f>(E35*2)*0.75</f>
        <v>81.210000000000008</v>
      </c>
      <c r="E35" s="38">
        <v>54.14</v>
      </c>
      <c r="F35" s="31">
        <f>(E35*2)*0.35</f>
        <v>37.897999999999996</v>
      </c>
      <c r="G35" s="31">
        <f>(E35*2)*0.25</f>
        <v>27.07</v>
      </c>
      <c r="H35" s="31">
        <f>(I35*2)*0.75</f>
        <v>76.98</v>
      </c>
      <c r="I35" s="38">
        <v>51.32</v>
      </c>
      <c r="J35" s="31">
        <f>(I35*2)*0.35</f>
        <v>35.923999999999999</v>
      </c>
      <c r="K35" s="31">
        <f>(I35*2)*0.25</f>
        <v>25.66</v>
      </c>
      <c r="M35" s="30" t="str">
        <f t="shared" ref="M35:O39" si="62">A35</f>
        <v>Classic Rooms</v>
      </c>
      <c r="N35" s="31" t="str">
        <f t="shared" si="62"/>
        <v>BB</v>
      </c>
      <c r="O35" s="31" t="str">
        <f t="shared" si="62"/>
        <v>As Quoted</v>
      </c>
      <c r="P35" s="31">
        <f>SUM(D35)</f>
        <v>81.210000000000008</v>
      </c>
      <c r="Q35" s="31">
        <f>SUM(E35*2)</f>
        <v>108.28</v>
      </c>
      <c r="R35" s="31">
        <f>F35</f>
        <v>37.897999999999996</v>
      </c>
      <c r="S35" s="31">
        <f t="shared" ref="S35:S39" si="63">SUM(G35)</f>
        <v>27.07</v>
      </c>
      <c r="T35" s="31">
        <f t="shared" ref="T35:T39" si="64">SUM(H35)</f>
        <v>76.98</v>
      </c>
      <c r="U35" s="31">
        <f>SUM(I35*2)</f>
        <v>102.64</v>
      </c>
      <c r="V35" s="31">
        <f>J35</f>
        <v>35.923999999999999</v>
      </c>
      <c r="W35" s="31">
        <f>SUM(K35)</f>
        <v>25.66</v>
      </c>
      <c r="X35" s="8"/>
      <c r="Y35" s="33">
        <v>1.1000000000000001</v>
      </c>
      <c r="Z35" s="33">
        <v>1.1200000000000001</v>
      </c>
      <c r="AA35" s="33">
        <v>6</v>
      </c>
      <c r="AB35" s="33">
        <v>12</v>
      </c>
      <c r="AC35" s="33">
        <v>6</v>
      </c>
      <c r="AE35" s="30" t="str">
        <f t="shared" ref="AE35:AG39" si="65">M35</f>
        <v>Classic Rooms</v>
      </c>
      <c r="AF35" s="31" t="str">
        <f t="shared" si="65"/>
        <v>BB</v>
      </c>
      <c r="AG35" s="31" t="str">
        <f t="shared" si="65"/>
        <v>As Quoted</v>
      </c>
      <c r="AH35" s="64">
        <f>SUM((P35)+AA35)</f>
        <v>87.210000000000008</v>
      </c>
      <c r="AI35" s="64">
        <f>SUM((Q35)+AB35)</f>
        <v>120.28</v>
      </c>
      <c r="AJ35" s="64">
        <f>R35+AC35</f>
        <v>43.897999999999996</v>
      </c>
      <c r="AK35" s="65">
        <f>SUM((S35+AA35))</f>
        <v>33.07</v>
      </c>
      <c r="AL35" s="64">
        <f>SUM((T35)+AA35)</f>
        <v>82.98</v>
      </c>
      <c r="AM35" s="64">
        <f>SUM((U35)+AB35)</f>
        <v>114.64</v>
      </c>
      <c r="AN35" s="64">
        <f>V35+AC35</f>
        <v>41.923999999999999</v>
      </c>
      <c r="AO35" s="65">
        <f>W35+AA35</f>
        <v>31.66</v>
      </c>
      <c r="AQ35" s="53">
        <v>10</v>
      </c>
      <c r="AR35" s="53">
        <v>0</v>
      </c>
      <c r="AS35" s="53">
        <v>10</v>
      </c>
      <c r="AT35" s="33">
        <v>0</v>
      </c>
      <c r="AV35" s="30" t="str">
        <f t="shared" ref="AV35:AX39" si="66">AE35</f>
        <v>Classic Rooms</v>
      </c>
      <c r="AW35" s="31" t="str">
        <f t="shared" si="66"/>
        <v>BB</v>
      </c>
      <c r="AX35" s="31" t="str">
        <f t="shared" si="66"/>
        <v>As Quoted</v>
      </c>
      <c r="AY35" s="66">
        <f>AH35+AQ35</f>
        <v>97.210000000000008</v>
      </c>
      <c r="AZ35" s="66">
        <f>AI35+AQ35</f>
        <v>130.28</v>
      </c>
      <c r="BA35" s="66" t="s">
        <v>55</v>
      </c>
      <c r="BB35" s="66" t="s">
        <v>55</v>
      </c>
      <c r="BC35" s="66">
        <f>AL35+AS35</f>
        <v>92.98</v>
      </c>
      <c r="BD35" s="66">
        <f>AM35+AS35</f>
        <v>124.64</v>
      </c>
      <c r="BE35" s="66" t="s">
        <v>55</v>
      </c>
      <c r="BF35" s="66" t="s">
        <v>55</v>
      </c>
    </row>
    <row r="36" spans="1:58" ht="19.899999999999999" customHeight="1">
      <c r="A36" s="30" t="s">
        <v>1394</v>
      </c>
      <c r="B36" s="31" t="s">
        <v>139</v>
      </c>
      <c r="C36" s="31" t="s">
        <v>93</v>
      </c>
      <c r="D36" s="31">
        <f>(E36*2)*0.75</f>
        <v>87</v>
      </c>
      <c r="E36" s="38">
        <v>58</v>
      </c>
      <c r="F36" s="31">
        <f t="shared" ref="F36:F39" si="67">(E36*2)*0.35</f>
        <v>40.599999999999994</v>
      </c>
      <c r="G36" s="31">
        <f t="shared" ref="G36:G39" si="68">(E36*2)*0.25</f>
        <v>29</v>
      </c>
      <c r="H36" s="31">
        <f t="shared" ref="H36:H39" si="69">(I36*2)*0.75</f>
        <v>82.5</v>
      </c>
      <c r="I36" s="38">
        <v>55</v>
      </c>
      <c r="J36" s="31">
        <f t="shared" ref="J36:J39" si="70">(I36*2)*0.35</f>
        <v>38.5</v>
      </c>
      <c r="K36" s="31">
        <f t="shared" ref="K36:K39" si="71">(I36*2)*0.25</f>
        <v>27.5</v>
      </c>
      <c r="M36" s="30" t="str">
        <f t="shared" si="62"/>
        <v xml:space="preserve">Garden Room </v>
      </c>
      <c r="N36" s="31" t="str">
        <f t="shared" si="62"/>
        <v>BB</v>
      </c>
      <c r="O36" s="31" t="str">
        <f t="shared" si="62"/>
        <v>As Quoted</v>
      </c>
      <c r="P36" s="31">
        <f>SUM(D36)</f>
        <v>87</v>
      </c>
      <c r="Q36" s="31">
        <f>SUM(E36*2)</f>
        <v>116</v>
      </c>
      <c r="R36" s="31">
        <f t="shared" ref="R36:R39" si="72">F36</f>
        <v>40.599999999999994</v>
      </c>
      <c r="S36" s="31">
        <f t="shared" si="63"/>
        <v>29</v>
      </c>
      <c r="T36" s="31">
        <f t="shared" si="64"/>
        <v>82.5</v>
      </c>
      <c r="U36" s="31">
        <f>SUM(I36*2)</f>
        <v>110</v>
      </c>
      <c r="V36" s="31">
        <f t="shared" ref="V36:V39" si="73">J36</f>
        <v>38.5</v>
      </c>
      <c r="W36" s="31">
        <f>SUM(K36)</f>
        <v>27.5</v>
      </c>
      <c r="X36" s="8"/>
      <c r="Y36" s="33">
        <v>1.1000000000000001</v>
      </c>
      <c r="Z36" s="33">
        <v>1.1200000000000001</v>
      </c>
      <c r="AA36" s="33">
        <v>6</v>
      </c>
      <c r="AB36" s="33">
        <v>12</v>
      </c>
      <c r="AC36" s="33">
        <v>6</v>
      </c>
      <c r="AE36" s="30" t="str">
        <f t="shared" si="65"/>
        <v xml:space="preserve">Garden Room </v>
      </c>
      <c r="AF36" s="31" t="str">
        <f t="shared" si="65"/>
        <v>BB</v>
      </c>
      <c r="AG36" s="31" t="str">
        <f t="shared" si="65"/>
        <v>As Quoted</v>
      </c>
      <c r="AH36" s="64">
        <f t="shared" ref="AH36:AH39" si="74">SUM((P36)+AA36)</f>
        <v>93</v>
      </c>
      <c r="AI36" s="64">
        <f t="shared" ref="AI36:AI39" si="75">SUM((Q36)+AB36)</f>
        <v>128</v>
      </c>
      <c r="AJ36" s="64">
        <f t="shared" ref="AJ36:AJ39" si="76">R36+AC36</f>
        <v>46.599999999999994</v>
      </c>
      <c r="AK36" s="65">
        <f t="shared" ref="AK36:AK39" si="77">SUM((S36+AA36))</f>
        <v>35</v>
      </c>
      <c r="AL36" s="64">
        <f>SUM((T36)+AA36)</f>
        <v>88.5</v>
      </c>
      <c r="AM36" s="64">
        <f t="shared" ref="AM36:AM39" si="78">SUM((U36)+AB36)</f>
        <v>122</v>
      </c>
      <c r="AN36" s="64">
        <f t="shared" ref="AN36" si="79">V36+AC36</f>
        <v>44.5</v>
      </c>
      <c r="AO36" s="65">
        <f t="shared" ref="AO36:AO39" si="80">W36+AA36</f>
        <v>33.5</v>
      </c>
      <c r="AQ36" s="53">
        <v>10</v>
      </c>
      <c r="AR36" s="53">
        <v>0</v>
      </c>
      <c r="AS36" s="53">
        <v>10</v>
      </c>
      <c r="AT36" s="33">
        <v>0</v>
      </c>
      <c r="AV36" s="30" t="str">
        <f t="shared" si="66"/>
        <v xml:space="preserve">Garden Room </v>
      </c>
      <c r="AW36" s="31" t="str">
        <f t="shared" si="66"/>
        <v>BB</v>
      </c>
      <c r="AX36" s="31" t="str">
        <f t="shared" si="66"/>
        <v>As Quoted</v>
      </c>
      <c r="AY36" s="66">
        <f>AH36+AQ36</f>
        <v>103</v>
      </c>
      <c r="AZ36" s="66">
        <f>AI36+AQ36</f>
        <v>138</v>
      </c>
      <c r="BA36" s="66">
        <f>AJ36</f>
        <v>46.599999999999994</v>
      </c>
      <c r="BB36" s="66">
        <f>AK36+AR36</f>
        <v>35</v>
      </c>
      <c r="BC36" s="66">
        <f>AL36+AS36</f>
        <v>98.5</v>
      </c>
      <c r="BD36" s="66">
        <f>AM36+AS36</f>
        <v>132</v>
      </c>
      <c r="BE36" s="66">
        <f>AN36</f>
        <v>44.5</v>
      </c>
      <c r="BF36" s="66">
        <f>AO36+AT36</f>
        <v>33.5</v>
      </c>
    </row>
    <row r="37" spans="1:58" ht="19.899999999999999" customHeight="1">
      <c r="A37" s="30" t="s">
        <v>1048</v>
      </c>
      <c r="B37" s="31" t="s">
        <v>139</v>
      </c>
      <c r="C37" s="31" t="s">
        <v>93</v>
      </c>
      <c r="D37" s="31">
        <f t="shared" ref="D37:D39" si="81">(E37*2)*0.75</f>
        <v>97.5</v>
      </c>
      <c r="E37" s="38">
        <v>65</v>
      </c>
      <c r="F37" s="31">
        <f t="shared" si="67"/>
        <v>45.5</v>
      </c>
      <c r="G37" s="31">
        <f t="shared" si="68"/>
        <v>32.5</v>
      </c>
      <c r="H37" s="31">
        <f t="shared" si="69"/>
        <v>88.5</v>
      </c>
      <c r="I37" s="38">
        <v>59</v>
      </c>
      <c r="J37" s="31">
        <f t="shared" si="70"/>
        <v>41.3</v>
      </c>
      <c r="K37" s="31">
        <f t="shared" si="71"/>
        <v>29.5</v>
      </c>
      <c r="M37" s="30" t="str">
        <f t="shared" si="62"/>
        <v xml:space="preserve">Superior Room </v>
      </c>
      <c r="N37" s="31" t="str">
        <f t="shared" si="62"/>
        <v>BB</v>
      </c>
      <c r="O37" s="31" t="str">
        <f t="shared" si="62"/>
        <v>As Quoted</v>
      </c>
      <c r="P37" s="31">
        <f>SUM(D37)</f>
        <v>97.5</v>
      </c>
      <c r="Q37" s="31">
        <f>SUM(E37*2)</f>
        <v>130</v>
      </c>
      <c r="R37" s="31">
        <f t="shared" si="72"/>
        <v>45.5</v>
      </c>
      <c r="S37" s="31">
        <f t="shared" si="63"/>
        <v>32.5</v>
      </c>
      <c r="T37" s="31">
        <f t="shared" si="64"/>
        <v>88.5</v>
      </c>
      <c r="U37" s="31">
        <f>SUM(I37*2)</f>
        <v>118</v>
      </c>
      <c r="V37" s="31">
        <f t="shared" si="73"/>
        <v>41.3</v>
      </c>
      <c r="W37" s="31">
        <f>SUM(K37)</f>
        <v>29.5</v>
      </c>
      <c r="X37" s="8"/>
      <c r="Y37" s="33">
        <v>1.1000000000000001</v>
      </c>
      <c r="Z37" s="33">
        <v>1.1200000000000001</v>
      </c>
      <c r="AA37" s="33">
        <v>6</v>
      </c>
      <c r="AB37" s="33">
        <v>12</v>
      </c>
      <c r="AC37" s="33">
        <v>6</v>
      </c>
      <c r="AE37" s="30" t="str">
        <f t="shared" si="65"/>
        <v xml:space="preserve">Superior Room </v>
      </c>
      <c r="AF37" s="31" t="str">
        <f t="shared" si="65"/>
        <v>BB</v>
      </c>
      <c r="AG37" s="31" t="str">
        <f t="shared" si="65"/>
        <v>As Quoted</v>
      </c>
      <c r="AH37" s="64">
        <f t="shared" si="74"/>
        <v>103.5</v>
      </c>
      <c r="AI37" s="64">
        <f t="shared" si="75"/>
        <v>142</v>
      </c>
      <c r="AJ37" s="64">
        <f t="shared" si="76"/>
        <v>51.5</v>
      </c>
      <c r="AK37" s="65">
        <f t="shared" si="77"/>
        <v>38.5</v>
      </c>
      <c r="AL37" s="64">
        <f t="shared" ref="AL37:AL39" si="82">SUM((T37)+AA37)</f>
        <v>94.5</v>
      </c>
      <c r="AM37" s="64">
        <f t="shared" si="78"/>
        <v>130</v>
      </c>
      <c r="AN37" s="64">
        <f>V37+AC37</f>
        <v>47.3</v>
      </c>
      <c r="AO37" s="65">
        <f t="shared" si="80"/>
        <v>35.5</v>
      </c>
      <c r="AQ37" s="53">
        <v>10</v>
      </c>
      <c r="AR37" s="53">
        <v>0</v>
      </c>
      <c r="AS37" s="53">
        <v>10</v>
      </c>
      <c r="AT37" s="33">
        <v>0</v>
      </c>
      <c r="AV37" s="30" t="str">
        <f t="shared" si="66"/>
        <v xml:space="preserve">Superior Room </v>
      </c>
      <c r="AW37" s="31" t="str">
        <f t="shared" si="66"/>
        <v>BB</v>
      </c>
      <c r="AX37" s="31" t="str">
        <f t="shared" si="66"/>
        <v>As Quoted</v>
      </c>
      <c r="AY37" s="66">
        <f>AH37+AQ37</f>
        <v>113.5</v>
      </c>
      <c r="AZ37" s="66">
        <f>AI37+AQ37</f>
        <v>152</v>
      </c>
      <c r="BA37" s="66" t="s">
        <v>55</v>
      </c>
      <c r="BB37" s="66" t="s">
        <v>55</v>
      </c>
      <c r="BC37" s="66">
        <f>AL37+AS37</f>
        <v>104.5</v>
      </c>
      <c r="BD37" s="66">
        <f>AM37+AS37</f>
        <v>140</v>
      </c>
      <c r="BE37" s="66" t="s">
        <v>55</v>
      </c>
      <c r="BF37" s="66" t="s">
        <v>55</v>
      </c>
    </row>
    <row r="38" spans="1:58" ht="19.899999999999999" customHeight="1">
      <c r="A38" s="30" t="s">
        <v>1049</v>
      </c>
      <c r="B38" s="31" t="s">
        <v>139</v>
      </c>
      <c r="C38" s="31" t="s">
        <v>93</v>
      </c>
      <c r="D38" s="31">
        <f t="shared" si="81"/>
        <v>110.92500000000001</v>
      </c>
      <c r="E38" s="38">
        <v>73.95</v>
      </c>
      <c r="F38" s="31">
        <f t="shared" si="67"/>
        <v>51.765000000000001</v>
      </c>
      <c r="G38" s="31">
        <f t="shared" si="68"/>
        <v>36.975000000000001</v>
      </c>
      <c r="H38" s="31">
        <f t="shared" si="69"/>
        <v>100.80000000000001</v>
      </c>
      <c r="I38" s="38">
        <v>67.2</v>
      </c>
      <c r="J38" s="31">
        <f t="shared" si="70"/>
        <v>47.04</v>
      </c>
      <c r="K38" s="31">
        <f t="shared" si="71"/>
        <v>33.6</v>
      </c>
      <c r="M38" s="30" t="str">
        <f t="shared" si="62"/>
        <v xml:space="preserve">Deluxe Room </v>
      </c>
      <c r="N38" s="31" t="str">
        <f t="shared" si="62"/>
        <v>BB</v>
      </c>
      <c r="O38" s="31" t="str">
        <f t="shared" si="62"/>
        <v>As Quoted</v>
      </c>
      <c r="P38" s="31">
        <f>SUM(D38)</f>
        <v>110.92500000000001</v>
      </c>
      <c r="Q38" s="31">
        <f>SUM(E38*2)</f>
        <v>147.9</v>
      </c>
      <c r="R38" s="31">
        <f t="shared" si="72"/>
        <v>51.765000000000001</v>
      </c>
      <c r="S38" s="31">
        <f t="shared" si="63"/>
        <v>36.975000000000001</v>
      </c>
      <c r="T38" s="31">
        <f t="shared" si="64"/>
        <v>100.80000000000001</v>
      </c>
      <c r="U38" s="31">
        <f>SUM(I38*2)</f>
        <v>134.4</v>
      </c>
      <c r="V38" s="31">
        <f t="shared" si="73"/>
        <v>47.04</v>
      </c>
      <c r="W38" s="31">
        <f>SUM(K38)</f>
        <v>33.6</v>
      </c>
      <c r="X38" s="8"/>
      <c r="Y38" s="33">
        <v>1.1000000000000001</v>
      </c>
      <c r="Z38" s="33">
        <v>1.1200000000000001</v>
      </c>
      <c r="AA38" s="33">
        <v>6</v>
      </c>
      <c r="AB38" s="33">
        <v>12</v>
      </c>
      <c r="AC38" s="33">
        <v>6</v>
      </c>
      <c r="AE38" s="30" t="str">
        <f t="shared" si="65"/>
        <v xml:space="preserve">Deluxe Room </v>
      </c>
      <c r="AF38" s="31" t="str">
        <f t="shared" si="65"/>
        <v>BB</v>
      </c>
      <c r="AG38" s="31" t="str">
        <f t="shared" si="65"/>
        <v>As Quoted</v>
      </c>
      <c r="AH38" s="64">
        <f t="shared" si="74"/>
        <v>116.92500000000001</v>
      </c>
      <c r="AI38" s="64">
        <f t="shared" si="75"/>
        <v>159.9</v>
      </c>
      <c r="AJ38" s="64">
        <f t="shared" si="76"/>
        <v>57.765000000000001</v>
      </c>
      <c r="AK38" s="65">
        <f t="shared" si="77"/>
        <v>42.975000000000001</v>
      </c>
      <c r="AL38" s="64">
        <f t="shared" si="82"/>
        <v>106.80000000000001</v>
      </c>
      <c r="AM38" s="64">
        <f t="shared" si="78"/>
        <v>146.4</v>
      </c>
      <c r="AN38" s="64">
        <f t="shared" ref="AN38:AN39" si="83">V38+AC38</f>
        <v>53.04</v>
      </c>
      <c r="AO38" s="65">
        <f t="shared" si="80"/>
        <v>39.6</v>
      </c>
      <c r="AQ38" s="53">
        <v>10</v>
      </c>
      <c r="AR38" s="53">
        <v>0</v>
      </c>
      <c r="AS38" s="53">
        <v>10</v>
      </c>
      <c r="AT38" s="33">
        <v>0</v>
      </c>
      <c r="AV38" s="30" t="str">
        <f t="shared" si="66"/>
        <v xml:space="preserve">Deluxe Room </v>
      </c>
      <c r="AW38" s="31" t="str">
        <f t="shared" si="66"/>
        <v>BB</v>
      </c>
      <c r="AX38" s="31" t="str">
        <f t="shared" si="66"/>
        <v>As Quoted</v>
      </c>
      <c r="AY38" s="66">
        <f>AH38+AQ38</f>
        <v>126.92500000000001</v>
      </c>
      <c r="AZ38" s="66">
        <f>AI38+AQ38</f>
        <v>169.9</v>
      </c>
      <c r="BA38" s="66">
        <f>AJ38</f>
        <v>57.765000000000001</v>
      </c>
      <c r="BB38" s="66">
        <f>AK38+AR38</f>
        <v>42.975000000000001</v>
      </c>
      <c r="BC38" s="66">
        <f>AL38+AS38</f>
        <v>116.80000000000001</v>
      </c>
      <c r="BD38" s="66">
        <f>AM38+AS38</f>
        <v>156.4</v>
      </c>
      <c r="BE38" s="66">
        <f>AN38</f>
        <v>53.04</v>
      </c>
      <c r="BF38" s="66">
        <f>AO38+AT38</f>
        <v>39.6</v>
      </c>
    </row>
    <row r="39" spans="1:58" ht="19.899999999999999" customHeight="1">
      <c r="A39" s="30" t="s">
        <v>65</v>
      </c>
      <c r="B39" s="31" t="s">
        <v>139</v>
      </c>
      <c r="C39" s="31" t="s">
        <v>93</v>
      </c>
      <c r="D39" s="31">
        <f t="shared" si="81"/>
        <v>126</v>
      </c>
      <c r="E39" s="38">
        <v>84</v>
      </c>
      <c r="F39" s="31">
        <f t="shared" si="67"/>
        <v>58.8</v>
      </c>
      <c r="G39" s="31">
        <f t="shared" si="68"/>
        <v>42</v>
      </c>
      <c r="H39" s="31">
        <f t="shared" si="69"/>
        <v>114</v>
      </c>
      <c r="I39" s="38">
        <v>76</v>
      </c>
      <c r="J39" s="31">
        <f t="shared" si="70"/>
        <v>53.199999999999996</v>
      </c>
      <c r="K39" s="31">
        <f t="shared" si="71"/>
        <v>38</v>
      </c>
      <c r="M39" s="30" t="str">
        <f t="shared" si="62"/>
        <v xml:space="preserve">Beach Villa </v>
      </c>
      <c r="N39" s="31" t="str">
        <f t="shared" si="62"/>
        <v>BB</v>
      </c>
      <c r="O39" s="31" t="str">
        <f t="shared" si="62"/>
        <v>As Quoted</v>
      </c>
      <c r="P39" s="31">
        <f>SUM(D39)</f>
        <v>126</v>
      </c>
      <c r="Q39" s="31">
        <f>SUM(E39*2)</f>
        <v>168</v>
      </c>
      <c r="R39" s="31">
        <f t="shared" si="72"/>
        <v>58.8</v>
      </c>
      <c r="S39" s="31">
        <f t="shared" si="63"/>
        <v>42</v>
      </c>
      <c r="T39" s="31">
        <f t="shared" si="64"/>
        <v>114</v>
      </c>
      <c r="U39" s="31">
        <f>SUM(I39*2)</f>
        <v>152</v>
      </c>
      <c r="V39" s="31">
        <f t="shared" si="73"/>
        <v>53.199999999999996</v>
      </c>
      <c r="W39" s="31">
        <f>SUM(K39)</f>
        <v>38</v>
      </c>
      <c r="X39" s="8"/>
      <c r="Y39" s="33">
        <v>1.1000000000000001</v>
      </c>
      <c r="Z39" s="33">
        <v>1.1200000000000001</v>
      </c>
      <c r="AA39" s="33">
        <v>6</v>
      </c>
      <c r="AB39" s="33">
        <v>12</v>
      </c>
      <c r="AC39" s="33">
        <v>6</v>
      </c>
      <c r="AE39" s="30" t="str">
        <f t="shared" si="65"/>
        <v xml:space="preserve">Beach Villa </v>
      </c>
      <c r="AF39" s="31" t="str">
        <f t="shared" si="65"/>
        <v>BB</v>
      </c>
      <c r="AG39" s="31" t="str">
        <f t="shared" si="65"/>
        <v>As Quoted</v>
      </c>
      <c r="AH39" s="64">
        <f t="shared" si="74"/>
        <v>132</v>
      </c>
      <c r="AI39" s="64">
        <f t="shared" si="75"/>
        <v>180</v>
      </c>
      <c r="AJ39" s="64">
        <f t="shared" si="76"/>
        <v>64.8</v>
      </c>
      <c r="AK39" s="65">
        <f t="shared" si="77"/>
        <v>48</v>
      </c>
      <c r="AL39" s="64">
        <f t="shared" si="82"/>
        <v>120</v>
      </c>
      <c r="AM39" s="64">
        <f t="shared" si="78"/>
        <v>164</v>
      </c>
      <c r="AN39" s="64">
        <f t="shared" si="83"/>
        <v>59.199999999999996</v>
      </c>
      <c r="AO39" s="65">
        <f t="shared" si="80"/>
        <v>44</v>
      </c>
      <c r="AQ39" s="53">
        <v>10</v>
      </c>
      <c r="AR39" s="53">
        <v>0</v>
      </c>
      <c r="AS39" s="53">
        <v>10</v>
      </c>
      <c r="AT39" s="33">
        <v>0</v>
      </c>
      <c r="AV39" s="30" t="str">
        <f t="shared" si="66"/>
        <v xml:space="preserve">Beach Villa </v>
      </c>
      <c r="AW39" s="31" t="str">
        <f t="shared" si="66"/>
        <v>BB</v>
      </c>
      <c r="AX39" s="31" t="str">
        <f t="shared" si="66"/>
        <v>As Quoted</v>
      </c>
      <c r="AY39" s="66">
        <f>AH39+AQ39</f>
        <v>142</v>
      </c>
      <c r="AZ39" s="66">
        <f>AI39+AQ39</f>
        <v>190</v>
      </c>
      <c r="BA39" s="66">
        <f>AJ39</f>
        <v>64.8</v>
      </c>
      <c r="BB39" s="66">
        <f>AK39+AR39</f>
        <v>48</v>
      </c>
      <c r="BC39" s="66">
        <f>AL39+AS39</f>
        <v>130</v>
      </c>
      <c r="BD39" s="66">
        <f>AM39+AS39</f>
        <v>174</v>
      </c>
      <c r="BE39" s="66">
        <f>AN39</f>
        <v>59.199999999999996</v>
      </c>
      <c r="BF39" s="66">
        <f>AO39+AT39</f>
        <v>44</v>
      </c>
    </row>
  </sheetData>
  <sheetProtection password="D8E4" sheet="1" objects="1" scenarios="1" selectLockedCells="1" selectUnlockedCells="1"/>
  <mergeCells count="80">
    <mergeCell ref="AF9:AF10"/>
    <mergeCell ref="A9:A10"/>
    <mergeCell ref="B9:B10"/>
    <mergeCell ref="C9:C10"/>
    <mergeCell ref="D9:G9"/>
    <mergeCell ref="H9:K9"/>
    <mergeCell ref="M9:M10"/>
    <mergeCell ref="N9:N10"/>
    <mergeCell ref="O9:O10"/>
    <mergeCell ref="P9:S9"/>
    <mergeCell ref="T9:W9"/>
    <mergeCell ref="AE9:AE10"/>
    <mergeCell ref="AY9:BB9"/>
    <mergeCell ref="BC9:BF9"/>
    <mergeCell ref="A17:A18"/>
    <mergeCell ref="B17:B18"/>
    <mergeCell ref="C17:C18"/>
    <mergeCell ref="D17:G17"/>
    <mergeCell ref="H17:K17"/>
    <mergeCell ref="M17:M18"/>
    <mergeCell ref="N17:N18"/>
    <mergeCell ref="O17:O18"/>
    <mergeCell ref="AG9:AG10"/>
    <mergeCell ref="AH9:AK9"/>
    <mergeCell ref="AL9:AO9"/>
    <mergeCell ref="AV9:AV10"/>
    <mergeCell ref="AW9:AW10"/>
    <mergeCell ref="AX9:AX10"/>
    <mergeCell ref="BC17:BF17"/>
    <mergeCell ref="P17:S17"/>
    <mergeCell ref="T17:W17"/>
    <mergeCell ref="AE17:AE18"/>
    <mergeCell ref="AF17:AF18"/>
    <mergeCell ref="AG17:AG18"/>
    <mergeCell ref="AH17:AK17"/>
    <mergeCell ref="AL17:AO17"/>
    <mergeCell ref="AV17:AV18"/>
    <mergeCell ref="AW17:AW18"/>
    <mergeCell ref="AX17:AX18"/>
    <mergeCell ref="AY17:BB17"/>
    <mergeCell ref="AF25:AF26"/>
    <mergeCell ref="A25:A26"/>
    <mergeCell ref="B25:B26"/>
    <mergeCell ref="C25:C26"/>
    <mergeCell ref="D25:G25"/>
    <mergeCell ref="H25:K25"/>
    <mergeCell ref="M25:M26"/>
    <mergeCell ref="N25:N26"/>
    <mergeCell ref="O25:O26"/>
    <mergeCell ref="P25:S25"/>
    <mergeCell ref="T25:W25"/>
    <mergeCell ref="AE25:AE26"/>
    <mergeCell ref="AY25:BB25"/>
    <mergeCell ref="BC25:BF25"/>
    <mergeCell ref="A33:A34"/>
    <mergeCell ref="B33:B34"/>
    <mergeCell ref="C33:C34"/>
    <mergeCell ref="D33:G33"/>
    <mergeCell ref="H33:K33"/>
    <mergeCell ref="M33:M34"/>
    <mergeCell ref="N33:N34"/>
    <mergeCell ref="O33:O34"/>
    <mergeCell ref="AG25:AG26"/>
    <mergeCell ref="AH25:AK25"/>
    <mergeCell ref="AL25:AO25"/>
    <mergeCell ref="AV25:AV26"/>
    <mergeCell ref="AW25:AW26"/>
    <mergeCell ref="AX25:AX26"/>
    <mergeCell ref="BC33:BF33"/>
    <mergeCell ref="P33:S33"/>
    <mergeCell ref="T33:W33"/>
    <mergeCell ref="AE33:AE34"/>
    <mergeCell ref="AF33:AF34"/>
    <mergeCell ref="AG33:AG34"/>
    <mergeCell ref="AH33:AK33"/>
    <mergeCell ref="AL33:AO33"/>
    <mergeCell ref="AV33:AV34"/>
    <mergeCell ref="AW33:AW34"/>
    <mergeCell ref="AX33:AX34"/>
    <mergeCell ref="AY33:BB33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112E7-F810-454E-B60D-7179EFD9341E}">
  <sheetPr codeName="Лист139"/>
  <dimension ref="A1:K14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2.7109375" style="1" customWidth="1"/>
    <col min="2" max="2" width="10.28515625" style="1" customWidth="1"/>
    <col min="3" max="3" width="13.5703125" style="2" customWidth="1"/>
    <col min="4" max="4" width="10.5703125" style="2" customWidth="1"/>
    <col min="5" max="6" width="10.5703125" style="3" customWidth="1"/>
    <col min="7" max="11" width="10.5703125" style="1" customWidth="1"/>
    <col min="12" max="16384" width="9.140625" style="1"/>
  </cols>
  <sheetData>
    <row r="1" spans="1:11" ht="20.25" customHeight="1">
      <c r="A1" s="300" t="s">
        <v>2044</v>
      </c>
      <c r="B1" s="300"/>
      <c r="C1" s="300"/>
      <c r="D1" s="300"/>
      <c r="K1" s="4"/>
    </row>
    <row r="2" spans="1:11" s="3" customFormat="1" ht="24.6" customHeight="1">
      <c r="A2" s="5"/>
      <c r="B2" s="18"/>
      <c r="C2" s="5"/>
      <c r="D2" s="22"/>
      <c r="G2" s="1"/>
      <c r="H2" s="1"/>
      <c r="I2" s="1"/>
      <c r="J2" s="1"/>
      <c r="K2" s="1"/>
    </row>
    <row r="3" spans="1:11" s="3" customFormat="1" ht="24.6" customHeight="1">
      <c r="A3" s="15" t="s">
        <v>10</v>
      </c>
      <c r="B3" s="15"/>
      <c r="C3" s="2"/>
      <c r="D3" s="2"/>
      <c r="G3" s="1"/>
      <c r="H3" s="1"/>
      <c r="I3" s="1"/>
      <c r="J3" s="1"/>
      <c r="K3" s="1"/>
    </row>
    <row r="4" spans="1:11" s="3" customFormat="1" ht="24.6" customHeight="1">
      <c r="A4" s="5" t="s">
        <v>11</v>
      </c>
      <c r="B4" s="5"/>
      <c r="C4" s="2"/>
      <c r="D4" s="2"/>
      <c r="G4" s="1"/>
      <c r="H4" s="1"/>
      <c r="I4" s="1"/>
      <c r="J4" s="1"/>
      <c r="K4" s="1"/>
    </row>
    <row r="5" spans="1:11" s="3" customFormat="1" ht="24.6" customHeight="1">
      <c r="A5" s="5" t="s">
        <v>12</v>
      </c>
      <c r="B5" s="5"/>
      <c r="C5" s="2"/>
      <c r="D5" s="2"/>
      <c r="G5" s="1"/>
      <c r="H5" s="1"/>
      <c r="I5" s="1"/>
      <c r="J5" s="1"/>
      <c r="K5" s="1"/>
    </row>
    <row r="6" spans="1:11" s="3" customFormat="1" ht="24.6" customHeight="1">
      <c r="A6" s="5"/>
      <c r="B6" s="5"/>
      <c r="C6" s="2"/>
      <c r="D6" s="2"/>
      <c r="G6" s="1"/>
      <c r="H6" s="1"/>
      <c r="I6" s="1"/>
      <c r="J6" s="1"/>
      <c r="K6" s="1"/>
    </row>
    <row r="7" spans="1:11" s="2" customFormat="1" ht="24.6" customHeight="1">
      <c r="A7" s="23"/>
      <c r="B7" s="15"/>
      <c r="E7" s="3"/>
      <c r="F7" s="3"/>
      <c r="G7" s="1"/>
      <c r="H7" s="1"/>
      <c r="I7" s="1"/>
      <c r="J7" s="1"/>
      <c r="K7" s="1"/>
    </row>
    <row r="8" spans="1:11" s="2" customFormat="1" ht="24.6" customHeight="1">
      <c r="A8" s="7" t="s">
        <v>664</v>
      </c>
      <c r="B8" s="15"/>
      <c r="E8" s="3"/>
      <c r="F8" s="3"/>
      <c r="G8" s="1"/>
      <c r="H8" s="1"/>
      <c r="I8" s="1"/>
      <c r="J8" s="1"/>
      <c r="K8" s="1"/>
    </row>
    <row r="9" spans="1:11" s="2" customFormat="1" ht="24.6" customHeight="1">
      <c r="A9" s="5" t="s">
        <v>1397</v>
      </c>
      <c r="B9" s="15"/>
      <c r="E9" s="3"/>
      <c r="F9" s="3"/>
      <c r="G9" s="1"/>
      <c r="H9" s="1"/>
      <c r="I9" s="1"/>
      <c r="J9" s="1"/>
      <c r="K9" s="1"/>
    </row>
    <row r="10" spans="1:11" s="2" customFormat="1" ht="24.6" customHeight="1">
      <c r="A10" s="5" t="s">
        <v>1398</v>
      </c>
      <c r="B10" s="5"/>
      <c r="E10" s="3"/>
      <c r="F10" s="3"/>
      <c r="G10" s="1"/>
      <c r="H10" s="1"/>
      <c r="I10" s="1"/>
      <c r="J10" s="1"/>
      <c r="K10" s="1"/>
    </row>
    <row r="11" spans="1:11" s="2" customFormat="1" ht="24.6" customHeight="1">
      <c r="A11" s="5" t="s">
        <v>1399</v>
      </c>
      <c r="B11" s="5"/>
      <c r="E11" s="3"/>
      <c r="F11" s="3"/>
      <c r="G11" s="1"/>
      <c r="H11" s="1"/>
      <c r="I11" s="1"/>
      <c r="J11" s="1"/>
      <c r="K11" s="1"/>
    </row>
    <row r="12" spans="1:11" s="2" customFormat="1" ht="24.6" customHeight="1">
      <c r="A12" s="5" t="s">
        <v>1400</v>
      </c>
      <c r="B12" s="5"/>
      <c r="E12" s="3"/>
      <c r="F12" s="3"/>
      <c r="G12" s="1"/>
      <c r="H12" s="1"/>
      <c r="I12" s="1"/>
      <c r="J12" s="1"/>
      <c r="K12" s="1"/>
    </row>
    <row r="13" spans="1:11" s="2" customFormat="1" ht="24.6" customHeight="1">
      <c r="A13" s="5" t="s">
        <v>1401</v>
      </c>
      <c r="B13" s="5"/>
      <c r="E13" s="3"/>
      <c r="F13" s="3"/>
      <c r="G13" s="1"/>
      <c r="H13" s="1"/>
      <c r="I13" s="1"/>
      <c r="J13" s="1"/>
      <c r="K13" s="1"/>
    </row>
    <row r="14" spans="1:11" s="2" customFormat="1" ht="24.6" customHeight="1">
      <c r="A14" s="5" t="s">
        <v>670</v>
      </c>
      <c r="B14" s="5"/>
      <c r="E14" s="3"/>
      <c r="F14" s="3"/>
      <c r="G14" s="1"/>
      <c r="H14" s="1"/>
      <c r="I14" s="1"/>
      <c r="J14" s="1"/>
      <c r="K14" s="1"/>
    </row>
  </sheetData>
  <mergeCells count="1">
    <mergeCell ref="A1:D1"/>
  </mergeCells>
  <pageMargins left="0.25" right="0.25" top="0.75" bottom="0.75" header="0.3" footer="0.3"/>
  <pageSetup paperSize="9" scale="77" orientation="portrait" verticalDpi="1200" r:id="rId1"/>
  <headerFooter>
    <oddFooter>&amp;L&amp;"Candara,Regular"&amp;8INTOUR MALDIVES&amp;C&amp;"Candara,Regular"&amp;8&amp;P of &amp;N&amp;R&amp;"Candara,Regular"&amp;8Medhufushi Island Resort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93EA3-A63B-4FA2-8C5E-7033BE1F3E17}">
  <sheetPr codeName="Лист140">
    <tabColor rgb="FFFF0000"/>
  </sheetPr>
  <dimension ref="A8:BF47"/>
  <sheetViews>
    <sheetView topLeftCell="BG1" zoomScaleNormal="100" zoomScaleSheetLayoutView="100" workbookViewId="0">
      <selection sqref="A1:BF1048576"/>
    </sheetView>
  </sheetViews>
  <sheetFormatPr defaultColWidth="15" defaultRowHeight="18" customHeight="1"/>
  <cols>
    <col min="1" max="58" width="0" style="25" hidden="1" customWidth="1"/>
    <col min="59" max="16384" width="15" style="25"/>
  </cols>
  <sheetData>
    <row r="8" spans="1:58" ht="18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8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18" customHeight="1">
      <c r="A10" s="298"/>
      <c r="B10" s="298"/>
      <c r="C10" s="298"/>
      <c r="D10" s="285" t="s">
        <v>235</v>
      </c>
      <c r="E10" s="286"/>
      <c r="F10" s="286"/>
      <c r="G10" s="287"/>
      <c r="H10" s="285" t="s">
        <v>354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06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06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06 Jan 2020</v>
      </c>
      <c r="BD10" s="283"/>
      <c r="BE10" s="283"/>
      <c r="BF10" s="284"/>
    </row>
    <row r="11" spans="1:58" ht="18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18" customHeight="1">
      <c r="A12" s="30" t="s">
        <v>1402</v>
      </c>
      <c r="B12" s="31" t="s">
        <v>217</v>
      </c>
      <c r="C12" s="31" t="s">
        <v>672</v>
      </c>
      <c r="D12" s="31">
        <v>175</v>
      </c>
      <c r="E12" s="31">
        <v>125</v>
      </c>
      <c r="F12" s="31">
        <v>110</v>
      </c>
      <c r="G12" s="31">
        <v>45</v>
      </c>
      <c r="H12" s="31">
        <v>290</v>
      </c>
      <c r="I12" s="31">
        <v>240</v>
      </c>
      <c r="J12" s="31">
        <v>225</v>
      </c>
      <c r="K12" s="31">
        <v>45</v>
      </c>
      <c r="M12" s="30" t="str">
        <f t="shared" ref="M12:O15" si="0">A12</f>
        <v xml:space="preserve">Semi Detached Beach Villa </v>
      </c>
      <c r="N12" s="31" t="str">
        <f t="shared" si="0"/>
        <v>HB</v>
      </c>
      <c r="O12" s="31" t="str">
        <f t="shared" si="0"/>
        <v>As quoted</v>
      </c>
      <c r="P12" s="31">
        <f>SUM(D12)</f>
        <v>175</v>
      </c>
      <c r="Q12" s="31">
        <f>SUM(E12*2)</f>
        <v>250</v>
      </c>
      <c r="R12" s="31">
        <f>F12*3</f>
        <v>330</v>
      </c>
      <c r="S12" s="31">
        <f>G12</f>
        <v>45</v>
      </c>
      <c r="T12" s="31">
        <f>SUM(H12)</f>
        <v>290</v>
      </c>
      <c r="U12" s="31">
        <f>SUM(I12*2)</f>
        <v>480</v>
      </c>
      <c r="V12" s="31">
        <f>SUM(J12*3)</f>
        <v>675</v>
      </c>
      <c r="W12" s="31">
        <f>SUM(K12)</f>
        <v>45</v>
      </c>
      <c r="X12" s="8"/>
      <c r="Y12" s="33"/>
      <c r="Z12" s="33"/>
      <c r="AA12" s="33">
        <v>6</v>
      </c>
      <c r="AB12" s="33">
        <v>12</v>
      </c>
      <c r="AC12" s="33">
        <v>18</v>
      </c>
      <c r="AE12" s="30" t="str">
        <f t="shared" ref="AE12:AG15" si="1">M12</f>
        <v xml:space="preserve">Semi Detached Beach Villa </v>
      </c>
      <c r="AF12" s="31" t="str">
        <f t="shared" si="1"/>
        <v>HB</v>
      </c>
      <c r="AG12" s="31" t="str">
        <f t="shared" si="1"/>
        <v>As quoted</v>
      </c>
      <c r="AH12" s="31">
        <f>P12+AA12</f>
        <v>181</v>
      </c>
      <c r="AI12" s="34">
        <f>Q12+AB12</f>
        <v>262</v>
      </c>
      <c r="AJ12" s="34">
        <f>R12+AC12</f>
        <v>348</v>
      </c>
      <c r="AK12" s="34">
        <f>S12+AA12</f>
        <v>51</v>
      </c>
      <c r="AL12" s="34">
        <f t="shared" ref="AL12:AN15" si="2">T12+AA12</f>
        <v>296</v>
      </c>
      <c r="AM12" s="34">
        <f t="shared" si="2"/>
        <v>492</v>
      </c>
      <c r="AN12" s="34">
        <f t="shared" si="2"/>
        <v>693</v>
      </c>
      <c r="AO12" s="34">
        <f>W12+AA12</f>
        <v>51</v>
      </c>
      <c r="AQ12" s="35">
        <v>10</v>
      </c>
      <c r="AR12" s="35">
        <v>1</v>
      </c>
      <c r="AS12" s="35">
        <v>25</v>
      </c>
      <c r="AT12" s="35">
        <v>1</v>
      </c>
      <c r="AV12" s="30" t="str">
        <f t="shared" ref="AV12:AX15" si="3">AE12</f>
        <v xml:space="preserve">Semi Detached Beach Villa </v>
      </c>
      <c r="AW12" s="31" t="str">
        <f t="shared" si="3"/>
        <v>HB</v>
      </c>
      <c r="AX12" s="31" t="str">
        <f t="shared" si="3"/>
        <v>As quoted</v>
      </c>
      <c r="AY12" s="31">
        <f>AH12+AQ12</f>
        <v>191</v>
      </c>
      <c r="AZ12" s="31">
        <f>AI12+AQ12</f>
        <v>272</v>
      </c>
      <c r="BA12" s="31">
        <f t="shared" ref="BA12:BC13" si="4">AJ12+AQ12</f>
        <v>358</v>
      </c>
      <c r="BB12" s="31">
        <f t="shared" si="4"/>
        <v>52</v>
      </c>
      <c r="BC12" s="31">
        <f t="shared" si="4"/>
        <v>321</v>
      </c>
      <c r="BD12" s="31">
        <f>AM12+AS12</f>
        <v>517</v>
      </c>
      <c r="BE12" s="31">
        <f>AN12+AS12</f>
        <v>718</v>
      </c>
      <c r="BF12" s="31">
        <f>AO12+AT12</f>
        <v>52</v>
      </c>
    </row>
    <row r="13" spans="1:58" ht="18" customHeight="1">
      <c r="A13" s="30" t="s">
        <v>330</v>
      </c>
      <c r="B13" s="31" t="s">
        <v>217</v>
      </c>
      <c r="C13" s="31" t="s">
        <v>672</v>
      </c>
      <c r="D13" s="31">
        <v>200</v>
      </c>
      <c r="E13" s="31">
        <v>150</v>
      </c>
      <c r="F13" s="31">
        <v>135</v>
      </c>
      <c r="G13" s="31">
        <v>45</v>
      </c>
      <c r="H13" s="31">
        <v>315</v>
      </c>
      <c r="I13" s="31">
        <v>265</v>
      </c>
      <c r="J13" s="31">
        <v>250</v>
      </c>
      <c r="K13" s="31">
        <v>45</v>
      </c>
      <c r="M13" s="30" t="str">
        <f t="shared" si="0"/>
        <v>Beach Villa</v>
      </c>
      <c r="N13" s="31" t="str">
        <f t="shared" si="0"/>
        <v>HB</v>
      </c>
      <c r="O13" s="31" t="str">
        <f t="shared" si="0"/>
        <v>As quoted</v>
      </c>
      <c r="P13" s="31">
        <f>SUM(D13)</f>
        <v>200</v>
      </c>
      <c r="Q13" s="31">
        <f>SUM(E13*2)</f>
        <v>300</v>
      </c>
      <c r="R13" s="31">
        <f>F13*3</f>
        <v>405</v>
      </c>
      <c r="S13" s="31">
        <f>G13</f>
        <v>45</v>
      </c>
      <c r="T13" s="31">
        <f>SUM(H13)</f>
        <v>315</v>
      </c>
      <c r="U13" s="31">
        <f>SUM(I13*2)</f>
        <v>530</v>
      </c>
      <c r="V13" s="31">
        <f>SUM(J13*3)</f>
        <v>750</v>
      </c>
      <c r="W13" s="31">
        <f>SUM(K13)</f>
        <v>45</v>
      </c>
      <c r="X13" s="8"/>
      <c r="Y13" s="33"/>
      <c r="Z13" s="33"/>
      <c r="AA13" s="33">
        <v>6</v>
      </c>
      <c r="AB13" s="33">
        <v>12</v>
      </c>
      <c r="AC13" s="33">
        <v>18</v>
      </c>
      <c r="AE13" s="30" t="str">
        <f t="shared" si="1"/>
        <v>Beach Villa</v>
      </c>
      <c r="AF13" s="31" t="str">
        <f t="shared" si="1"/>
        <v>HB</v>
      </c>
      <c r="AG13" s="31" t="str">
        <f t="shared" si="1"/>
        <v>As quoted</v>
      </c>
      <c r="AH13" s="31">
        <f t="shared" ref="AH13:AJ15" si="5">P13+AA13</f>
        <v>206</v>
      </c>
      <c r="AI13" s="34">
        <f t="shared" si="5"/>
        <v>312</v>
      </c>
      <c r="AJ13" s="34">
        <f t="shared" si="5"/>
        <v>423</v>
      </c>
      <c r="AK13" s="34">
        <f>S13+AA13</f>
        <v>51</v>
      </c>
      <c r="AL13" s="34">
        <f t="shared" si="2"/>
        <v>321</v>
      </c>
      <c r="AM13" s="34">
        <f t="shared" si="2"/>
        <v>542</v>
      </c>
      <c r="AN13" s="34">
        <f t="shared" si="2"/>
        <v>768</v>
      </c>
      <c r="AO13" s="34">
        <f>W13+AA13</f>
        <v>51</v>
      </c>
      <c r="AQ13" s="35">
        <v>10</v>
      </c>
      <c r="AR13" s="35">
        <v>1</v>
      </c>
      <c r="AS13" s="35">
        <v>25</v>
      </c>
      <c r="AT13" s="35">
        <v>1</v>
      </c>
      <c r="AV13" s="30" t="str">
        <f t="shared" si="3"/>
        <v>Beach Villa</v>
      </c>
      <c r="AW13" s="31" t="str">
        <f t="shared" si="3"/>
        <v>HB</v>
      </c>
      <c r="AX13" s="31" t="str">
        <f t="shared" si="3"/>
        <v>As quoted</v>
      </c>
      <c r="AY13" s="31">
        <f>AH13+AQ13</f>
        <v>216</v>
      </c>
      <c r="AZ13" s="31">
        <f>AI13+AQ13</f>
        <v>322</v>
      </c>
      <c r="BA13" s="31">
        <f t="shared" si="4"/>
        <v>433</v>
      </c>
      <c r="BB13" s="31">
        <f t="shared" si="4"/>
        <v>52</v>
      </c>
      <c r="BC13" s="31">
        <f t="shared" si="4"/>
        <v>346</v>
      </c>
      <c r="BD13" s="31">
        <f>AM13+AS13</f>
        <v>567</v>
      </c>
      <c r="BE13" s="31">
        <f>AN13+AS13</f>
        <v>793</v>
      </c>
      <c r="BF13" s="31">
        <f>AO13+AT13</f>
        <v>52</v>
      </c>
    </row>
    <row r="14" spans="1:58" ht="18" customHeight="1">
      <c r="A14" s="30" t="s">
        <v>331</v>
      </c>
      <c r="B14" s="31" t="s">
        <v>217</v>
      </c>
      <c r="C14" s="31" t="s">
        <v>672</v>
      </c>
      <c r="D14" s="31">
        <v>350</v>
      </c>
      <c r="E14" s="31">
        <v>250</v>
      </c>
      <c r="F14" s="31">
        <v>0</v>
      </c>
      <c r="G14" s="31">
        <v>0</v>
      </c>
      <c r="H14" s="31">
        <v>465</v>
      </c>
      <c r="I14" s="31">
        <v>365</v>
      </c>
      <c r="J14" s="31">
        <v>0</v>
      </c>
      <c r="K14" s="31">
        <v>0</v>
      </c>
      <c r="M14" s="30" t="str">
        <f t="shared" si="0"/>
        <v>Water Villa</v>
      </c>
      <c r="N14" s="31" t="str">
        <f t="shared" si="0"/>
        <v>HB</v>
      </c>
      <c r="O14" s="31" t="str">
        <f t="shared" si="0"/>
        <v>As quoted</v>
      </c>
      <c r="P14" s="31">
        <f>SUM(D14)</f>
        <v>350</v>
      </c>
      <c r="Q14" s="31">
        <f>SUM(E14*2)</f>
        <v>500</v>
      </c>
      <c r="R14" s="31">
        <f>F14*3</f>
        <v>0</v>
      </c>
      <c r="S14" s="31">
        <f>G14</f>
        <v>0</v>
      </c>
      <c r="T14" s="31">
        <f>SUM(H14)</f>
        <v>465</v>
      </c>
      <c r="U14" s="31">
        <f>SUM(I14*2)</f>
        <v>730</v>
      </c>
      <c r="V14" s="31">
        <f>SUM(J14*3)</f>
        <v>0</v>
      </c>
      <c r="W14" s="31">
        <f>SUM(K14)</f>
        <v>0</v>
      </c>
      <c r="X14" s="8"/>
      <c r="Y14" s="33"/>
      <c r="Z14" s="33"/>
      <c r="AA14" s="33">
        <v>6</v>
      </c>
      <c r="AB14" s="33">
        <v>12</v>
      </c>
      <c r="AC14" s="33">
        <v>18</v>
      </c>
      <c r="AE14" s="30" t="str">
        <f t="shared" si="1"/>
        <v>Water Villa</v>
      </c>
      <c r="AF14" s="31" t="str">
        <f t="shared" si="1"/>
        <v>HB</v>
      </c>
      <c r="AG14" s="31" t="str">
        <f t="shared" si="1"/>
        <v>As quoted</v>
      </c>
      <c r="AH14" s="31">
        <f t="shared" si="5"/>
        <v>356</v>
      </c>
      <c r="AI14" s="34">
        <f t="shared" si="5"/>
        <v>512</v>
      </c>
      <c r="AJ14" s="34">
        <f t="shared" si="5"/>
        <v>18</v>
      </c>
      <c r="AK14" s="34">
        <f>S14+AA14</f>
        <v>6</v>
      </c>
      <c r="AL14" s="34">
        <f t="shared" si="2"/>
        <v>471</v>
      </c>
      <c r="AM14" s="34">
        <f t="shared" si="2"/>
        <v>742</v>
      </c>
      <c r="AN14" s="34">
        <f t="shared" si="2"/>
        <v>18</v>
      </c>
      <c r="AO14" s="34">
        <f>W14+AA14</f>
        <v>6</v>
      </c>
      <c r="AQ14" s="35">
        <v>10</v>
      </c>
      <c r="AR14" s="35">
        <v>1</v>
      </c>
      <c r="AS14" s="35">
        <v>25</v>
      </c>
      <c r="AT14" s="35">
        <v>1</v>
      </c>
      <c r="AV14" s="30" t="str">
        <f t="shared" si="3"/>
        <v>Water Villa</v>
      </c>
      <c r="AW14" s="31" t="str">
        <f t="shared" si="3"/>
        <v>HB</v>
      </c>
      <c r="AX14" s="31" t="str">
        <f t="shared" si="3"/>
        <v>As quoted</v>
      </c>
      <c r="AY14" s="31">
        <f>AH14+AQ14</f>
        <v>366</v>
      </c>
      <c r="AZ14" s="31">
        <f>AI14+AQ14</f>
        <v>522</v>
      </c>
      <c r="BA14" s="31" t="s">
        <v>55</v>
      </c>
      <c r="BB14" s="31" t="s">
        <v>55</v>
      </c>
      <c r="BC14" s="31">
        <f>AL14+AS14</f>
        <v>496</v>
      </c>
      <c r="BD14" s="31">
        <f>AM14+AS14</f>
        <v>767</v>
      </c>
      <c r="BE14" s="31" t="s">
        <v>55</v>
      </c>
      <c r="BF14" s="31" t="s">
        <v>55</v>
      </c>
    </row>
    <row r="15" spans="1:58" ht="18" customHeight="1">
      <c r="A15" s="30" t="s">
        <v>1403</v>
      </c>
      <c r="B15" s="31" t="s">
        <v>217</v>
      </c>
      <c r="C15" s="31" t="s">
        <v>672</v>
      </c>
      <c r="D15" s="31">
        <v>0</v>
      </c>
      <c r="E15" s="31">
        <v>620</v>
      </c>
      <c r="F15" s="31">
        <v>0</v>
      </c>
      <c r="G15" s="31">
        <v>0</v>
      </c>
      <c r="H15" s="31">
        <v>0</v>
      </c>
      <c r="I15" s="31">
        <v>850</v>
      </c>
      <c r="J15" s="31">
        <v>0</v>
      </c>
      <c r="K15" s="31">
        <v>0</v>
      </c>
      <c r="M15" s="30" t="str">
        <f t="shared" si="0"/>
        <v>Lagoon Suite</v>
      </c>
      <c r="N15" s="31" t="str">
        <f t="shared" si="0"/>
        <v>HB</v>
      </c>
      <c r="O15" s="31" t="str">
        <f t="shared" si="0"/>
        <v>As quoted</v>
      </c>
      <c r="P15" s="31">
        <f>SUM(D15)</f>
        <v>0</v>
      </c>
      <c r="Q15" s="31">
        <f>SUM(E15)</f>
        <v>620</v>
      </c>
      <c r="R15" s="31">
        <f>F15*3</f>
        <v>0</v>
      </c>
      <c r="S15" s="31">
        <f>G15</f>
        <v>0</v>
      </c>
      <c r="T15" s="31">
        <f>SUM(H15)</f>
        <v>0</v>
      </c>
      <c r="U15" s="31">
        <f>SUM(I15)</f>
        <v>850</v>
      </c>
      <c r="V15" s="31">
        <f>SUM(J15*3)</f>
        <v>0</v>
      </c>
      <c r="W15" s="31">
        <f>SUM(K15)</f>
        <v>0</v>
      </c>
      <c r="X15" s="8"/>
      <c r="Y15" s="33"/>
      <c r="Z15" s="33"/>
      <c r="AA15" s="33">
        <v>6</v>
      </c>
      <c r="AB15" s="33">
        <v>12</v>
      </c>
      <c r="AC15" s="33">
        <v>18</v>
      </c>
      <c r="AE15" s="30" t="str">
        <f t="shared" si="1"/>
        <v>Lagoon Suite</v>
      </c>
      <c r="AF15" s="31" t="str">
        <f t="shared" si="1"/>
        <v>HB</v>
      </c>
      <c r="AG15" s="31" t="str">
        <f t="shared" si="1"/>
        <v>As quoted</v>
      </c>
      <c r="AH15" s="31">
        <f t="shared" si="5"/>
        <v>6</v>
      </c>
      <c r="AI15" s="34">
        <f t="shared" si="5"/>
        <v>632</v>
      </c>
      <c r="AJ15" s="34">
        <f t="shared" si="5"/>
        <v>18</v>
      </c>
      <c r="AK15" s="34">
        <f>S15+AA15</f>
        <v>6</v>
      </c>
      <c r="AL15" s="34">
        <f t="shared" si="2"/>
        <v>6</v>
      </c>
      <c r="AM15" s="34">
        <f t="shared" si="2"/>
        <v>862</v>
      </c>
      <c r="AN15" s="34">
        <f t="shared" si="2"/>
        <v>18</v>
      </c>
      <c r="AO15" s="34">
        <f>W15+AA15</f>
        <v>6</v>
      </c>
      <c r="AQ15" s="35">
        <v>10</v>
      </c>
      <c r="AR15" s="35">
        <v>1</v>
      </c>
      <c r="AS15" s="35">
        <v>25</v>
      </c>
      <c r="AT15" s="35">
        <v>1</v>
      </c>
      <c r="AV15" s="30" t="str">
        <f t="shared" si="3"/>
        <v>Lagoon Suite</v>
      </c>
      <c r="AW15" s="31" t="str">
        <f t="shared" si="3"/>
        <v>HB</v>
      </c>
      <c r="AX15" s="31" t="str">
        <f t="shared" si="3"/>
        <v>As quoted</v>
      </c>
      <c r="AY15" s="31" t="s">
        <v>55</v>
      </c>
      <c r="AZ15" s="31">
        <f>AI15+AQ15</f>
        <v>642</v>
      </c>
      <c r="BA15" s="31" t="s">
        <v>55</v>
      </c>
      <c r="BB15" s="31" t="s">
        <v>55</v>
      </c>
      <c r="BC15" s="31" t="s">
        <v>55</v>
      </c>
      <c r="BD15" s="31">
        <f>AM15+AS15</f>
        <v>887</v>
      </c>
      <c r="BE15" s="31" t="s">
        <v>55</v>
      </c>
      <c r="BF15" s="31" t="s">
        <v>55</v>
      </c>
    </row>
    <row r="16" spans="1:58" ht="18" customHeight="1">
      <c r="A16" s="30"/>
      <c r="B16" s="31"/>
      <c r="C16" s="31"/>
      <c r="D16" s="313" t="s">
        <v>279</v>
      </c>
      <c r="E16" s="318"/>
      <c r="F16" s="318"/>
      <c r="G16" s="314"/>
      <c r="H16" s="313" t="s">
        <v>279</v>
      </c>
      <c r="I16" s="318"/>
      <c r="J16" s="318"/>
      <c r="K16" s="314"/>
      <c r="M16" s="30"/>
      <c r="N16" s="31"/>
      <c r="O16" s="31"/>
      <c r="P16" s="315" t="str">
        <f>D16</f>
        <v>Quadruple</v>
      </c>
      <c r="Q16" s="317"/>
      <c r="R16" s="317"/>
      <c r="S16" s="316"/>
      <c r="T16" s="315" t="str">
        <f>H16</f>
        <v>Quadruple</v>
      </c>
      <c r="U16" s="317"/>
      <c r="V16" s="317"/>
      <c r="W16" s="316"/>
      <c r="X16" s="8"/>
      <c r="Y16" s="33"/>
      <c r="Z16" s="33"/>
      <c r="AA16" s="33"/>
      <c r="AB16" s="33"/>
      <c r="AC16" s="33"/>
      <c r="AE16" s="30"/>
      <c r="AF16" s="31"/>
      <c r="AG16" s="31"/>
      <c r="AH16" s="315" t="str">
        <f>P16</f>
        <v>Quadruple</v>
      </c>
      <c r="AI16" s="317"/>
      <c r="AJ16" s="317"/>
      <c r="AK16" s="316"/>
      <c r="AL16" s="315" t="str">
        <f>T16</f>
        <v>Quadruple</v>
      </c>
      <c r="AM16" s="317"/>
      <c r="AN16" s="317"/>
      <c r="AO16" s="316"/>
      <c r="AQ16" s="35"/>
      <c r="AR16" s="35"/>
      <c r="AS16" s="35"/>
      <c r="AT16" s="35"/>
      <c r="AV16" s="30"/>
      <c r="AW16" s="31"/>
      <c r="AX16" s="31"/>
      <c r="AY16" s="315" t="str">
        <f>AH16</f>
        <v>Quadruple</v>
      </c>
      <c r="AZ16" s="317"/>
      <c r="BA16" s="317"/>
      <c r="BB16" s="316"/>
      <c r="BC16" s="315" t="str">
        <f>AL16</f>
        <v>Quadruple</v>
      </c>
      <c r="BD16" s="317"/>
      <c r="BE16" s="317"/>
      <c r="BF16" s="316"/>
    </row>
    <row r="17" spans="1:58" ht="18" customHeight="1">
      <c r="A17" s="30" t="s">
        <v>1404</v>
      </c>
      <c r="B17" s="31" t="s">
        <v>217</v>
      </c>
      <c r="C17" s="31" t="s">
        <v>68</v>
      </c>
      <c r="D17" s="315">
        <v>620</v>
      </c>
      <c r="E17" s="317"/>
      <c r="F17" s="317"/>
      <c r="G17" s="316"/>
      <c r="H17" s="315">
        <v>1080</v>
      </c>
      <c r="I17" s="317"/>
      <c r="J17" s="317"/>
      <c r="K17" s="316"/>
      <c r="M17" s="30" t="str">
        <f>A17</f>
        <v xml:space="preserve">Beach Villa Suite </v>
      </c>
      <c r="N17" s="31" t="str">
        <f>B17</f>
        <v>HB</v>
      </c>
      <c r="O17" s="31" t="str">
        <f>C17</f>
        <v>04 Persons</v>
      </c>
      <c r="P17" s="315">
        <f>D17</f>
        <v>620</v>
      </c>
      <c r="Q17" s="317"/>
      <c r="R17" s="317"/>
      <c r="S17" s="316"/>
      <c r="T17" s="315">
        <f>H17</f>
        <v>1080</v>
      </c>
      <c r="U17" s="317"/>
      <c r="V17" s="317"/>
      <c r="W17" s="316"/>
      <c r="X17" s="8"/>
      <c r="Y17" s="33"/>
      <c r="Z17" s="33"/>
      <c r="AA17" s="33">
        <v>6</v>
      </c>
      <c r="AB17" s="33">
        <v>12</v>
      </c>
      <c r="AC17" s="33">
        <v>24</v>
      </c>
      <c r="AE17" s="30" t="str">
        <f>M17</f>
        <v xml:space="preserve">Beach Villa Suite </v>
      </c>
      <c r="AF17" s="31" t="str">
        <f>N17</f>
        <v>HB</v>
      </c>
      <c r="AG17" s="31" t="str">
        <f>O17</f>
        <v>04 Persons</v>
      </c>
      <c r="AH17" s="315">
        <f>P17+AC17</f>
        <v>644</v>
      </c>
      <c r="AI17" s="317"/>
      <c r="AJ17" s="317"/>
      <c r="AK17" s="316"/>
      <c r="AL17" s="315">
        <f>T17+AC17</f>
        <v>1104</v>
      </c>
      <c r="AM17" s="317"/>
      <c r="AN17" s="317"/>
      <c r="AO17" s="316"/>
      <c r="AQ17" s="35">
        <v>15</v>
      </c>
      <c r="AR17" s="35">
        <v>1</v>
      </c>
      <c r="AS17" s="35">
        <v>35</v>
      </c>
      <c r="AT17" s="35">
        <v>1</v>
      </c>
      <c r="AV17" s="30" t="str">
        <f>AE17</f>
        <v xml:space="preserve">Beach Villa Suite </v>
      </c>
      <c r="AW17" s="31" t="str">
        <f>AF17</f>
        <v>HB</v>
      </c>
      <c r="AX17" s="31" t="str">
        <f>AG17</f>
        <v>04 Persons</v>
      </c>
      <c r="AY17" s="315">
        <f>AH17+AQ17</f>
        <v>659</v>
      </c>
      <c r="AZ17" s="317"/>
      <c r="BA17" s="317"/>
      <c r="BB17" s="316"/>
      <c r="BC17" s="315">
        <f>AL17+AS17</f>
        <v>1139</v>
      </c>
      <c r="BD17" s="317"/>
      <c r="BE17" s="317"/>
      <c r="BF17" s="316"/>
    </row>
    <row r="18" spans="1:58" ht="18" customHeight="1">
      <c r="A18" s="25" t="s">
        <v>275</v>
      </c>
      <c r="M18" s="25" t="s">
        <v>24</v>
      </c>
      <c r="Y18" s="25" t="s">
        <v>25</v>
      </c>
      <c r="AE18" s="25" t="s">
        <v>26</v>
      </c>
      <c r="AQ18" s="25" t="s">
        <v>27</v>
      </c>
      <c r="AV18" s="25" t="s">
        <v>28</v>
      </c>
    </row>
    <row r="19" spans="1:58" ht="18" customHeight="1">
      <c r="A19" s="298" t="s">
        <v>0</v>
      </c>
      <c r="B19" s="298" t="s">
        <v>1</v>
      </c>
      <c r="C19" s="298" t="s">
        <v>29</v>
      </c>
      <c r="D19" s="285" t="s">
        <v>47</v>
      </c>
      <c r="E19" s="286"/>
      <c r="F19" s="286"/>
      <c r="G19" s="287"/>
      <c r="H19" s="285" t="s">
        <v>48</v>
      </c>
      <c r="I19" s="286"/>
      <c r="J19" s="286"/>
      <c r="K19" s="287"/>
      <c r="M19" s="299" t="s">
        <v>0</v>
      </c>
      <c r="N19" s="299" t="s">
        <v>1</v>
      </c>
      <c r="O19" s="299" t="s">
        <v>29</v>
      </c>
      <c r="P19" s="288" t="str">
        <f>D19</f>
        <v>Season 3</v>
      </c>
      <c r="Q19" s="289"/>
      <c r="R19" s="289"/>
      <c r="S19" s="290"/>
      <c r="T19" s="288" t="str">
        <f>H19</f>
        <v>Season 4</v>
      </c>
      <c r="U19" s="289"/>
      <c r="V19" s="289"/>
      <c r="W19" s="290"/>
      <c r="X19" s="8"/>
      <c r="Y19" s="26" t="s">
        <v>32</v>
      </c>
      <c r="Z19" s="26" t="s">
        <v>33</v>
      </c>
      <c r="AA19" s="26" t="s">
        <v>34</v>
      </c>
      <c r="AB19" s="26" t="s">
        <v>34</v>
      </c>
      <c r="AC19" s="26" t="s">
        <v>34</v>
      </c>
      <c r="AE19" s="294" t="s">
        <v>0</v>
      </c>
      <c r="AF19" s="294" t="s">
        <v>1</v>
      </c>
      <c r="AG19" s="294" t="s">
        <v>29</v>
      </c>
      <c r="AH19" s="291" t="str">
        <f>P19</f>
        <v>Season 3</v>
      </c>
      <c r="AI19" s="292"/>
      <c r="AJ19" s="292"/>
      <c r="AK19" s="293"/>
      <c r="AL19" s="291" t="str">
        <f>T19</f>
        <v>Season 4</v>
      </c>
      <c r="AM19" s="292"/>
      <c r="AN19" s="292"/>
      <c r="AO19" s="293"/>
      <c r="AQ19" s="27"/>
      <c r="AR19" s="27"/>
      <c r="AS19" s="27"/>
      <c r="AT19" s="28"/>
      <c r="AV19" s="295" t="s">
        <v>0</v>
      </c>
      <c r="AW19" s="295" t="s">
        <v>1</v>
      </c>
      <c r="AX19" s="295" t="s">
        <v>29</v>
      </c>
      <c r="AY19" s="282" t="str">
        <f>AH19</f>
        <v>Season 3</v>
      </c>
      <c r="AZ19" s="283"/>
      <c r="BA19" s="283"/>
      <c r="BB19" s="284"/>
      <c r="BC19" s="282" t="str">
        <f>AL19</f>
        <v>Season 4</v>
      </c>
      <c r="BD19" s="283"/>
      <c r="BE19" s="283"/>
      <c r="BF19" s="284"/>
    </row>
    <row r="20" spans="1:58" ht="18" customHeight="1">
      <c r="A20" s="298"/>
      <c r="B20" s="298"/>
      <c r="C20" s="298"/>
      <c r="D20" s="285" t="s">
        <v>453</v>
      </c>
      <c r="E20" s="286"/>
      <c r="F20" s="286"/>
      <c r="G20" s="287"/>
      <c r="H20" s="285" t="s">
        <v>50</v>
      </c>
      <c r="I20" s="286"/>
      <c r="J20" s="286"/>
      <c r="K20" s="287"/>
      <c r="M20" s="299"/>
      <c r="N20" s="299"/>
      <c r="O20" s="299"/>
      <c r="P20" s="288" t="str">
        <f>D20</f>
        <v>07 Jan 2020 to 31 Mar 2020</v>
      </c>
      <c r="Q20" s="289"/>
      <c r="R20" s="289"/>
      <c r="S20" s="290"/>
      <c r="T20" s="288" t="str">
        <f>H20</f>
        <v>01 Apr 2020 to 30 Apr 2020</v>
      </c>
      <c r="U20" s="289"/>
      <c r="V20" s="289"/>
      <c r="W20" s="290"/>
      <c r="X20" s="8"/>
      <c r="Y20" s="26" t="s">
        <v>37</v>
      </c>
      <c r="Z20" s="26" t="s">
        <v>38</v>
      </c>
      <c r="AA20" s="26" t="s">
        <v>38</v>
      </c>
      <c r="AB20" s="26" t="s">
        <v>38</v>
      </c>
      <c r="AC20" s="26"/>
      <c r="AE20" s="294"/>
      <c r="AF20" s="294"/>
      <c r="AG20" s="294"/>
      <c r="AH20" s="291" t="str">
        <f>P20</f>
        <v>07 Jan 2020 to 31 Mar 2020</v>
      </c>
      <c r="AI20" s="292"/>
      <c r="AJ20" s="292"/>
      <c r="AK20" s="293"/>
      <c r="AL20" s="291" t="str">
        <f>T20</f>
        <v>01 Apr 2020 to 30 Apr 2020</v>
      </c>
      <c r="AM20" s="292"/>
      <c r="AN20" s="292"/>
      <c r="AO20" s="293"/>
      <c r="AQ20" s="27" t="s">
        <v>39</v>
      </c>
      <c r="AR20" s="27"/>
      <c r="AS20" s="27" t="s">
        <v>40</v>
      </c>
      <c r="AT20" s="28"/>
      <c r="AV20" s="296"/>
      <c r="AW20" s="296"/>
      <c r="AX20" s="296"/>
      <c r="AY20" s="282" t="str">
        <f>AH20</f>
        <v>07 Jan 2020 to 31 Mar 2020</v>
      </c>
      <c r="AZ20" s="283"/>
      <c r="BA20" s="283"/>
      <c r="BB20" s="284"/>
      <c r="BC20" s="282" t="str">
        <f>AL20</f>
        <v>01 Apr 2020 to 30 Apr 2020</v>
      </c>
      <c r="BD20" s="283"/>
      <c r="BE20" s="283"/>
      <c r="BF20" s="284"/>
    </row>
    <row r="21" spans="1:58" ht="18" customHeight="1">
      <c r="A21" s="298"/>
      <c r="B21" s="298"/>
      <c r="C21" s="298"/>
      <c r="D21" s="29" t="s">
        <v>3</v>
      </c>
      <c r="E21" s="29" t="s">
        <v>4</v>
      </c>
      <c r="F21" s="29" t="s">
        <v>5</v>
      </c>
      <c r="G21" s="29" t="s">
        <v>41</v>
      </c>
      <c r="H21" s="29" t="s">
        <v>3</v>
      </c>
      <c r="I21" s="29" t="s">
        <v>4</v>
      </c>
      <c r="J21" s="29" t="s">
        <v>5</v>
      </c>
      <c r="K21" s="29" t="s">
        <v>41</v>
      </c>
      <c r="M21" s="299"/>
      <c r="N21" s="299"/>
      <c r="O21" s="299"/>
      <c r="P21" s="29" t="s">
        <v>3</v>
      </c>
      <c r="Q21" s="29" t="s">
        <v>4</v>
      </c>
      <c r="R21" s="29" t="s">
        <v>5</v>
      </c>
      <c r="S21" s="29" t="s">
        <v>41</v>
      </c>
      <c r="T21" s="29" t="s">
        <v>3</v>
      </c>
      <c r="U21" s="29" t="s">
        <v>4</v>
      </c>
      <c r="V21" s="29" t="s">
        <v>5</v>
      </c>
      <c r="W21" s="29" t="s">
        <v>41</v>
      </c>
      <c r="X21" s="8"/>
      <c r="Y21" s="26"/>
      <c r="Z21" s="26"/>
      <c r="AA21" s="26"/>
      <c r="AB21" s="26"/>
      <c r="AC21" s="26"/>
      <c r="AE21" s="294"/>
      <c r="AF21" s="294"/>
      <c r="AG21" s="294"/>
      <c r="AH21" s="29" t="s">
        <v>3</v>
      </c>
      <c r="AI21" s="29" t="s">
        <v>4</v>
      </c>
      <c r="AJ21" s="29" t="s">
        <v>5</v>
      </c>
      <c r="AK21" s="29" t="s">
        <v>41</v>
      </c>
      <c r="AL21" s="29" t="s">
        <v>3</v>
      </c>
      <c r="AM21" s="29" t="s">
        <v>4</v>
      </c>
      <c r="AN21" s="29" t="s">
        <v>5</v>
      </c>
      <c r="AO21" s="29" t="s">
        <v>41</v>
      </c>
      <c r="AQ21" s="27" t="s">
        <v>42</v>
      </c>
      <c r="AR21" s="27" t="s">
        <v>43</v>
      </c>
      <c r="AS21" s="27" t="s">
        <v>42</v>
      </c>
      <c r="AT21" s="28" t="s">
        <v>43</v>
      </c>
      <c r="AV21" s="297"/>
      <c r="AW21" s="297"/>
      <c r="AX21" s="297"/>
      <c r="AY21" s="29" t="s">
        <v>3</v>
      </c>
      <c r="AZ21" s="29" t="s">
        <v>4</v>
      </c>
      <c r="BA21" s="29" t="s">
        <v>5</v>
      </c>
      <c r="BB21" s="29" t="s">
        <v>41</v>
      </c>
      <c r="BC21" s="29" t="s">
        <v>3</v>
      </c>
      <c r="BD21" s="29" t="s">
        <v>4</v>
      </c>
      <c r="BE21" s="29" t="s">
        <v>5</v>
      </c>
      <c r="BF21" s="29" t="s">
        <v>41</v>
      </c>
    </row>
    <row r="22" spans="1:58" ht="18" customHeight="1">
      <c r="A22" s="30" t="s">
        <v>1402</v>
      </c>
      <c r="B22" s="31" t="s">
        <v>217</v>
      </c>
      <c r="C22" s="31" t="s">
        <v>672</v>
      </c>
      <c r="D22" s="31">
        <v>210</v>
      </c>
      <c r="E22" s="31">
        <v>160</v>
      </c>
      <c r="F22" s="31">
        <v>145</v>
      </c>
      <c r="G22" s="31">
        <v>45</v>
      </c>
      <c r="H22" s="31">
        <v>180</v>
      </c>
      <c r="I22" s="31">
        <v>130</v>
      </c>
      <c r="J22" s="31">
        <v>115</v>
      </c>
      <c r="K22" s="31">
        <v>45</v>
      </c>
      <c r="M22" s="30" t="str">
        <f t="shared" ref="M22:O25" si="6">A22</f>
        <v xml:space="preserve">Semi Detached Beach Villa </v>
      </c>
      <c r="N22" s="31" t="str">
        <f t="shared" si="6"/>
        <v>HB</v>
      </c>
      <c r="O22" s="31" t="str">
        <f t="shared" si="6"/>
        <v>As quoted</v>
      </c>
      <c r="P22" s="31">
        <f>SUM(D22)</f>
        <v>210</v>
      </c>
      <c r="Q22" s="31">
        <f>SUM(E22*2)</f>
        <v>320</v>
      </c>
      <c r="R22" s="31">
        <f>F22*3</f>
        <v>435</v>
      </c>
      <c r="S22" s="31">
        <f>G22</f>
        <v>45</v>
      </c>
      <c r="T22" s="31">
        <f>SUM(H22)</f>
        <v>180</v>
      </c>
      <c r="U22" s="31">
        <f>SUM(I22*2)</f>
        <v>260</v>
      </c>
      <c r="V22" s="31">
        <f>SUM(J22*3)</f>
        <v>345</v>
      </c>
      <c r="W22" s="31">
        <f>SUM(K22)</f>
        <v>45</v>
      </c>
      <c r="X22" s="8"/>
      <c r="Y22" s="33"/>
      <c r="Z22" s="33"/>
      <c r="AA22" s="33">
        <v>6</v>
      </c>
      <c r="AB22" s="33">
        <v>12</v>
      </c>
      <c r="AC22" s="33">
        <v>18</v>
      </c>
      <c r="AE22" s="30" t="str">
        <f t="shared" ref="AE22:AG25" si="7">M22</f>
        <v xml:space="preserve">Semi Detached Beach Villa </v>
      </c>
      <c r="AF22" s="31" t="str">
        <f t="shared" si="7"/>
        <v>HB</v>
      </c>
      <c r="AG22" s="31" t="str">
        <f t="shared" si="7"/>
        <v>As quoted</v>
      </c>
      <c r="AH22" s="31">
        <f>P22+AA22</f>
        <v>216</v>
      </c>
      <c r="AI22" s="34">
        <f>Q22+AB22</f>
        <v>332</v>
      </c>
      <c r="AJ22" s="34">
        <f>R22+AC22</f>
        <v>453</v>
      </c>
      <c r="AK22" s="34">
        <f>S22+AA22</f>
        <v>51</v>
      </c>
      <c r="AL22" s="34">
        <f t="shared" ref="AL22:AN25" si="8">T22+AA22</f>
        <v>186</v>
      </c>
      <c r="AM22" s="34">
        <f t="shared" si="8"/>
        <v>272</v>
      </c>
      <c r="AN22" s="34">
        <f t="shared" si="8"/>
        <v>363</v>
      </c>
      <c r="AO22" s="34">
        <f>W22+AA22</f>
        <v>51</v>
      </c>
      <c r="AQ22" s="35">
        <v>10</v>
      </c>
      <c r="AR22" s="35">
        <v>1</v>
      </c>
      <c r="AS22" s="35">
        <v>10</v>
      </c>
      <c r="AT22" s="35">
        <v>1</v>
      </c>
      <c r="AV22" s="30" t="str">
        <f t="shared" ref="AV22:AX25" si="9">AE22</f>
        <v xml:space="preserve">Semi Detached Beach Villa </v>
      </c>
      <c r="AW22" s="31" t="str">
        <f t="shared" si="9"/>
        <v>HB</v>
      </c>
      <c r="AX22" s="31" t="str">
        <f t="shared" si="9"/>
        <v>As quoted</v>
      </c>
      <c r="AY22" s="31">
        <f>AH22+AQ22</f>
        <v>226</v>
      </c>
      <c r="AZ22" s="31">
        <f>AI22+AQ22</f>
        <v>342</v>
      </c>
      <c r="BA22" s="31">
        <f t="shared" ref="BA22:BC23" si="10">AJ22+AQ22</f>
        <v>463</v>
      </c>
      <c r="BB22" s="31">
        <f t="shared" si="10"/>
        <v>52</v>
      </c>
      <c r="BC22" s="31">
        <f t="shared" si="10"/>
        <v>196</v>
      </c>
      <c r="BD22" s="31">
        <f>AM22+AS22</f>
        <v>282</v>
      </c>
      <c r="BE22" s="31">
        <f>AN22+AS22</f>
        <v>373</v>
      </c>
      <c r="BF22" s="31">
        <f>AO22+AT22</f>
        <v>52</v>
      </c>
    </row>
    <row r="23" spans="1:58" ht="18" customHeight="1">
      <c r="A23" s="30" t="s">
        <v>330</v>
      </c>
      <c r="B23" s="31" t="s">
        <v>217</v>
      </c>
      <c r="C23" s="31" t="s">
        <v>672</v>
      </c>
      <c r="D23" s="31">
        <v>235</v>
      </c>
      <c r="E23" s="31">
        <v>185</v>
      </c>
      <c r="F23" s="31">
        <v>170</v>
      </c>
      <c r="G23" s="31">
        <v>45</v>
      </c>
      <c r="H23" s="31">
        <v>205</v>
      </c>
      <c r="I23" s="31">
        <v>155</v>
      </c>
      <c r="J23" s="31">
        <v>140</v>
      </c>
      <c r="K23" s="31">
        <v>45</v>
      </c>
      <c r="M23" s="30" t="str">
        <f t="shared" si="6"/>
        <v>Beach Villa</v>
      </c>
      <c r="N23" s="31" t="str">
        <f t="shared" si="6"/>
        <v>HB</v>
      </c>
      <c r="O23" s="31" t="str">
        <f t="shared" si="6"/>
        <v>As quoted</v>
      </c>
      <c r="P23" s="31">
        <f>SUM(D23)</f>
        <v>235</v>
      </c>
      <c r="Q23" s="31">
        <f>SUM(E23*2)</f>
        <v>370</v>
      </c>
      <c r="R23" s="31">
        <f>F23*3</f>
        <v>510</v>
      </c>
      <c r="S23" s="31">
        <f>G23</f>
        <v>45</v>
      </c>
      <c r="T23" s="31">
        <f>SUM(H23)</f>
        <v>205</v>
      </c>
      <c r="U23" s="31">
        <f>SUM(I23*2)</f>
        <v>310</v>
      </c>
      <c r="V23" s="31">
        <f>SUM(J23*3)</f>
        <v>420</v>
      </c>
      <c r="W23" s="31">
        <f>SUM(K23)</f>
        <v>45</v>
      </c>
      <c r="X23" s="8"/>
      <c r="Y23" s="33"/>
      <c r="Z23" s="33"/>
      <c r="AA23" s="33">
        <v>6</v>
      </c>
      <c r="AB23" s="33">
        <v>12</v>
      </c>
      <c r="AC23" s="33">
        <v>18</v>
      </c>
      <c r="AE23" s="30" t="str">
        <f t="shared" si="7"/>
        <v>Beach Villa</v>
      </c>
      <c r="AF23" s="31" t="str">
        <f t="shared" si="7"/>
        <v>HB</v>
      </c>
      <c r="AG23" s="31" t="str">
        <f t="shared" si="7"/>
        <v>As quoted</v>
      </c>
      <c r="AH23" s="31">
        <f t="shared" ref="AH23:AJ25" si="11">P23+AA23</f>
        <v>241</v>
      </c>
      <c r="AI23" s="34">
        <f t="shared" si="11"/>
        <v>382</v>
      </c>
      <c r="AJ23" s="34">
        <f t="shared" si="11"/>
        <v>528</v>
      </c>
      <c r="AK23" s="34">
        <f>S23+AA23</f>
        <v>51</v>
      </c>
      <c r="AL23" s="34">
        <f t="shared" si="8"/>
        <v>211</v>
      </c>
      <c r="AM23" s="34">
        <f t="shared" si="8"/>
        <v>322</v>
      </c>
      <c r="AN23" s="34">
        <f t="shared" si="8"/>
        <v>438</v>
      </c>
      <c r="AO23" s="34">
        <f>W23+AA23</f>
        <v>51</v>
      </c>
      <c r="AQ23" s="35">
        <v>10</v>
      </c>
      <c r="AR23" s="35">
        <v>1</v>
      </c>
      <c r="AS23" s="35">
        <v>10</v>
      </c>
      <c r="AT23" s="35">
        <v>1</v>
      </c>
      <c r="AV23" s="30" t="str">
        <f t="shared" si="9"/>
        <v>Beach Villa</v>
      </c>
      <c r="AW23" s="31" t="str">
        <f t="shared" si="9"/>
        <v>HB</v>
      </c>
      <c r="AX23" s="31" t="str">
        <f t="shared" si="9"/>
        <v>As quoted</v>
      </c>
      <c r="AY23" s="31">
        <f>AH23+AQ23</f>
        <v>251</v>
      </c>
      <c r="AZ23" s="31">
        <f>AI23+AQ23</f>
        <v>392</v>
      </c>
      <c r="BA23" s="31">
        <f t="shared" si="10"/>
        <v>538</v>
      </c>
      <c r="BB23" s="31">
        <f t="shared" si="10"/>
        <v>52</v>
      </c>
      <c r="BC23" s="31">
        <f t="shared" si="10"/>
        <v>221</v>
      </c>
      <c r="BD23" s="31">
        <f>AM23+AS23</f>
        <v>332</v>
      </c>
      <c r="BE23" s="31">
        <f>AN23+AS23</f>
        <v>448</v>
      </c>
      <c r="BF23" s="31">
        <f>AO23+AT23</f>
        <v>52</v>
      </c>
    </row>
    <row r="24" spans="1:58" ht="18" customHeight="1">
      <c r="A24" s="30" t="s">
        <v>331</v>
      </c>
      <c r="B24" s="31" t="s">
        <v>217</v>
      </c>
      <c r="C24" s="31" t="s">
        <v>672</v>
      </c>
      <c r="D24" s="31">
        <v>385</v>
      </c>
      <c r="E24" s="31">
        <v>285</v>
      </c>
      <c r="F24" s="31">
        <v>0</v>
      </c>
      <c r="G24" s="31">
        <v>0</v>
      </c>
      <c r="H24" s="31">
        <v>355</v>
      </c>
      <c r="I24" s="31">
        <v>255</v>
      </c>
      <c r="J24" s="31">
        <v>0</v>
      </c>
      <c r="K24" s="31">
        <v>0</v>
      </c>
      <c r="M24" s="30" t="str">
        <f t="shared" si="6"/>
        <v>Water Villa</v>
      </c>
      <c r="N24" s="31" t="str">
        <f t="shared" si="6"/>
        <v>HB</v>
      </c>
      <c r="O24" s="31" t="str">
        <f t="shared" si="6"/>
        <v>As quoted</v>
      </c>
      <c r="P24" s="31">
        <f>SUM(D24)</f>
        <v>385</v>
      </c>
      <c r="Q24" s="31">
        <f>SUM(E24*2)</f>
        <v>570</v>
      </c>
      <c r="R24" s="31">
        <f>F24*3</f>
        <v>0</v>
      </c>
      <c r="S24" s="31">
        <f>G24</f>
        <v>0</v>
      </c>
      <c r="T24" s="31">
        <f>SUM(H24)</f>
        <v>355</v>
      </c>
      <c r="U24" s="31">
        <f>SUM(I24*2)</f>
        <v>510</v>
      </c>
      <c r="V24" s="31">
        <f>SUM(J24*3)</f>
        <v>0</v>
      </c>
      <c r="W24" s="31">
        <f>SUM(K24)</f>
        <v>0</v>
      </c>
      <c r="X24" s="8"/>
      <c r="Y24" s="33"/>
      <c r="Z24" s="33"/>
      <c r="AA24" s="33">
        <v>6</v>
      </c>
      <c r="AB24" s="33">
        <v>12</v>
      </c>
      <c r="AC24" s="33">
        <v>18</v>
      </c>
      <c r="AE24" s="30" t="str">
        <f t="shared" si="7"/>
        <v>Water Villa</v>
      </c>
      <c r="AF24" s="31" t="str">
        <f t="shared" si="7"/>
        <v>HB</v>
      </c>
      <c r="AG24" s="31" t="str">
        <f t="shared" si="7"/>
        <v>As quoted</v>
      </c>
      <c r="AH24" s="31">
        <f t="shared" si="11"/>
        <v>391</v>
      </c>
      <c r="AI24" s="34">
        <f t="shared" si="11"/>
        <v>582</v>
      </c>
      <c r="AJ24" s="34">
        <f t="shared" si="11"/>
        <v>18</v>
      </c>
      <c r="AK24" s="34">
        <f>S24+AA24</f>
        <v>6</v>
      </c>
      <c r="AL24" s="34">
        <f t="shared" si="8"/>
        <v>361</v>
      </c>
      <c r="AM24" s="34">
        <f t="shared" si="8"/>
        <v>522</v>
      </c>
      <c r="AN24" s="34">
        <f t="shared" si="8"/>
        <v>18</v>
      </c>
      <c r="AO24" s="34">
        <f>W24+AA24</f>
        <v>6</v>
      </c>
      <c r="AQ24" s="35">
        <v>10</v>
      </c>
      <c r="AR24" s="35">
        <v>1</v>
      </c>
      <c r="AS24" s="35">
        <v>10</v>
      </c>
      <c r="AT24" s="35">
        <v>1</v>
      </c>
      <c r="AV24" s="30" t="str">
        <f t="shared" si="9"/>
        <v>Water Villa</v>
      </c>
      <c r="AW24" s="31" t="str">
        <f t="shared" si="9"/>
        <v>HB</v>
      </c>
      <c r="AX24" s="31" t="str">
        <f t="shared" si="9"/>
        <v>As quoted</v>
      </c>
      <c r="AY24" s="31">
        <f>AH24+AQ24</f>
        <v>401</v>
      </c>
      <c r="AZ24" s="31">
        <f>AI24+AQ24</f>
        <v>592</v>
      </c>
      <c r="BA24" s="31" t="s">
        <v>55</v>
      </c>
      <c r="BB24" s="31" t="s">
        <v>55</v>
      </c>
      <c r="BC24" s="31">
        <f>AL24+AS24</f>
        <v>371</v>
      </c>
      <c r="BD24" s="31">
        <f>AM24+AS24</f>
        <v>532</v>
      </c>
      <c r="BE24" s="31" t="s">
        <v>55</v>
      </c>
      <c r="BF24" s="31" t="s">
        <v>55</v>
      </c>
    </row>
    <row r="25" spans="1:58" ht="18" customHeight="1">
      <c r="A25" s="30" t="s">
        <v>1403</v>
      </c>
      <c r="B25" s="31" t="s">
        <v>217</v>
      </c>
      <c r="C25" s="31" t="s">
        <v>672</v>
      </c>
      <c r="D25" s="31">
        <v>0</v>
      </c>
      <c r="E25" s="31">
        <v>690</v>
      </c>
      <c r="F25" s="31">
        <v>0</v>
      </c>
      <c r="G25" s="31">
        <v>0</v>
      </c>
      <c r="H25" s="31">
        <v>0</v>
      </c>
      <c r="I25" s="31">
        <v>630</v>
      </c>
      <c r="J25" s="31">
        <v>0</v>
      </c>
      <c r="K25" s="31">
        <v>0</v>
      </c>
      <c r="M25" s="30" t="str">
        <f t="shared" si="6"/>
        <v>Lagoon Suite</v>
      </c>
      <c r="N25" s="31" t="str">
        <f t="shared" si="6"/>
        <v>HB</v>
      </c>
      <c r="O25" s="31" t="str">
        <f t="shared" si="6"/>
        <v>As quoted</v>
      </c>
      <c r="P25" s="31">
        <f>SUM(D25)</f>
        <v>0</v>
      </c>
      <c r="Q25" s="31">
        <f>SUM(E25)</f>
        <v>690</v>
      </c>
      <c r="R25" s="31">
        <f>F25*3</f>
        <v>0</v>
      </c>
      <c r="S25" s="31">
        <f>G25</f>
        <v>0</v>
      </c>
      <c r="T25" s="31">
        <f>SUM(H25)</f>
        <v>0</v>
      </c>
      <c r="U25" s="31">
        <f>SUM(I25)</f>
        <v>630</v>
      </c>
      <c r="V25" s="31">
        <f>SUM(J25*3)</f>
        <v>0</v>
      </c>
      <c r="W25" s="31">
        <f>SUM(K25)</f>
        <v>0</v>
      </c>
      <c r="X25" s="8"/>
      <c r="Y25" s="33"/>
      <c r="Z25" s="33"/>
      <c r="AA25" s="33">
        <v>6</v>
      </c>
      <c r="AB25" s="33">
        <v>12</v>
      </c>
      <c r="AC25" s="33">
        <v>18</v>
      </c>
      <c r="AE25" s="30" t="str">
        <f t="shared" si="7"/>
        <v>Lagoon Suite</v>
      </c>
      <c r="AF25" s="31" t="str">
        <f t="shared" si="7"/>
        <v>HB</v>
      </c>
      <c r="AG25" s="31" t="str">
        <f t="shared" si="7"/>
        <v>As quoted</v>
      </c>
      <c r="AH25" s="31">
        <f t="shared" si="11"/>
        <v>6</v>
      </c>
      <c r="AI25" s="34">
        <f t="shared" si="11"/>
        <v>702</v>
      </c>
      <c r="AJ25" s="34">
        <f t="shared" si="11"/>
        <v>18</v>
      </c>
      <c r="AK25" s="34">
        <f>S25+AA25</f>
        <v>6</v>
      </c>
      <c r="AL25" s="34">
        <f t="shared" si="8"/>
        <v>6</v>
      </c>
      <c r="AM25" s="34">
        <f t="shared" si="8"/>
        <v>642</v>
      </c>
      <c r="AN25" s="34">
        <f t="shared" si="8"/>
        <v>18</v>
      </c>
      <c r="AO25" s="34">
        <f>W25+AA25</f>
        <v>6</v>
      </c>
      <c r="AQ25" s="35">
        <v>10</v>
      </c>
      <c r="AR25" s="35">
        <v>1</v>
      </c>
      <c r="AS25" s="35">
        <v>10</v>
      </c>
      <c r="AT25" s="35">
        <v>1</v>
      </c>
      <c r="AV25" s="30" t="str">
        <f t="shared" si="9"/>
        <v>Lagoon Suite</v>
      </c>
      <c r="AW25" s="31" t="str">
        <f t="shared" si="9"/>
        <v>HB</v>
      </c>
      <c r="AX25" s="31" t="str">
        <f t="shared" si="9"/>
        <v>As quoted</v>
      </c>
      <c r="AY25" s="31" t="s">
        <v>55</v>
      </c>
      <c r="AZ25" s="31">
        <f>AI25+AQ25</f>
        <v>712</v>
      </c>
      <c r="BA25" s="31" t="s">
        <v>55</v>
      </c>
      <c r="BB25" s="31" t="s">
        <v>55</v>
      </c>
      <c r="BC25" s="31" t="s">
        <v>55</v>
      </c>
      <c r="BD25" s="31">
        <f>AM25+AS25</f>
        <v>652</v>
      </c>
      <c r="BE25" s="31" t="s">
        <v>55</v>
      </c>
      <c r="BF25" s="31" t="s">
        <v>55</v>
      </c>
    </row>
    <row r="26" spans="1:58" ht="18" customHeight="1">
      <c r="A26" s="30"/>
      <c r="B26" s="31"/>
      <c r="C26" s="31"/>
      <c r="D26" s="313" t="s">
        <v>279</v>
      </c>
      <c r="E26" s="318"/>
      <c r="F26" s="318"/>
      <c r="G26" s="314"/>
      <c r="H26" s="313" t="s">
        <v>279</v>
      </c>
      <c r="I26" s="318"/>
      <c r="J26" s="318"/>
      <c r="K26" s="314"/>
      <c r="M26" s="30"/>
      <c r="N26" s="31"/>
      <c r="O26" s="31"/>
      <c r="P26" s="315" t="str">
        <f>D26</f>
        <v>Quadruple</v>
      </c>
      <c r="Q26" s="317"/>
      <c r="R26" s="317"/>
      <c r="S26" s="316"/>
      <c r="T26" s="315" t="str">
        <f>H26</f>
        <v>Quadruple</v>
      </c>
      <c r="U26" s="317"/>
      <c r="V26" s="317"/>
      <c r="W26" s="316"/>
      <c r="X26" s="8"/>
      <c r="Y26" s="33"/>
      <c r="Z26" s="33"/>
      <c r="AA26" s="33"/>
      <c r="AB26" s="33"/>
      <c r="AC26" s="33"/>
      <c r="AE26" s="30"/>
      <c r="AF26" s="31"/>
      <c r="AG26" s="31"/>
      <c r="AH26" s="315" t="str">
        <f>P26</f>
        <v>Quadruple</v>
      </c>
      <c r="AI26" s="317"/>
      <c r="AJ26" s="317"/>
      <c r="AK26" s="316"/>
      <c r="AL26" s="315" t="str">
        <f>T26</f>
        <v>Quadruple</v>
      </c>
      <c r="AM26" s="317"/>
      <c r="AN26" s="317"/>
      <c r="AO26" s="316"/>
      <c r="AQ26" s="35"/>
      <c r="AR26" s="35"/>
      <c r="AS26" s="35"/>
      <c r="AT26" s="35"/>
      <c r="AV26" s="30"/>
      <c r="AW26" s="31"/>
      <c r="AX26" s="31"/>
      <c r="AY26" s="315" t="str">
        <f>AH26</f>
        <v>Quadruple</v>
      </c>
      <c r="AZ26" s="317"/>
      <c r="BA26" s="317"/>
      <c r="BB26" s="316"/>
      <c r="BC26" s="315" t="str">
        <f>AL26</f>
        <v>Quadruple</v>
      </c>
      <c r="BD26" s="317"/>
      <c r="BE26" s="317"/>
      <c r="BF26" s="316"/>
    </row>
    <row r="27" spans="1:58" ht="18" customHeight="1">
      <c r="A27" s="30" t="s">
        <v>1404</v>
      </c>
      <c r="B27" s="31" t="s">
        <v>217</v>
      </c>
      <c r="C27" s="31" t="s">
        <v>68</v>
      </c>
      <c r="D27" s="315">
        <v>760</v>
      </c>
      <c r="E27" s="317"/>
      <c r="F27" s="317"/>
      <c r="G27" s="316"/>
      <c r="H27" s="315">
        <v>640</v>
      </c>
      <c r="I27" s="317"/>
      <c r="J27" s="317"/>
      <c r="K27" s="316"/>
      <c r="M27" s="30" t="str">
        <f>A27</f>
        <v xml:space="preserve">Beach Villa Suite </v>
      </c>
      <c r="N27" s="31" t="str">
        <f>B27</f>
        <v>HB</v>
      </c>
      <c r="O27" s="31" t="str">
        <f>C27</f>
        <v>04 Persons</v>
      </c>
      <c r="P27" s="315">
        <f>D27</f>
        <v>760</v>
      </c>
      <c r="Q27" s="317"/>
      <c r="R27" s="317"/>
      <c r="S27" s="316"/>
      <c r="T27" s="315">
        <f>H27</f>
        <v>640</v>
      </c>
      <c r="U27" s="317"/>
      <c r="V27" s="317"/>
      <c r="W27" s="316"/>
      <c r="X27" s="8"/>
      <c r="Y27" s="33"/>
      <c r="Z27" s="33"/>
      <c r="AA27" s="33">
        <v>6</v>
      </c>
      <c r="AB27" s="33">
        <v>12</v>
      </c>
      <c r="AC27" s="33">
        <v>24</v>
      </c>
      <c r="AE27" s="30" t="str">
        <f>M27</f>
        <v xml:space="preserve">Beach Villa Suite </v>
      </c>
      <c r="AF27" s="31" t="str">
        <f>N27</f>
        <v>HB</v>
      </c>
      <c r="AG27" s="31" t="str">
        <f>O27</f>
        <v>04 Persons</v>
      </c>
      <c r="AH27" s="315">
        <f>P27+AC27</f>
        <v>784</v>
      </c>
      <c r="AI27" s="317"/>
      <c r="AJ27" s="317"/>
      <c r="AK27" s="316"/>
      <c r="AL27" s="315">
        <f>T27+AC27</f>
        <v>664</v>
      </c>
      <c r="AM27" s="317"/>
      <c r="AN27" s="317"/>
      <c r="AO27" s="316"/>
      <c r="AQ27" s="35">
        <v>15</v>
      </c>
      <c r="AR27" s="35">
        <v>1</v>
      </c>
      <c r="AS27" s="35">
        <v>15</v>
      </c>
      <c r="AT27" s="35">
        <v>1</v>
      </c>
      <c r="AV27" s="30" t="str">
        <f>AE27</f>
        <v xml:space="preserve">Beach Villa Suite </v>
      </c>
      <c r="AW27" s="31" t="str">
        <f>AF27</f>
        <v>HB</v>
      </c>
      <c r="AX27" s="31" t="str">
        <f>AG27</f>
        <v>04 Persons</v>
      </c>
      <c r="AY27" s="315">
        <f>AH27+AQ27</f>
        <v>799</v>
      </c>
      <c r="AZ27" s="317"/>
      <c r="BA27" s="317"/>
      <c r="BB27" s="316"/>
      <c r="BC27" s="315">
        <f>AL27+AS27</f>
        <v>679</v>
      </c>
      <c r="BD27" s="317"/>
      <c r="BE27" s="317"/>
      <c r="BF27" s="316"/>
    </row>
    <row r="28" spans="1:58" ht="18" customHeight="1">
      <c r="A28" s="25" t="s">
        <v>275</v>
      </c>
      <c r="M28" s="25" t="s">
        <v>24</v>
      </c>
      <c r="Y28" s="25" t="s">
        <v>25</v>
      </c>
      <c r="AE28" s="25" t="s">
        <v>26</v>
      </c>
      <c r="AQ28" s="25" t="s">
        <v>27</v>
      </c>
      <c r="AV28" s="25" t="s">
        <v>28</v>
      </c>
    </row>
    <row r="29" spans="1:58" ht="18" customHeight="1">
      <c r="A29" s="298" t="s">
        <v>0</v>
      </c>
      <c r="B29" s="298" t="s">
        <v>1</v>
      </c>
      <c r="C29" s="298" t="s">
        <v>29</v>
      </c>
      <c r="D29" s="285" t="s">
        <v>51</v>
      </c>
      <c r="E29" s="286"/>
      <c r="F29" s="286"/>
      <c r="G29" s="287"/>
      <c r="H29" s="285" t="s">
        <v>52</v>
      </c>
      <c r="I29" s="286"/>
      <c r="J29" s="286"/>
      <c r="K29" s="287"/>
      <c r="M29" s="299" t="s">
        <v>0</v>
      </c>
      <c r="N29" s="299" t="s">
        <v>1</v>
      </c>
      <c r="O29" s="299" t="s">
        <v>29</v>
      </c>
      <c r="P29" s="288" t="str">
        <f>D29</f>
        <v>Season 5</v>
      </c>
      <c r="Q29" s="289"/>
      <c r="R29" s="289"/>
      <c r="S29" s="290"/>
      <c r="T29" s="288" t="str">
        <f>H29</f>
        <v>Season 6</v>
      </c>
      <c r="U29" s="289"/>
      <c r="V29" s="289"/>
      <c r="W29" s="290"/>
      <c r="X29" s="8"/>
      <c r="Y29" s="26" t="s">
        <v>32</v>
      </c>
      <c r="Z29" s="26" t="s">
        <v>33</v>
      </c>
      <c r="AA29" s="26" t="s">
        <v>34</v>
      </c>
      <c r="AB29" s="26" t="s">
        <v>34</v>
      </c>
      <c r="AC29" s="26" t="s">
        <v>34</v>
      </c>
      <c r="AE29" s="294" t="s">
        <v>0</v>
      </c>
      <c r="AF29" s="294" t="s">
        <v>1</v>
      </c>
      <c r="AG29" s="294" t="s">
        <v>29</v>
      </c>
      <c r="AH29" s="291" t="str">
        <f>P29</f>
        <v>Season 5</v>
      </c>
      <c r="AI29" s="292"/>
      <c r="AJ29" s="292"/>
      <c r="AK29" s="293"/>
      <c r="AL29" s="291" t="str">
        <f>T29</f>
        <v>Season 6</v>
      </c>
      <c r="AM29" s="292"/>
      <c r="AN29" s="292"/>
      <c r="AO29" s="293"/>
      <c r="AQ29" s="27"/>
      <c r="AR29" s="27"/>
      <c r="AS29" s="27"/>
      <c r="AT29" s="28"/>
      <c r="AV29" s="295" t="s">
        <v>0</v>
      </c>
      <c r="AW29" s="295" t="s">
        <v>1</v>
      </c>
      <c r="AX29" s="295" t="s">
        <v>29</v>
      </c>
      <c r="AY29" s="282" t="str">
        <f>AH29</f>
        <v>Season 5</v>
      </c>
      <c r="AZ29" s="283"/>
      <c r="BA29" s="283"/>
      <c r="BB29" s="284"/>
      <c r="BC29" s="282" t="str">
        <f>AL29</f>
        <v>Season 6</v>
      </c>
      <c r="BD29" s="283"/>
      <c r="BE29" s="283"/>
      <c r="BF29" s="284"/>
    </row>
    <row r="30" spans="1:58" ht="18" customHeight="1">
      <c r="A30" s="298"/>
      <c r="B30" s="298"/>
      <c r="C30" s="298"/>
      <c r="D30" s="285" t="s">
        <v>53</v>
      </c>
      <c r="E30" s="286"/>
      <c r="F30" s="286"/>
      <c r="G30" s="287"/>
      <c r="H30" s="285" t="s">
        <v>179</v>
      </c>
      <c r="I30" s="286"/>
      <c r="J30" s="286"/>
      <c r="K30" s="287"/>
      <c r="M30" s="299"/>
      <c r="N30" s="299"/>
      <c r="O30" s="299"/>
      <c r="P30" s="288" t="str">
        <f>D30</f>
        <v>01 May 2020 to 31 Jul 2020</v>
      </c>
      <c r="Q30" s="289"/>
      <c r="R30" s="289"/>
      <c r="S30" s="290"/>
      <c r="T30" s="288" t="str">
        <f>H30</f>
        <v>01 Aug 2020 to 31 Aug 2020</v>
      </c>
      <c r="U30" s="289"/>
      <c r="V30" s="289"/>
      <c r="W30" s="290"/>
      <c r="X30" s="8"/>
      <c r="Y30" s="26" t="s">
        <v>37</v>
      </c>
      <c r="Z30" s="26" t="s">
        <v>38</v>
      </c>
      <c r="AA30" s="26" t="s">
        <v>38</v>
      </c>
      <c r="AB30" s="26" t="s">
        <v>38</v>
      </c>
      <c r="AC30" s="26"/>
      <c r="AE30" s="294"/>
      <c r="AF30" s="294"/>
      <c r="AG30" s="294"/>
      <c r="AH30" s="291" t="str">
        <f>P30</f>
        <v>01 May 2020 to 31 Jul 2020</v>
      </c>
      <c r="AI30" s="292"/>
      <c r="AJ30" s="292"/>
      <c r="AK30" s="293"/>
      <c r="AL30" s="291" t="str">
        <f>T30</f>
        <v>01 Aug 2020 to 31 Aug 2020</v>
      </c>
      <c r="AM30" s="292"/>
      <c r="AN30" s="292"/>
      <c r="AO30" s="293"/>
      <c r="AQ30" s="27" t="s">
        <v>39</v>
      </c>
      <c r="AR30" s="27"/>
      <c r="AS30" s="27" t="s">
        <v>40</v>
      </c>
      <c r="AT30" s="28"/>
      <c r="AV30" s="296"/>
      <c r="AW30" s="296"/>
      <c r="AX30" s="296"/>
      <c r="AY30" s="282" t="str">
        <f>AH30</f>
        <v>01 May 2020 to 31 Jul 2020</v>
      </c>
      <c r="AZ30" s="283"/>
      <c r="BA30" s="283"/>
      <c r="BB30" s="284"/>
      <c r="BC30" s="282" t="str">
        <f>AL30</f>
        <v>01 Aug 2020 to 31 Aug 2020</v>
      </c>
      <c r="BD30" s="283"/>
      <c r="BE30" s="283"/>
      <c r="BF30" s="284"/>
    </row>
    <row r="31" spans="1:58" ht="18" customHeight="1">
      <c r="A31" s="298"/>
      <c r="B31" s="298"/>
      <c r="C31" s="298"/>
      <c r="D31" s="29" t="s">
        <v>3</v>
      </c>
      <c r="E31" s="29" t="s">
        <v>4</v>
      </c>
      <c r="F31" s="29" t="s">
        <v>5</v>
      </c>
      <c r="G31" s="29" t="s">
        <v>41</v>
      </c>
      <c r="H31" s="29" t="s">
        <v>3</v>
      </c>
      <c r="I31" s="29" t="s">
        <v>4</v>
      </c>
      <c r="J31" s="29" t="s">
        <v>5</v>
      </c>
      <c r="K31" s="29" t="s">
        <v>41</v>
      </c>
      <c r="M31" s="299"/>
      <c r="N31" s="299"/>
      <c r="O31" s="299"/>
      <c r="P31" s="29" t="s">
        <v>3</v>
      </c>
      <c r="Q31" s="29" t="s">
        <v>4</v>
      </c>
      <c r="R31" s="29" t="s">
        <v>5</v>
      </c>
      <c r="S31" s="29" t="s">
        <v>41</v>
      </c>
      <c r="T31" s="29" t="s">
        <v>3</v>
      </c>
      <c r="U31" s="29" t="s">
        <v>4</v>
      </c>
      <c r="V31" s="29" t="s">
        <v>5</v>
      </c>
      <c r="W31" s="29" t="s">
        <v>41</v>
      </c>
      <c r="X31" s="8"/>
      <c r="Y31" s="26"/>
      <c r="Z31" s="26"/>
      <c r="AA31" s="26"/>
      <c r="AB31" s="26"/>
      <c r="AC31" s="26"/>
      <c r="AE31" s="294"/>
      <c r="AF31" s="294"/>
      <c r="AG31" s="294"/>
      <c r="AH31" s="29" t="s">
        <v>3</v>
      </c>
      <c r="AI31" s="29" t="s">
        <v>4</v>
      </c>
      <c r="AJ31" s="29" t="s">
        <v>5</v>
      </c>
      <c r="AK31" s="29" t="s">
        <v>41</v>
      </c>
      <c r="AL31" s="29" t="s">
        <v>3</v>
      </c>
      <c r="AM31" s="29" t="s">
        <v>4</v>
      </c>
      <c r="AN31" s="29" t="s">
        <v>5</v>
      </c>
      <c r="AO31" s="29" t="s">
        <v>41</v>
      </c>
      <c r="AQ31" s="27" t="s">
        <v>42</v>
      </c>
      <c r="AR31" s="27" t="s">
        <v>43</v>
      </c>
      <c r="AS31" s="27" t="s">
        <v>42</v>
      </c>
      <c r="AT31" s="28" t="s">
        <v>43</v>
      </c>
      <c r="AV31" s="297"/>
      <c r="AW31" s="297"/>
      <c r="AX31" s="297"/>
      <c r="AY31" s="29" t="s">
        <v>3</v>
      </c>
      <c r="AZ31" s="29" t="s">
        <v>4</v>
      </c>
      <c r="BA31" s="29" t="s">
        <v>5</v>
      </c>
      <c r="BB31" s="29" t="s">
        <v>41</v>
      </c>
      <c r="BC31" s="29" t="s">
        <v>3</v>
      </c>
      <c r="BD31" s="29" t="s">
        <v>4</v>
      </c>
      <c r="BE31" s="29" t="s">
        <v>5</v>
      </c>
      <c r="BF31" s="29" t="s">
        <v>41</v>
      </c>
    </row>
    <row r="32" spans="1:58" ht="18" customHeight="1">
      <c r="A32" s="30" t="s">
        <v>1402</v>
      </c>
      <c r="B32" s="31" t="s">
        <v>217</v>
      </c>
      <c r="C32" s="31" t="s">
        <v>672</v>
      </c>
      <c r="D32" s="31">
        <v>135</v>
      </c>
      <c r="E32" s="31">
        <v>90</v>
      </c>
      <c r="F32" s="31">
        <v>75</v>
      </c>
      <c r="G32" s="31">
        <v>45</v>
      </c>
      <c r="H32" s="31">
        <v>170</v>
      </c>
      <c r="I32" s="31">
        <v>125</v>
      </c>
      <c r="J32" s="31">
        <v>110</v>
      </c>
      <c r="K32" s="31">
        <v>45</v>
      </c>
      <c r="M32" s="30" t="str">
        <f t="shared" ref="M32:O35" si="12">A32</f>
        <v xml:space="preserve">Semi Detached Beach Villa </v>
      </c>
      <c r="N32" s="31" t="str">
        <f t="shared" si="12"/>
        <v>HB</v>
      </c>
      <c r="O32" s="31" t="str">
        <f t="shared" si="12"/>
        <v>As quoted</v>
      </c>
      <c r="P32" s="31">
        <f>SUM(D32)</f>
        <v>135</v>
      </c>
      <c r="Q32" s="31">
        <f>SUM(E32*2)</f>
        <v>180</v>
      </c>
      <c r="R32" s="31">
        <f>F32*3</f>
        <v>225</v>
      </c>
      <c r="S32" s="31">
        <f>G32</f>
        <v>45</v>
      </c>
      <c r="T32" s="31">
        <f>SUM(H32)</f>
        <v>170</v>
      </c>
      <c r="U32" s="31">
        <f>SUM(I32*2)</f>
        <v>250</v>
      </c>
      <c r="V32" s="31">
        <f>SUM(J32*3)</f>
        <v>330</v>
      </c>
      <c r="W32" s="31">
        <f>SUM(K32)</f>
        <v>45</v>
      </c>
      <c r="X32" s="8"/>
      <c r="Y32" s="33"/>
      <c r="Z32" s="33"/>
      <c r="AA32" s="33">
        <v>6</v>
      </c>
      <c r="AB32" s="33">
        <v>12</v>
      </c>
      <c r="AC32" s="33">
        <v>18</v>
      </c>
      <c r="AE32" s="30" t="str">
        <f t="shared" ref="AE32:AG35" si="13">M32</f>
        <v xml:space="preserve">Semi Detached Beach Villa </v>
      </c>
      <c r="AF32" s="31" t="str">
        <f t="shared" si="13"/>
        <v>HB</v>
      </c>
      <c r="AG32" s="31" t="str">
        <f t="shared" si="13"/>
        <v>As quoted</v>
      </c>
      <c r="AH32" s="31">
        <f>P32+AA32</f>
        <v>141</v>
      </c>
      <c r="AI32" s="34">
        <f>Q32+AB32</f>
        <v>192</v>
      </c>
      <c r="AJ32" s="34">
        <f>R32+AC32</f>
        <v>243</v>
      </c>
      <c r="AK32" s="34">
        <f>S32+AA32</f>
        <v>51</v>
      </c>
      <c r="AL32" s="34">
        <f t="shared" ref="AL32:AN35" si="14">T32+AA32</f>
        <v>176</v>
      </c>
      <c r="AM32" s="34">
        <f t="shared" si="14"/>
        <v>262</v>
      </c>
      <c r="AN32" s="34">
        <f t="shared" si="14"/>
        <v>348</v>
      </c>
      <c r="AO32" s="34">
        <f>W32+AA32</f>
        <v>51</v>
      </c>
      <c r="AQ32" s="35">
        <v>10</v>
      </c>
      <c r="AR32" s="35">
        <v>1</v>
      </c>
      <c r="AS32" s="35">
        <v>10</v>
      </c>
      <c r="AT32" s="35">
        <v>1</v>
      </c>
      <c r="AV32" s="30" t="str">
        <f t="shared" ref="AV32:AX35" si="15">AE32</f>
        <v xml:space="preserve">Semi Detached Beach Villa </v>
      </c>
      <c r="AW32" s="31" t="str">
        <f t="shared" si="15"/>
        <v>HB</v>
      </c>
      <c r="AX32" s="31" t="str">
        <f t="shared" si="15"/>
        <v>As quoted</v>
      </c>
      <c r="AY32" s="31">
        <f>AH32+AQ32</f>
        <v>151</v>
      </c>
      <c r="AZ32" s="31">
        <f>AI32+AQ32</f>
        <v>202</v>
      </c>
      <c r="BA32" s="31">
        <f t="shared" ref="BA32:BC33" si="16">AJ32+AQ32</f>
        <v>253</v>
      </c>
      <c r="BB32" s="31">
        <f t="shared" si="16"/>
        <v>52</v>
      </c>
      <c r="BC32" s="31">
        <f t="shared" si="16"/>
        <v>186</v>
      </c>
      <c r="BD32" s="31">
        <f>AM32+AS32</f>
        <v>272</v>
      </c>
      <c r="BE32" s="31">
        <f>AN32+AS32</f>
        <v>358</v>
      </c>
      <c r="BF32" s="31">
        <f>AO32+AT32</f>
        <v>52</v>
      </c>
    </row>
    <row r="33" spans="1:58" ht="18" customHeight="1">
      <c r="A33" s="30" t="s">
        <v>330</v>
      </c>
      <c r="B33" s="31" t="s">
        <v>217</v>
      </c>
      <c r="C33" s="31" t="s">
        <v>672</v>
      </c>
      <c r="D33" s="31">
        <v>160</v>
      </c>
      <c r="E33" s="31">
        <v>115</v>
      </c>
      <c r="F33" s="31">
        <v>100</v>
      </c>
      <c r="G33" s="31">
        <v>45</v>
      </c>
      <c r="H33" s="31">
        <v>195</v>
      </c>
      <c r="I33" s="31">
        <v>150</v>
      </c>
      <c r="J33" s="31">
        <v>135</v>
      </c>
      <c r="K33" s="31">
        <v>45</v>
      </c>
      <c r="M33" s="30" t="str">
        <f t="shared" si="12"/>
        <v>Beach Villa</v>
      </c>
      <c r="N33" s="31" t="str">
        <f t="shared" si="12"/>
        <v>HB</v>
      </c>
      <c r="O33" s="31" t="str">
        <f t="shared" si="12"/>
        <v>As quoted</v>
      </c>
      <c r="P33" s="31">
        <f>SUM(D33)</f>
        <v>160</v>
      </c>
      <c r="Q33" s="31">
        <f>SUM(E33*2)</f>
        <v>230</v>
      </c>
      <c r="R33" s="31">
        <f>F33*3</f>
        <v>300</v>
      </c>
      <c r="S33" s="31">
        <f>G33</f>
        <v>45</v>
      </c>
      <c r="T33" s="31">
        <f>SUM(H33)</f>
        <v>195</v>
      </c>
      <c r="U33" s="31">
        <f>SUM(I33*2)</f>
        <v>300</v>
      </c>
      <c r="V33" s="31">
        <f>SUM(J33*3)</f>
        <v>405</v>
      </c>
      <c r="W33" s="31">
        <f>SUM(K33)</f>
        <v>45</v>
      </c>
      <c r="X33" s="8"/>
      <c r="Y33" s="33"/>
      <c r="Z33" s="33"/>
      <c r="AA33" s="33">
        <v>6</v>
      </c>
      <c r="AB33" s="33">
        <v>12</v>
      </c>
      <c r="AC33" s="33">
        <v>18</v>
      </c>
      <c r="AE33" s="30" t="str">
        <f t="shared" si="13"/>
        <v>Beach Villa</v>
      </c>
      <c r="AF33" s="31" t="str">
        <f t="shared" si="13"/>
        <v>HB</v>
      </c>
      <c r="AG33" s="31" t="str">
        <f t="shared" si="13"/>
        <v>As quoted</v>
      </c>
      <c r="AH33" s="31">
        <f t="shared" ref="AH33:AJ35" si="17">P33+AA33</f>
        <v>166</v>
      </c>
      <c r="AI33" s="34">
        <f t="shared" si="17"/>
        <v>242</v>
      </c>
      <c r="AJ33" s="34">
        <f t="shared" si="17"/>
        <v>318</v>
      </c>
      <c r="AK33" s="34">
        <f>S33+AA33</f>
        <v>51</v>
      </c>
      <c r="AL33" s="34">
        <f t="shared" si="14"/>
        <v>201</v>
      </c>
      <c r="AM33" s="34">
        <f t="shared" si="14"/>
        <v>312</v>
      </c>
      <c r="AN33" s="34">
        <f t="shared" si="14"/>
        <v>423</v>
      </c>
      <c r="AO33" s="34">
        <f>W33+AA33</f>
        <v>51</v>
      </c>
      <c r="AQ33" s="35">
        <v>10</v>
      </c>
      <c r="AR33" s="35">
        <v>1</v>
      </c>
      <c r="AS33" s="35">
        <v>10</v>
      </c>
      <c r="AT33" s="35">
        <v>1</v>
      </c>
      <c r="AV33" s="30" t="str">
        <f t="shared" si="15"/>
        <v>Beach Villa</v>
      </c>
      <c r="AW33" s="31" t="str">
        <f t="shared" si="15"/>
        <v>HB</v>
      </c>
      <c r="AX33" s="31" t="str">
        <f t="shared" si="15"/>
        <v>As quoted</v>
      </c>
      <c r="AY33" s="31">
        <f>AH33+AQ33</f>
        <v>176</v>
      </c>
      <c r="AZ33" s="31">
        <f>AI33+AQ33</f>
        <v>252</v>
      </c>
      <c r="BA33" s="31">
        <f t="shared" si="16"/>
        <v>328</v>
      </c>
      <c r="BB33" s="31">
        <f t="shared" si="16"/>
        <v>52</v>
      </c>
      <c r="BC33" s="31">
        <f t="shared" si="16"/>
        <v>211</v>
      </c>
      <c r="BD33" s="31">
        <f>AM33+AS33</f>
        <v>322</v>
      </c>
      <c r="BE33" s="31">
        <f>AN33+AS33</f>
        <v>433</v>
      </c>
      <c r="BF33" s="31">
        <f>AO33+AT33</f>
        <v>52</v>
      </c>
    </row>
    <row r="34" spans="1:58" ht="18" customHeight="1">
      <c r="A34" s="30" t="s">
        <v>331</v>
      </c>
      <c r="B34" s="31" t="s">
        <v>217</v>
      </c>
      <c r="C34" s="31" t="s">
        <v>672</v>
      </c>
      <c r="D34" s="31">
        <v>285</v>
      </c>
      <c r="E34" s="31">
        <v>205</v>
      </c>
      <c r="F34" s="31">
        <v>0</v>
      </c>
      <c r="G34" s="31">
        <v>0</v>
      </c>
      <c r="H34" s="31">
        <v>320</v>
      </c>
      <c r="I34" s="31">
        <v>240</v>
      </c>
      <c r="J34" s="31">
        <v>0</v>
      </c>
      <c r="K34" s="31">
        <v>0</v>
      </c>
      <c r="M34" s="30" t="str">
        <f t="shared" si="12"/>
        <v>Water Villa</v>
      </c>
      <c r="N34" s="31" t="str">
        <f t="shared" si="12"/>
        <v>HB</v>
      </c>
      <c r="O34" s="31" t="str">
        <f t="shared" si="12"/>
        <v>As quoted</v>
      </c>
      <c r="P34" s="31">
        <f>SUM(D34)</f>
        <v>285</v>
      </c>
      <c r="Q34" s="31">
        <f>SUM(E34*2)</f>
        <v>410</v>
      </c>
      <c r="R34" s="31">
        <f>F34*3</f>
        <v>0</v>
      </c>
      <c r="S34" s="31">
        <f>G34</f>
        <v>0</v>
      </c>
      <c r="T34" s="31">
        <f>SUM(H34)</f>
        <v>320</v>
      </c>
      <c r="U34" s="31">
        <f>SUM(I34*2)</f>
        <v>480</v>
      </c>
      <c r="V34" s="31">
        <f>SUM(J34*3)</f>
        <v>0</v>
      </c>
      <c r="W34" s="31">
        <f>SUM(K34)</f>
        <v>0</v>
      </c>
      <c r="X34" s="8"/>
      <c r="Y34" s="33"/>
      <c r="Z34" s="33"/>
      <c r="AA34" s="33">
        <v>6</v>
      </c>
      <c r="AB34" s="33">
        <v>12</v>
      </c>
      <c r="AC34" s="33">
        <v>18</v>
      </c>
      <c r="AE34" s="30" t="str">
        <f t="shared" si="13"/>
        <v>Water Villa</v>
      </c>
      <c r="AF34" s="31" t="str">
        <f t="shared" si="13"/>
        <v>HB</v>
      </c>
      <c r="AG34" s="31" t="str">
        <f t="shared" si="13"/>
        <v>As quoted</v>
      </c>
      <c r="AH34" s="31">
        <f t="shared" si="17"/>
        <v>291</v>
      </c>
      <c r="AI34" s="34">
        <f t="shared" si="17"/>
        <v>422</v>
      </c>
      <c r="AJ34" s="34">
        <f t="shared" si="17"/>
        <v>18</v>
      </c>
      <c r="AK34" s="34">
        <f>S34+AA34</f>
        <v>6</v>
      </c>
      <c r="AL34" s="34">
        <f t="shared" si="14"/>
        <v>326</v>
      </c>
      <c r="AM34" s="34">
        <f t="shared" si="14"/>
        <v>492</v>
      </c>
      <c r="AN34" s="34">
        <f t="shared" si="14"/>
        <v>18</v>
      </c>
      <c r="AO34" s="34">
        <f>W34+AA34</f>
        <v>6</v>
      </c>
      <c r="AQ34" s="35">
        <v>10</v>
      </c>
      <c r="AR34" s="35">
        <v>1</v>
      </c>
      <c r="AS34" s="35">
        <v>10</v>
      </c>
      <c r="AT34" s="35">
        <v>1</v>
      </c>
      <c r="AV34" s="30" t="str">
        <f t="shared" si="15"/>
        <v>Water Villa</v>
      </c>
      <c r="AW34" s="31" t="str">
        <f t="shared" si="15"/>
        <v>HB</v>
      </c>
      <c r="AX34" s="31" t="str">
        <f t="shared" si="15"/>
        <v>As quoted</v>
      </c>
      <c r="AY34" s="31">
        <f>AH34+AQ34</f>
        <v>301</v>
      </c>
      <c r="AZ34" s="31">
        <f>AI34+AQ34</f>
        <v>432</v>
      </c>
      <c r="BA34" s="31" t="s">
        <v>55</v>
      </c>
      <c r="BB34" s="31" t="s">
        <v>55</v>
      </c>
      <c r="BC34" s="31">
        <f>AL34+AS34</f>
        <v>336</v>
      </c>
      <c r="BD34" s="31">
        <f>AM34+AS34</f>
        <v>502</v>
      </c>
      <c r="BE34" s="31" t="s">
        <v>55</v>
      </c>
      <c r="BF34" s="31" t="s">
        <v>55</v>
      </c>
    </row>
    <row r="35" spans="1:58" ht="18" customHeight="1">
      <c r="A35" s="30" t="s">
        <v>1403</v>
      </c>
      <c r="B35" s="31" t="s">
        <v>217</v>
      </c>
      <c r="C35" s="31" t="s">
        <v>672</v>
      </c>
      <c r="D35" s="31">
        <v>0</v>
      </c>
      <c r="E35" s="31">
        <v>470</v>
      </c>
      <c r="F35" s="31">
        <v>0</v>
      </c>
      <c r="G35" s="31">
        <v>0</v>
      </c>
      <c r="H35" s="31">
        <v>0</v>
      </c>
      <c r="I35" s="31">
        <v>540</v>
      </c>
      <c r="J35" s="31">
        <v>0</v>
      </c>
      <c r="K35" s="31">
        <v>0</v>
      </c>
      <c r="M35" s="30" t="str">
        <f t="shared" si="12"/>
        <v>Lagoon Suite</v>
      </c>
      <c r="N35" s="31" t="str">
        <f t="shared" si="12"/>
        <v>HB</v>
      </c>
      <c r="O35" s="31" t="str">
        <f t="shared" si="12"/>
        <v>As quoted</v>
      </c>
      <c r="P35" s="31">
        <f>SUM(D35)</f>
        <v>0</v>
      </c>
      <c r="Q35" s="31">
        <f>SUM(E35)</f>
        <v>470</v>
      </c>
      <c r="R35" s="31">
        <f>F35*3</f>
        <v>0</v>
      </c>
      <c r="S35" s="31">
        <f>G35</f>
        <v>0</v>
      </c>
      <c r="T35" s="31">
        <f>SUM(H35)</f>
        <v>0</v>
      </c>
      <c r="U35" s="31">
        <f>SUM(I35)</f>
        <v>540</v>
      </c>
      <c r="V35" s="31">
        <f>SUM(J35*3)</f>
        <v>0</v>
      </c>
      <c r="W35" s="31">
        <f>SUM(K35)</f>
        <v>0</v>
      </c>
      <c r="X35" s="8"/>
      <c r="Y35" s="33"/>
      <c r="Z35" s="33"/>
      <c r="AA35" s="33">
        <v>6</v>
      </c>
      <c r="AB35" s="33">
        <v>12</v>
      </c>
      <c r="AC35" s="33">
        <v>18</v>
      </c>
      <c r="AE35" s="30" t="str">
        <f t="shared" si="13"/>
        <v>Lagoon Suite</v>
      </c>
      <c r="AF35" s="31" t="str">
        <f t="shared" si="13"/>
        <v>HB</v>
      </c>
      <c r="AG35" s="31" t="str">
        <f t="shared" si="13"/>
        <v>As quoted</v>
      </c>
      <c r="AH35" s="31">
        <f t="shared" si="17"/>
        <v>6</v>
      </c>
      <c r="AI35" s="34">
        <f t="shared" si="17"/>
        <v>482</v>
      </c>
      <c r="AJ35" s="34">
        <f t="shared" si="17"/>
        <v>18</v>
      </c>
      <c r="AK35" s="34">
        <f>S35+AA35</f>
        <v>6</v>
      </c>
      <c r="AL35" s="34">
        <f t="shared" si="14"/>
        <v>6</v>
      </c>
      <c r="AM35" s="34">
        <f t="shared" si="14"/>
        <v>552</v>
      </c>
      <c r="AN35" s="34">
        <f t="shared" si="14"/>
        <v>18</v>
      </c>
      <c r="AO35" s="34">
        <f>W35+AA35</f>
        <v>6</v>
      </c>
      <c r="AQ35" s="35">
        <v>10</v>
      </c>
      <c r="AR35" s="35">
        <v>1</v>
      </c>
      <c r="AS35" s="35">
        <v>10</v>
      </c>
      <c r="AT35" s="35">
        <v>1</v>
      </c>
      <c r="AV35" s="30" t="str">
        <f t="shared" si="15"/>
        <v>Lagoon Suite</v>
      </c>
      <c r="AW35" s="31" t="str">
        <f t="shared" si="15"/>
        <v>HB</v>
      </c>
      <c r="AX35" s="31" t="str">
        <f t="shared" si="15"/>
        <v>As quoted</v>
      </c>
      <c r="AY35" s="31" t="s">
        <v>55</v>
      </c>
      <c r="AZ35" s="31">
        <f>AI35+AQ35</f>
        <v>492</v>
      </c>
      <c r="BA35" s="31" t="s">
        <v>55</v>
      </c>
      <c r="BB35" s="31" t="s">
        <v>55</v>
      </c>
      <c r="BC35" s="31" t="s">
        <v>55</v>
      </c>
      <c r="BD35" s="31">
        <f>AM35+AS35</f>
        <v>562</v>
      </c>
      <c r="BE35" s="31" t="s">
        <v>55</v>
      </c>
      <c r="BF35" s="31" t="s">
        <v>55</v>
      </c>
    </row>
    <row r="36" spans="1:58" ht="18" customHeight="1">
      <c r="A36" s="30"/>
      <c r="B36" s="31"/>
      <c r="C36" s="31"/>
      <c r="D36" s="313" t="s">
        <v>279</v>
      </c>
      <c r="E36" s="318"/>
      <c r="F36" s="318"/>
      <c r="G36" s="314"/>
      <c r="H36" s="313" t="s">
        <v>279</v>
      </c>
      <c r="I36" s="318"/>
      <c r="J36" s="318"/>
      <c r="K36" s="314"/>
      <c r="M36" s="30"/>
      <c r="N36" s="31"/>
      <c r="O36" s="31"/>
      <c r="P36" s="315" t="str">
        <f>D36</f>
        <v>Quadruple</v>
      </c>
      <c r="Q36" s="317"/>
      <c r="R36" s="317"/>
      <c r="S36" s="316"/>
      <c r="T36" s="315" t="str">
        <f>H36</f>
        <v>Quadruple</v>
      </c>
      <c r="U36" s="317"/>
      <c r="V36" s="317"/>
      <c r="W36" s="316"/>
      <c r="X36" s="8"/>
      <c r="Y36" s="33"/>
      <c r="Z36" s="33"/>
      <c r="AA36" s="33"/>
      <c r="AB36" s="33"/>
      <c r="AC36" s="33"/>
      <c r="AE36" s="30"/>
      <c r="AF36" s="31"/>
      <c r="AG36" s="31"/>
      <c r="AH36" s="315" t="str">
        <f>P36</f>
        <v>Quadruple</v>
      </c>
      <c r="AI36" s="317"/>
      <c r="AJ36" s="317"/>
      <c r="AK36" s="316"/>
      <c r="AL36" s="315" t="str">
        <f>T36</f>
        <v>Quadruple</v>
      </c>
      <c r="AM36" s="317"/>
      <c r="AN36" s="317"/>
      <c r="AO36" s="316"/>
      <c r="AQ36" s="35"/>
      <c r="AR36" s="35"/>
      <c r="AS36" s="35"/>
      <c r="AT36" s="35"/>
      <c r="AV36" s="30"/>
      <c r="AW36" s="31"/>
      <c r="AX36" s="31"/>
      <c r="AY36" s="315" t="str">
        <f>AH36</f>
        <v>Quadruple</v>
      </c>
      <c r="AZ36" s="317"/>
      <c r="BA36" s="317"/>
      <c r="BB36" s="316"/>
      <c r="BC36" s="315" t="str">
        <f>AL36</f>
        <v>Quadruple</v>
      </c>
      <c r="BD36" s="317"/>
      <c r="BE36" s="317"/>
      <c r="BF36" s="316"/>
    </row>
    <row r="37" spans="1:58" ht="18" customHeight="1">
      <c r="A37" s="30" t="s">
        <v>1404</v>
      </c>
      <c r="B37" s="31" t="s">
        <v>217</v>
      </c>
      <c r="C37" s="31" t="s">
        <v>68</v>
      </c>
      <c r="D37" s="315">
        <v>480</v>
      </c>
      <c r="E37" s="317"/>
      <c r="F37" s="317"/>
      <c r="G37" s="316"/>
      <c r="H37" s="315">
        <v>620</v>
      </c>
      <c r="I37" s="317"/>
      <c r="J37" s="317"/>
      <c r="K37" s="316"/>
      <c r="M37" s="30" t="str">
        <f>A37</f>
        <v xml:space="preserve">Beach Villa Suite </v>
      </c>
      <c r="N37" s="31" t="str">
        <f>B37</f>
        <v>HB</v>
      </c>
      <c r="O37" s="31" t="str">
        <f>C37</f>
        <v>04 Persons</v>
      </c>
      <c r="P37" s="315">
        <f>D37</f>
        <v>480</v>
      </c>
      <c r="Q37" s="317"/>
      <c r="R37" s="317"/>
      <c r="S37" s="316"/>
      <c r="T37" s="315">
        <f>H37</f>
        <v>620</v>
      </c>
      <c r="U37" s="317"/>
      <c r="V37" s="317"/>
      <c r="W37" s="316"/>
      <c r="X37" s="8"/>
      <c r="Y37" s="33"/>
      <c r="Z37" s="33"/>
      <c r="AA37" s="33">
        <v>6</v>
      </c>
      <c r="AB37" s="33">
        <v>12</v>
      </c>
      <c r="AC37" s="33">
        <v>24</v>
      </c>
      <c r="AE37" s="30" t="str">
        <f>M37</f>
        <v xml:space="preserve">Beach Villa Suite </v>
      </c>
      <c r="AF37" s="31" t="str">
        <f>N37</f>
        <v>HB</v>
      </c>
      <c r="AG37" s="31" t="str">
        <f>O37</f>
        <v>04 Persons</v>
      </c>
      <c r="AH37" s="315">
        <f>P37+AC37</f>
        <v>504</v>
      </c>
      <c r="AI37" s="317"/>
      <c r="AJ37" s="317"/>
      <c r="AK37" s="316"/>
      <c r="AL37" s="315">
        <f>T37+AC37</f>
        <v>644</v>
      </c>
      <c r="AM37" s="317"/>
      <c r="AN37" s="317"/>
      <c r="AO37" s="316"/>
      <c r="AQ37" s="35">
        <v>15</v>
      </c>
      <c r="AR37" s="35">
        <v>1</v>
      </c>
      <c r="AS37" s="35">
        <v>15</v>
      </c>
      <c r="AT37" s="35">
        <v>1</v>
      </c>
      <c r="AV37" s="30" t="str">
        <f>AE37</f>
        <v xml:space="preserve">Beach Villa Suite </v>
      </c>
      <c r="AW37" s="31" t="str">
        <f>AF37</f>
        <v>HB</v>
      </c>
      <c r="AX37" s="31" t="str">
        <f>AG37</f>
        <v>04 Persons</v>
      </c>
      <c r="AY37" s="315">
        <f>AH37+AQ37</f>
        <v>519</v>
      </c>
      <c r="AZ37" s="317"/>
      <c r="BA37" s="317"/>
      <c r="BB37" s="316"/>
      <c r="BC37" s="315">
        <f>AL37+AS37</f>
        <v>659</v>
      </c>
      <c r="BD37" s="317"/>
      <c r="BE37" s="317"/>
      <c r="BF37" s="316"/>
    </row>
    <row r="38" spans="1:58" ht="18" customHeight="1">
      <c r="A38" s="25" t="s">
        <v>275</v>
      </c>
      <c r="M38" s="25" t="s">
        <v>24</v>
      </c>
      <c r="Y38" s="25" t="s">
        <v>25</v>
      </c>
      <c r="AE38" s="25" t="s">
        <v>26</v>
      </c>
      <c r="AQ38" s="25" t="s">
        <v>27</v>
      </c>
      <c r="AV38" s="25" t="s">
        <v>28</v>
      </c>
    </row>
    <row r="39" spans="1:58" ht="18" customHeight="1">
      <c r="A39" s="298" t="s">
        <v>0</v>
      </c>
      <c r="B39" s="298" t="s">
        <v>1</v>
      </c>
      <c r="C39" s="298" t="s">
        <v>29</v>
      </c>
      <c r="D39" s="285" t="s">
        <v>103</v>
      </c>
      <c r="E39" s="286"/>
      <c r="F39" s="286"/>
      <c r="G39" s="287"/>
      <c r="H39" s="285">
        <v>0</v>
      </c>
      <c r="I39" s="286"/>
      <c r="J39" s="286"/>
      <c r="K39" s="287"/>
      <c r="M39" s="299" t="s">
        <v>0</v>
      </c>
      <c r="N39" s="299" t="s">
        <v>1</v>
      </c>
      <c r="O39" s="299" t="s">
        <v>29</v>
      </c>
      <c r="P39" s="288" t="str">
        <f>D39</f>
        <v>Season 7</v>
      </c>
      <c r="Q39" s="289"/>
      <c r="R39" s="289"/>
      <c r="S39" s="290"/>
      <c r="T39" s="288">
        <f>H39</f>
        <v>0</v>
      </c>
      <c r="U39" s="289"/>
      <c r="V39" s="289"/>
      <c r="W39" s="290"/>
      <c r="X39" s="8"/>
      <c r="Y39" s="26" t="s">
        <v>32</v>
      </c>
      <c r="Z39" s="26" t="s">
        <v>33</v>
      </c>
      <c r="AA39" s="26" t="s">
        <v>34</v>
      </c>
      <c r="AB39" s="26" t="s">
        <v>34</v>
      </c>
      <c r="AC39" s="26" t="s">
        <v>34</v>
      </c>
      <c r="AE39" s="294" t="s">
        <v>0</v>
      </c>
      <c r="AF39" s="294" t="s">
        <v>1</v>
      </c>
      <c r="AG39" s="294" t="s">
        <v>29</v>
      </c>
      <c r="AH39" s="291" t="str">
        <f>P39</f>
        <v>Season 7</v>
      </c>
      <c r="AI39" s="292"/>
      <c r="AJ39" s="292"/>
      <c r="AK39" s="293"/>
      <c r="AL39" s="291">
        <f>T39</f>
        <v>0</v>
      </c>
      <c r="AM39" s="292"/>
      <c r="AN39" s="292"/>
      <c r="AO39" s="293"/>
      <c r="AQ39" s="27"/>
      <c r="AR39" s="27"/>
      <c r="AS39" s="27"/>
      <c r="AT39" s="28"/>
      <c r="AV39" s="295" t="s">
        <v>0</v>
      </c>
      <c r="AW39" s="295" t="s">
        <v>1</v>
      </c>
      <c r="AX39" s="295" t="s">
        <v>29</v>
      </c>
      <c r="AY39" s="282" t="str">
        <f>AH39</f>
        <v>Season 7</v>
      </c>
      <c r="AZ39" s="283"/>
      <c r="BA39" s="283"/>
      <c r="BB39" s="284"/>
      <c r="BC39" s="282">
        <f>AL39</f>
        <v>0</v>
      </c>
      <c r="BD39" s="283"/>
      <c r="BE39" s="283"/>
      <c r="BF39" s="284"/>
    </row>
    <row r="40" spans="1:58" ht="18" customHeight="1">
      <c r="A40" s="298"/>
      <c r="B40" s="298"/>
      <c r="C40" s="298"/>
      <c r="D40" s="285" t="s">
        <v>362</v>
      </c>
      <c r="E40" s="286"/>
      <c r="F40" s="286"/>
      <c r="G40" s="287"/>
      <c r="H40" s="285">
        <v>0</v>
      </c>
      <c r="I40" s="286"/>
      <c r="J40" s="286"/>
      <c r="K40" s="287"/>
      <c r="M40" s="299"/>
      <c r="N40" s="299"/>
      <c r="O40" s="299"/>
      <c r="P40" s="288" t="str">
        <f>D40</f>
        <v>01 Sep 2020 to 31 Oct 2020</v>
      </c>
      <c r="Q40" s="289"/>
      <c r="R40" s="289"/>
      <c r="S40" s="290"/>
      <c r="T40" s="288">
        <f>H40</f>
        <v>0</v>
      </c>
      <c r="U40" s="289"/>
      <c r="V40" s="289"/>
      <c r="W40" s="290"/>
      <c r="X40" s="8"/>
      <c r="Y40" s="26" t="s">
        <v>37</v>
      </c>
      <c r="Z40" s="26" t="s">
        <v>38</v>
      </c>
      <c r="AA40" s="26" t="s">
        <v>38</v>
      </c>
      <c r="AB40" s="26" t="s">
        <v>38</v>
      </c>
      <c r="AC40" s="26"/>
      <c r="AE40" s="294"/>
      <c r="AF40" s="294"/>
      <c r="AG40" s="294"/>
      <c r="AH40" s="291" t="str">
        <f>P40</f>
        <v>01 Sep 2020 to 31 Oct 2020</v>
      </c>
      <c r="AI40" s="292"/>
      <c r="AJ40" s="292"/>
      <c r="AK40" s="293"/>
      <c r="AL40" s="291">
        <f>T40</f>
        <v>0</v>
      </c>
      <c r="AM40" s="292"/>
      <c r="AN40" s="292"/>
      <c r="AO40" s="293"/>
      <c r="AQ40" s="27" t="s">
        <v>39</v>
      </c>
      <c r="AR40" s="27"/>
      <c r="AS40" s="27" t="s">
        <v>40</v>
      </c>
      <c r="AT40" s="28"/>
      <c r="AV40" s="296"/>
      <c r="AW40" s="296"/>
      <c r="AX40" s="296"/>
      <c r="AY40" s="282" t="str">
        <f>AH40</f>
        <v>01 Sep 2020 to 31 Oct 2020</v>
      </c>
      <c r="AZ40" s="283"/>
      <c r="BA40" s="283"/>
      <c r="BB40" s="284"/>
      <c r="BC40" s="282">
        <f>AL40</f>
        <v>0</v>
      </c>
      <c r="BD40" s="283"/>
      <c r="BE40" s="283"/>
      <c r="BF40" s="284"/>
    </row>
    <row r="41" spans="1:58" ht="18" customHeight="1">
      <c r="A41" s="298"/>
      <c r="B41" s="298"/>
      <c r="C41" s="298"/>
      <c r="D41" s="29" t="s">
        <v>3</v>
      </c>
      <c r="E41" s="29" t="s">
        <v>4</v>
      </c>
      <c r="F41" s="29" t="s">
        <v>5</v>
      </c>
      <c r="G41" s="29" t="s">
        <v>41</v>
      </c>
      <c r="H41" s="29">
        <v>0</v>
      </c>
      <c r="I41" s="29">
        <v>0</v>
      </c>
      <c r="J41" s="29">
        <v>0</v>
      </c>
      <c r="K41" s="29">
        <v>0</v>
      </c>
      <c r="M41" s="299"/>
      <c r="N41" s="299"/>
      <c r="O41" s="299"/>
      <c r="P41" s="29" t="s">
        <v>3</v>
      </c>
      <c r="Q41" s="29" t="s">
        <v>4</v>
      </c>
      <c r="R41" s="29" t="s">
        <v>5</v>
      </c>
      <c r="S41" s="29" t="s">
        <v>41</v>
      </c>
      <c r="T41" s="29" t="s">
        <v>3</v>
      </c>
      <c r="U41" s="29" t="s">
        <v>4</v>
      </c>
      <c r="V41" s="29" t="s">
        <v>5</v>
      </c>
      <c r="W41" s="29" t="s">
        <v>41</v>
      </c>
      <c r="X41" s="8"/>
      <c r="Y41" s="26"/>
      <c r="Z41" s="26"/>
      <c r="AA41" s="26"/>
      <c r="AB41" s="26"/>
      <c r="AC41" s="26"/>
      <c r="AE41" s="294"/>
      <c r="AF41" s="294"/>
      <c r="AG41" s="294"/>
      <c r="AH41" s="29" t="s">
        <v>3</v>
      </c>
      <c r="AI41" s="29" t="s">
        <v>4</v>
      </c>
      <c r="AJ41" s="29" t="s">
        <v>5</v>
      </c>
      <c r="AK41" s="29" t="s">
        <v>41</v>
      </c>
      <c r="AL41" s="29" t="s">
        <v>3</v>
      </c>
      <c r="AM41" s="29" t="s">
        <v>4</v>
      </c>
      <c r="AN41" s="29" t="s">
        <v>5</v>
      </c>
      <c r="AO41" s="29" t="s">
        <v>41</v>
      </c>
      <c r="AQ41" s="27" t="s">
        <v>42</v>
      </c>
      <c r="AR41" s="27" t="s">
        <v>43</v>
      </c>
      <c r="AS41" s="27" t="s">
        <v>42</v>
      </c>
      <c r="AT41" s="28" t="s">
        <v>43</v>
      </c>
      <c r="AV41" s="297"/>
      <c r="AW41" s="297"/>
      <c r="AX41" s="297"/>
      <c r="AY41" s="29" t="s">
        <v>3</v>
      </c>
      <c r="AZ41" s="29" t="s">
        <v>4</v>
      </c>
      <c r="BA41" s="29" t="s">
        <v>5</v>
      </c>
      <c r="BB41" s="29" t="s">
        <v>41</v>
      </c>
      <c r="BC41" s="29" t="s">
        <v>3</v>
      </c>
      <c r="BD41" s="29" t="s">
        <v>4</v>
      </c>
      <c r="BE41" s="29" t="s">
        <v>5</v>
      </c>
      <c r="BF41" s="29" t="s">
        <v>41</v>
      </c>
    </row>
    <row r="42" spans="1:58" ht="18" customHeight="1">
      <c r="A42" s="30" t="s">
        <v>1402</v>
      </c>
      <c r="B42" s="31" t="s">
        <v>217</v>
      </c>
      <c r="C42" s="31" t="s">
        <v>672</v>
      </c>
      <c r="D42" s="31">
        <v>155</v>
      </c>
      <c r="E42" s="31">
        <v>110</v>
      </c>
      <c r="F42" s="31">
        <v>95</v>
      </c>
      <c r="G42" s="31">
        <v>45</v>
      </c>
      <c r="H42" s="31">
        <v>0</v>
      </c>
      <c r="I42" s="31">
        <v>0</v>
      </c>
      <c r="J42" s="31">
        <v>0</v>
      </c>
      <c r="K42" s="31">
        <v>0</v>
      </c>
      <c r="M42" s="30" t="str">
        <f t="shared" ref="M42:O45" si="18">A42</f>
        <v xml:space="preserve">Semi Detached Beach Villa </v>
      </c>
      <c r="N42" s="31" t="str">
        <f t="shared" si="18"/>
        <v>HB</v>
      </c>
      <c r="O42" s="31" t="str">
        <f t="shared" si="18"/>
        <v>As quoted</v>
      </c>
      <c r="P42" s="31">
        <f>SUM(D42)</f>
        <v>155</v>
      </c>
      <c r="Q42" s="31">
        <f>SUM(E42*2)</f>
        <v>220</v>
      </c>
      <c r="R42" s="31">
        <f>F42*3</f>
        <v>285</v>
      </c>
      <c r="S42" s="31">
        <f>G42</f>
        <v>45</v>
      </c>
      <c r="T42" s="31">
        <f>SUM(H42)</f>
        <v>0</v>
      </c>
      <c r="U42" s="31">
        <f>SUM(I42*2)</f>
        <v>0</v>
      </c>
      <c r="V42" s="31">
        <f>SUM(J42*3)</f>
        <v>0</v>
      </c>
      <c r="W42" s="31">
        <f>SUM(K42)</f>
        <v>0</v>
      </c>
      <c r="X42" s="8"/>
      <c r="Y42" s="33"/>
      <c r="Z42" s="33"/>
      <c r="AA42" s="33">
        <v>6</v>
      </c>
      <c r="AB42" s="33">
        <v>12</v>
      </c>
      <c r="AC42" s="33">
        <v>18</v>
      </c>
      <c r="AE42" s="30" t="str">
        <f t="shared" ref="AE42:AG45" si="19">M42</f>
        <v xml:space="preserve">Semi Detached Beach Villa </v>
      </c>
      <c r="AF42" s="31" t="str">
        <f t="shared" si="19"/>
        <v>HB</v>
      </c>
      <c r="AG42" s="31" t="str">
        <f t="shared" si="19"/>
        <v>As quoted</v>
      </c>
      <c r="AH42" s="31">
        <f>P42+AA42</f>
        <v>161</v>
      </c>
      <c r="AI42" s="34">
        <f>Q42+AB42</f>
        <v>232</v>
      </c>
      <c r="AJ42" s="34">
        <f>R42+AC42</f>
        <v>303</v>
      </c>
      <c r="AK42" s="34">
        <f>S42+AA42</f>
        <v>51</v>
      </c>
      <c r="AL42" s="34">
        <f t="shared" ref="AL42:AN45" si="20">T42+AA42</f>
        <v>6</v>
      </c>
      <c r="AM42" s="34">
        <f t="shared" si="20"/>
        <v>12</v>
      </c>
      <c r="AN42" s="34">
        <f t="shared" si="20"/>
        <v>18</v>
      </c>
      <c r="AO42" s="34">
        <f>W42+AA42</f>
        <v>6</v>
      </c>
      <c r="AQ42" s="35">
        <v>10</v>
      </c>
      <c r="AR42" s="35">
        <v>1</v>
      </c>
      <c r="AS42" s="35">
        <v>10</v>
      </c>
      <c r="AT42" s="35">
        <v>1</v>
      </c>
      <c r="AV42" s="30" t="str">
        <f t="shared" ref="AV42:AX45" si="21">AE42</f>
        <v xml:space="preserve">Semi Detached Beach Villa </v>
      </c>
      <c r="AW42" s="31" t="str">
        <f t="shared" si="21"/>
        <v>HB</v>
      </c>
      <c r="AX42" s="31" t="str">
        <f t="shared" si="21"/>
        <v>As quoted</v>
      </c>
      <c r="AY42" s="31">
        <f>AH42+AQ42</f>
        <v>171</v>
      </c>
      <c r="AZ42" s="31">
        <f>AI42+AQ42</f>
        <v>242</v>
      </c>
      <c r="BA42" s="31">
        <f t="shared" ref="BA42:BC43" si="22">AJ42+AQ42</f>
        <v>313</v>
      </c>
      <c r="BB42" s="31">
        <f t="shared" si="22"/>
        <v>52</v>
      </c>
      <c r="BC42" s="31">
        <f t="shared" si="22"/>
        <v>16</v>
      </c>
      <c r="BD42" s="31">
        <f>AM42+AS42</f>
        <v>22</v>
      </c>
      <c r="BE42" s="31">
        <f>AN42+AS42</f>
        <v>28</v>
      </c>
      <c r="BF42" s="31">
        <f>AO42+AT42</f>
        <v>7</v>
      </c>
    </row>
    <row r="43" spans="1:58" ht="18" customHeight="1">
      <c r="A43" s="30" t="s">
        <v>330</v>
      </c>
      <c r="B43" s="31" t="s">
        <v>217</v>
      </c>
      <c r="C43" s="31" t="s">
        <v>672</v>
      </c>
      <c r="D43" s="31">
        <v>180</v>
      </c>
      <c r="E43" s="31">
        <v>135</v>
      </c>
      <c r="F43" s="31">
        <v>120</v>
      </c>
      <c r="G43" s="31">
        <v>45</v>
      </c>
      <c r="H43" s="31">
        <v>0</v>
      </c>
      <c r="I43" s="31">
        <v>0</v>
      </c>
      <c r="J43" s="31">
        <v>0</v>
      </c>
      <c r="K43" s="31">
        <v>0</v>
      </c>
      <c r="M43" s="30" t="str">
        <f t="shared" si="18"/>
        <v>Beach Villa</v>
      </c>
      <c r="N43" s="31" t="str">
        <f t="shared" si="18"/>
        <v>HB</v>
      </c>
      <c r="O43" s="31" t="str">
        <f t="shared" si="18"/>
        <v>As quoted</v>
      </c>
      <c r="P43" s="31">
        <f>SUM(D43)</f>
        <v>180</v>
      </c>
      <c r="Q43" s="31">
        <f>SUM(E43*2)</f>
        <v>270</v>
      </c>
      <c r="R43" s="31">
        <f>F43*3</f>
        <v>360</v>
      </c>
      <c r="S43" s="31">
        <f>G43</f>
        <v>45</v>
      </c>
      <c r="T43" s="31">
        <f>SUM(H43)</f>
        <v>0</v>
      </c>
      <c r="U43" s="31">
        <f>SUM(I43*2)</f>
        <v>0</v>
      </c>
      <c r="V43" s="31">
        <f>SUM(J43*3)</f>
        <v>0</v>
      </c>
      <c r="W43" s="31">
        <f>SUM(K43)</f>
        <v>0</v>
      </c>
      <c r="X43" s="8"/>
      <c r="Y43" s="33"/>
      <c r="Z43" s="33"/>
      <c r="AA43" s="33">
        <v>6</v>
      </c>
      <c r="AB43" s="33">
        <v>12</v>
      </c>
      <c r="AC43" s="33">
        <v>18</v>
      </c>
      <c r="AE43" s="30" t="str">
        <f t="shared" si="19"/>
        <v>Beach Villa</v>
      </c>
      <c r="AF43" s="31" t="str">
        <f t="shared" si="19"/>
        <v>HB</v>
      </c>
      <c r="AG43" s="31" t="str">
        <f t="shared" si="19"/>
        <v>As quoted</v>
      </c>
      <c r="AH43" s="31">
        <f t="shared" ref="AH43:AJ45" si="23">P43+AA43</f>
        <v>186</v>
      </c>
      <c r="AI43" s="34">
        <f t="shared" si="23"/>
        <v>282</v>
      </c>
      <c r="AJ43" s="34">
        <f t="shared" si="23"/>
        <v>378</v>
      </c>
      <c r="AK43" s="34">
        <f>S43+AA43</f>
        <v>51</v>
      </c>
      <c r="AL43" s="34">
        <f t="shared" si="20"/>
        <v>6</v>
      </c>
      <c r="AM43" s="34">
        <f t="shared" si="20"/>
        <v>12</v>
      </c>
      <c r="AN43" s="34">
        <f t="shared" si="20"/>
        <v>18</v>
      </c>
      <c r="AO43" s="34">
        <f>W43+AA43</f>
        <v>6</v>
      </c>
      <c r="AQ43" s="35">
        <v>10</v>
      </c>
      <c r="AR43" s="35">
        <v>1</v>
      </c>
      <c r="AS43" s="35">
        <v>10</v>
      </c>
      <c r="AT43" s="35">
        <v>1</v>
      </c>
      <c r="AV43" s="30" t="str">
        <f t="shared" si="21"/>
        <v>Beach Villa</v>
      </c>
      <c r="AW43" s="31" t="str">
        <f t="shared" si="21"/>
        <v>HB</v>
      </c>
      <c r="AX43" s="31" t="str">
        <f t="shared" si="21"/>
        <v>As quoted</v>
      </c>
      <c r="AY43" s="31">
        <f>AH43+AQ43</f>
        <v>196</v>
      </c>
      <c r="AZ43" s="31">
        <f>AI43+AQ43</f>
        <v>292</v>
      </c>
      <c r="BA43" s="31">
        <f t="shared" si="22"/>
        <v>388</v>
      </c>
      <c r="BB43" s="31">
        <f t="shared" si="22"/>
        <v>52</v>
      </c>
      <c r="BC43" s="31">
        <f t="shared" si="22"/>
        <v>16</v>
      </c>
      <c r="BD43" s="31">
        <f>AM43+AS43</f>
        <v>22</v>
      </c>
      <c r="BE43" s="31">
        <f>AN43+AS43</f>
        <v>28</v>
      </c>
      <c r="BF43" s="31">
        <f>AO43+AT43</f>
        <v>7</v>
      </c>
    </row>
    <row r="44" spans="1:58" ht="18" customHeight="1">
      <c r="A44" s="30" t="s">
        <v>331</v>
      </c>
      <c r="B44" s="31" t="s">
        <v>217</v>
      </c>
      <c r="C44" s="31" t="s">
        <v>672</v>
      </c>
      <c r="D44" s="31">
        <v>305</v>
      </c>
      <c r="E44" s="31">
        <v>225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M44" s="30" t="str">
        <f t="shared" si="18"/>
        <v>Water Villa</v>
      </c>
      <c r="N44" s="31" t="str">
        <f t="shared" si="18"/>
        <v>HB</v>
      </c>
      <c r="O44" s="31" t="str">
        <f t="shared" si="18"/>
        <v>As quoted</v>
      </c>
      <c r="P44" s="31">
        <f>SUM(D44)</f>
        <v>305</v>
      </c>
      <c r="Q44" s="31">
        <f>SUM(E44*2)</f>
        <v>450</v>
      </c>
      <c r="R44" s="31">
        <f>F44*3</f>
        <v>0</v>
      </c>
      <c r="S44" s="31">
        <f>G44</f>
        <v>0</v>
      </c>
      <c r="T44" s="31">
        <f>SUM(H44)</f>
        <v>0</v>
      </c>
      <c r="U44" s="31">
        <f>SUM(I44*2)</f>
        <v>0</v>
      </c>
      <c r="V44" s="31">
        <f>SUM(J44*3)</f>
        <v>0</v>
      </c>
      <c r="W44" s="31">
        <f>SUM(K44)</f>
        <v>0</v>
      </c>
      <c r="X44" s="8"/>
      <c r="Y44" s="33"/>
      <c r="Z44" s="33"/>
      <c r="AA44" s="33">
        <v>6</v>
      </c>
      <c r="AB44" s="33">
        <v>12</v>
      </c>
      <c r="AC44" s="33">
        <v>18</v>
      </c>
      <c r="AE44" s="30" t="str">
        <f t="shared" si="19"/>
        <v>Water Villa</v>
      </c>
      <c r="AF44" s="31" t="str">
        <f t="shared" si="19"/>
        <v>HB</v>
      </c>
      <c r="AG44" s="31" t="str">
        <f t="shared" si="19"/>
        <v>As quoted</v>
      </c>
      <c r="AH44" s="31">
        <f t="shared" si="23"/>
        <v>311</v>
      </c>
      <c r="AI44" s="34">
        <f t="shared" si="23"/>
        <v>462</v>
      </c>
      <c r="AJ44" s="34">
        <f t="shared" si="23"/>
        <v>18</v>
      </c>
      <c r="AK44" s="34">
        <f>S44+AA44</f>
        <v>6</v>
      </c>
      <c r="AL44" s="34">
        <f t="shared" si="20"/>
        <v>6</v>
      </c>
      <c r="AM44" s="34">
        <f t="shared" si="20"/>
        <v>12</v>
      </c>
      <c r="AN44" s="34">
        <f t="shared" si="20"/>
        <v>18</v>
      </c>
      <c r="AO44" s="34">
        <f>W44+AA44</f>
        <v>6</v>
      </c>
      <c r="AQ44" s="35">
        <v>10</v>
      </c>
      <c r="AR44" s="35">
        <v>1</v>
      </c>
      <c r="AS44" s="35">
        <v>10</v>
      </c>
      <c r="AT44" s="35">
        <v>1</v>
      </c>
      <c r="AV44" s="30" t="str">
        <f t="shared" si="21"/>
        <v>Water Villa</v>
      </c>
      <c r="AW44" s="31" t="str">
        <f t="shared" si="21"/>
        <v>HB</v>
      </c>
      <c r="AX44" s="31" t="str">
        <f t="shared" si="21"/>
        <v>As quoted</v>
      </c>
      <c r="AY44" s="31">
        <f>AH44+AQ44</f>
        <v>321</v>
      </c>
      <c r="AZ44" s="31">
        <f>AI44+AQ44</f>
        <v>472</v>
      </c>
      <c r="BA44" s="31" t="s">
        <v>55</v>
      </c>
      <c r="BB44" s="31" t="s">
        <v>55</v>
      </c>
      <c r="BC44" s="31">
        <f>AL44+AS44</f>
        <v>16</v>
      </c>
      <c r="BD44" s="31">
        <f>AM44+AS44</f>
        <v>22</v>
      </c>
      <c r="BE44" s="31" t="s">
        <v>55</v>
      </c>
      <c r="BF44" s="31" t="s">
        <v>55</v>
      </c>
    </row>
    <row r="45" spans="1:58" ht="18" customHeight="1">
      <c r="A45" s="30" t="s">
        <v>1403</v>
      </c>
      <c r="B45" s="31" t="s">
        <v>217</v>
      </c>
      <c r="C45" s="31" t="s">
        <v>672</v>
      </c>
      <c r="D45" s="31">
        <v>0</v>
      </c>
      <c r="E45" s="31">
        <v>510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M45" s="30" t="str">
        <f t="shared" si="18"/>
        <v>Lagoon Suite</v>
      </c>
      <c r="N45" s="31" t="str">
        <f t="shared" si="18"/>
        <v>HB</v>
      </c>
      <c r="O45" s="31" t="str">
        <f t="shared" si="18"/>
        <v>As quoted</v>
      </c>
      <c r="P45" s="31">
        <f>SUM(D45)</f>
        <v>0</v>
      </c>
      <c r="Q45" s="31">
        <f>SUM(E45)</f>
        <v>510</v>
      </c>
      <c r="R45" s="31">
        <f>F45*3</f>
        <v>0</v>
      </c>
      <c r="S45" s="31">
        <f>G45</f>
        <v>0</v>
      </c>
      <c r="T45" s="31">
        <f>SUM(H45)</f>
        <v>0</v>
      </c>
      <c r="U45" s="31">
        <f>SUM(I45)</f>
        <v>0</v>
      </c>
      <c r="V45" s="31">
        <f>SUM(J45*3)</f>
        <v>0</v>
      </c>
      <c r="W45" s="31">
        <f>SUM(K45)</f>
        <v>0</v>
      </c>
      <c r="X45" s="8"/>
      <c r="Y45" s="33"/>
      <c r="Z45" s="33"/>
      <c r="AA45" s="33">
        <v>6</v>
      </c>
      <c r="AB45" s="33">
        <v>12</v>
      </c>
      <c r="AC45" s="33">
        <v>18</v>
      </c>
      <c r="AE45" s="30" t="str">
        <f t="shared" si="19"/>
        <v>Lagoon Suite</v>
      </c>
      <c r="AF45" s="31" t="str">
        <f t="shared" si="19"/>
        <v>HB</v>
      </c>
      <c r="AG45" s="31" t="str">
        <f t="shared" si="19"/>
        <v>As quoted</v>
      </c>
      <c r="AH45" s="31">
        <f t="shared" si="23"/>
        <v>6</v>
      </c>
      <c r="AI45" s="34">
        <f t="shared" si="23"/>
        <v>522</v>
      </c>
      <c r="AJ45" s="34">
        <f t="shared" si="23"/>
        <v>18</v>
      </c>
      <c r="AK45" s="34">
        <f>S45+AA45</f>
        <v>6</v>
      </c>
      <c r="AL45" s="34">
        <f t="shared" si="20"/>
        <v>6</v>
      </c>
      <c r="AM45" s="34">
        <f t="shared" si="20"/>
        <v>12</v>
      </c>
      <c r="AN45" s="34">
        <f t="shared" si="20"/>
        <v>18</v>
      </c>
      <c r="AO45" s="34">
        <f>W45+AA45</f>
        <v>6</v>
      </c>
      <c r="AQ45" s="35">
        <v>10</v>
      </c>
      <c r="AR45" s="35">
        <v>1</v>
      </c>
      <c r="AS45" s="35">
        <v>10</v>
      </c>
      <c r="AT45" s="35">
        <v>1</v>
      </c>
      <c r="AV45" s="30" t="str">
        <f t="shared" si="21"/>
        <v>Lagoon Suite</v>
      </c>
      <c r="AW45" s="31" t="str">
        <f t="shared" si="21"/>
        <v>HB</v>
      </c>
      <c r="AX45" s="31" t="str">
        <f t="shared" si="21"/>
        <v>As quoted</v>
      </c>
      <c r="AY45" s="31" t="s">
        <v>55</v>
      </c>
      <c r="AZ45" s="31">
        <f>AI45+AQ45</f>
        <v>532</v>
      </c>
      <c r="BA45" s="31" t="s">
        <v>55</v>
      </c>
      <c r="BB45" s="31" t="s">
        <v>55</v>
      </c>
      <c r="BC45" s="31" t="s">
        <v>55</v>
      </c>
      <c r="BD45" s="31">
        <f>AM45+AS45</f>
        <v>22</v>
      </c>
      <c r="BE45" s="31" t="s">
        <v>55</v>
      </c>
      <c r="BF45" s="31" t="s">
        <v>55</v>
      </c>
    </row>
    <row r="46" spans="1:58" ht="18" customHeight="1">
      <c r="A46" s="30"/>
      <c r="B46" s="31"/>
      <c r="C46" s="31"/>
      <c r="D46" s="313" t="s">
        <v>279</v>
      </c>
      <c r="E46" s="318"/>
      <c r="F46" s="318"/>
      <c r="G46" s="314"/>
      <c r="H46" s="313">
        <v>0</v>
      </c>
      <c r="I46" s="318"/>
      <c r="J46" s="318"/>
      <c r="K46" s="314"/>
      <c r="M46" s="30"/>
      <c r="N46" s="31"/>
      <c r="O46" s="31"/>
      <c r="P46" s="315" t="str">
        <f>D46</f>
        <v>Quadruple</v>
      </c>
      <c r="Q46" s="317"/>
      <c r="R46" s="317"/>
      <c r="S46" s="316"/>
      <c r="T46" s="315">
        <f>H46</f>
        <v>0</v>
      </c>
      <c r="U46" s="317"/>
      <c r="V46" s="317"/>
      <c r="W46" s="316"/>
      <c r="X46" s="8"/>
      <c r="Y46" s="33"/>
      <c r="Z46" s="33"/>
      <c r="AA46" s="33"/>
      <c r="AB46" s="33"/>
      <c r="AC46" s="33"/>
      <c r="AE46" s="30"/>
      <c r="AF46" s="31"/>
      <c r="AG46" s="31"/>
      <c r="AH46" s="315" t="str">
        <f>P46</f>
        <v>Quadruple</v>
      </c>
      <c r="AI46" s="317"/>
      <c r="AJ46" s="317"/>
      <c r="AK46" s="316"/>
      <c r="AL46" s="315">
        <f>T46</f>
        <v>0</v>
      </c>
      <c r="AM46" s="317"/>
      <c r="AN46" s="317"/>
      <c r="AO46" s="316"/>
      <c r="AQ46" s="35"/>
      <c r="AR46" s="35"/>
      <c r="AS46" s="35"/>
      <c r="AT46" s="35"/>
      <c r="AV46" s="30"/>
      <c r="AW46" s="31"/>
      <c r="AX46" s="31"/>
      <c r="AY46" s="315" t="str">
        <f>AH46</f>
        <v>Quadruple</v>
      </c>
      <c r="AZ46" s="317"/>
      <c r="BA46" s="317"/>
      <c r="BB46" s="316"/>
      <c r="BC46" s="315">
        <f>AL46</f>
        <v>0</v>
      </c>
      <c r="BD46" s="317"/>
      <c r="BE46" s="317"/>
      <c r="BF46" s="316"/>
    </row>
    <row r="47" spans="1:58" ht="18" customHeight="1">
      <c r="A47" s="30" t="s">
        <v>1404</v>
      </c>
      <c r="B47" s="31" t="s">
        <v>217</v>
      </c>
      <c r="C47" s="31" t="s">
        <v>68</v>
      </c>
      <c r="D47" s="315">
        <v>560</v>
      </c>
      <c r="E47" s="317"/>
      <c r="F47" s="317"/>
      <c r="G47" s="316"/>
      <c r="H47" s="315">
        <v>0</v>
      </c>
      <c r="I47" s="317"/>
      <c r="J47" s="317"/>
      <c r="K47" s="316"/>
      <c r="M47" s="30" t="str">
        <f>A47</f>
        <v xml:space="preserve">Beach Villa Suite </v>
      </c>
      <c r="N47" s="31" t="str">
        <f>B47</f>
        <v>HB</v>
      </c>
      <c r="O47" s="31" t="str">
        <f>C47</f>
        <v>04 Persons</v>
      </c>
      <c r="P47" s="315">
        <f>D47</f>
        <v>560</v>
      </c>
      <c r="Q47" s="317"/>
      <c r="R47" s="317"/>
      <c r="S47" s="316"/>
      <c r="T47" s="315">
        <f>H47</f>
        <v>0</v>
      </c>
      <c r="U47" s="317"/>
      <c r="V47" s="317"/>
      <c r="W47" s="316"/>
      <c r="X47" s="8"/>
      <c r="Y47" s="33"/>
      <c r="Z47" s="33"/>
      <c r="AA47" s="33">
        <v>6</v>
      </c>
      <c r="AB47" s="33">
        <v>12</v>
      </c>
      <c r="AC47" s="33">
        <v>24</v>
      </c>
      <c r="AE47" s="30" t="str">
        <f>M47</f>
        <v xml:space="preserve">Beach Villa Suite </v>
      </c>
      <c r="AF47" s="31" t="str">
        <f>N47</f>
        <v>HB</v>
      </c>
      <c r="AG47" s="31" t="str">
        <f>O47</f>
        <v>04 Persons</v>
      </c>
      <c r="AH47" s="315">
        <f>P47+AC47</f>
        <v>584</v>
      </c>
      <c r="AI47" s="317"/>
      <c r="AJ47" s="317"/>
      <c r="AK47" s="316"/>
      <c r="AL47" s="315">
        <f>T47+AC47</f>
        <v>24</v>
      </c>
      <c r="AM47" s="317"/>
      <c r="AN47" s="317"/>
      <c r="AO47" s="316"/>
      <c r="AQ47" s="35">
        <v>15</v>
      </c>
      <c r="AR47" s="35">
        <v>1</v>
      </c>
      <c r="AS47" s="35">
        <v>15</v>
      </c>
      <c r="AT47" s="35">
        <v>1</v>
      </c>
      <c r="AV47" s="30" t="str">
        <f>AE47</f>
        <v xml:space="preserve">Beach Villa Suite </v>
      </c>
      <c r="AW47" s="31" t="str">
        <f>AF47</f>
        <v>HB</v>
      </c>
      <c r="AX47" s="31" t="str">
        <f>AG47</f>
        <v>04 Persons</v>
      </c>
      <c r="AY47" s="315">
        <f>AH47+AQ47</f>
        <v>599</v>
      </c>
      <c r="AZ47" s="317"/>
      <c r="BA47" s="317"/>
      <c r="BB47" s="316"/>
      <c r="BC47" s="315">
        <f>AL47+AS47</f>
        <v>39</v>
      </c>
      <c r="BD47" s="317"/>
      <c r="BE47" s="317"/>
      <c r="BF47" s="316"/>
    </row>
  </sheetData>
  <sheetProtection password="D8E4" sheet="1" selectLockedCells="1" selectUnlockedCells="1"/>
  <mergeCells count="176"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N9:N11"/>
    <mergeCell ref="O9:O11"/>
    <mergeCell ref="P9:S9"/>
    <mergeCell ref="T9:W9"/>
    <mergeCell ref="AE9:AE11"/>
    <mergeCell ref="AF9:AF11"/>
    <mergeCell ref="A19:A21"/>
    <mergeCell ref="B19:B21"/>
    <mergeCell ref="C19:C21"/>
    <mergeCell ref="D19:G19"/>
    <mergeCell ref="H19:K19"/>
    <mergeCell ref="M19:M21"/>
    <mergeCell ref="A9:A11"/>
    <mergeCell ref="B9:B11"/>
    <mergeCell ref="C9:C11"/>
    <mergeCell ref="D9:G9"/>
    <mergeCell ref="H9:K9"/>
    <mergeCell ref="M9:M11"/>
    <mergeCell ref="AY16:BB16"/>
    <mergeCell ref="BC16:BF16"/>
    <mergeCell ref="D17:G17"/>
    <mergeCell ref="H17:K17"/>
    <mergeCell ref="P17:S17"/>
    <mergeCell ref="T17:W17"/>
    <mergeCell ref="AH17:AK17"/>
    <mergeCell ref="AL17:AO17"/>
    <mergeCell ref="AY17:BB17"/>
    <mergeCell ref="BC17:BF17"/>
    <mergeCell ref="D16:G16"/>
    <mergeCell ref="H16:K16"/>
    <mergeCell ref="P16:S16"/>
    <mergeCell ref="T16:W16"/>
    <mergeCell ref="AH16:AK16"/>
    <mergeCell ref="AL16:AO16"/>
    <mergeCell ref="AY19:BB19"/>
    <mergeCell ref="BC19:BF19"/>
    <mergeCell ref="D20:G20"/>
    <mergeCell ref="H20:K20"/>
    <mergeCell ref="P20:S20"/>
    <mergeCell ref="T20:W20"/>
    <mergeCell ref="AH20:AK20"/>
    <mergeCell ref="AL20:AO20"/>
    <mergeCell ref="AY20:BB20"/>
    <mergeCell ref="BC20:BF20"/>
    <mergeCell ref="AG19:AG21"/>
    <mergeCell ref="AH19:AK19"/>
    <mergeCell ref="AL19:AO19"/>
    <mergeCell ref="AV19:AV21"/>
    <mergeCell ref="AW19:AW21"/>
    <mergeCell ref="AX19:AX21"/>
    <mergeCell ref="N19:N21"/>
    <mergeCell ref="O19:O21"/>
    <mergeCell ref="P19:S19"/>
    <mergeCell ref="T19:W19"/>
    <mergeCell ref="AE19:AE21"/>
    <mergeCell ref="AF19:AF21"/>
    <mergeCell ref="A29:A31"/>
    <mergeCell ref="B29:B31"/>
    <mergeCell ref="C29:C31"/>
    <mergeCell ref="D29:G29"/>
    <mergeCell ref="H29:K29"/>
    <mergeCell ref="M29:M31"/>
    <mergeCell ref="AY26:BB26"/>
    <mergeCell ref="BC26:BF26"/>
    <mergeCell ref="D27:G27"/>
    <mergeCell ref="H27:K27"/>
    <mergeCell ref="P27:S27"/>
    <mergeCell ref="T27:W27"/>
    <mergeCell ref="AH27:AK27"/>
    <mergeCell ref="AL27:AO27"/>
    <mergeCell ref="AY27:BB27"/>
    <mergeCell ref="BC27:BF27"/>
    <mergeCell ref="D26:G26"/>
    <mergeCell ref="H26:K26"/>
    <mergeCell ref="P26:S26"/>
    <mergeCell ref="T26:W26"/>
    <mergeCell ref="AH26:AK26"/>
    <mergeCell ref="AL26:AO26"/>
    <mergeCell ref="AY29:BB29"/>
    <mergeCell ref="BC29:BF29"/>
    <mergeCell ref="D30:G30"/>
    <mergeCell ref="H30:K30"/>
    <mergeCell ref="P30:S30"/>
    <mergeCell ref="T30:W30"/>
    <mergeCell ref="AH30:AK30"/>
    <mergeCell ref="AL30:AO30"/>
    <mergeCell ref="AY30:BB30"/>
    <mergeCell ref="BC30:BF30"/>
    <mergeCell ref="AG29:AG31"/>
    <mergeCell ref="AH29:AK29"/>
    <mergeCell ref="AL29:AO29"/>
    <mergeCell ref="AV29:AV31"/>
    <mergeCell ref="AW29:AW31"/>
    <mergeCell ref="AX29:AX31"/>
    <mergeCell ref="N29:N31"/>
    <mergeCell ref="O29:O31"/>
    <mergeCell ref="P29:S29"/>
    <mergeCell ref="T29:W29"/>
    <mergeCell ref="AE29:AE31"/>
    <mergeCell ref="AF29:AF31"/>
    <mergeCell ref="A39:A41"/>
    <mergeCell ref="B39:B41"/>
    <mergeCell ref="C39:C41"/>
    <mergeCell ref="D39:G39"/>
    <mergeCell ref="H39:K39"/>
    <mergeCell ref="M39:M41"/>
    <mergeCell ref="AY36:BB36"/>
    <mergeCell ref="BC36:BF36"/>
    <mergeCell ref="D37:G37"/>
    <mergeCell ref="H37:K37"/>
    <mergeCell ref="P37:S37"/>
    <mergeCell ref="T37:W37"/>
    <mergeCell ref="AH37:AK37"/>
    <mergeCell ref="AL37:AO37"/>
    <mergeCell ref="AY37:BB37"/>
    <mergeCell ref="BC37:BF37"/>
    <mergeCell ref="D36:G36"/>
    <mergeCell ref="H36:K36"/>
    <mergeCell ref="P36:S36"/>
    <mergeCell ref="T36:W36"/>
    <mergeCell ref="AH36:AK36"/>
    <mergeCell ref="AL36:AO36"/>
    <mergeCell ref="AY39:BB39"/>
    <mergeCell ref="BC39:BF39"/>
    <mergeCell ref="D40:G40"/>
    <mergeCell ref="H40:K40"/>
    <mergeCell ref="P40:S40"/>
    <mergeCell ref="T40:W40"/>
    <mergeCell ref="AH40:AK40"/>
    <mergeCell ref="AL40:AO40"/>
    <mergeCell ref="AY40:BB40"/>
    <mergeCell ref="BC40:BF40"/>
    <mergeCell ref="AG39:AG41"/>
    <mergeCell ref="AH39:AK39"/>
    <mergeCell ref="AL39:AO39"/>
    <mergeCell ref="AV39:AV41"/>
    <mergeCell ref="AW39:AW41"/>
    <mergeCell ref="AX39:AX41"/>
    <mergeCell ref="N39:N41"/>
    <mergeCell ref="O39:O41"/>
    <mergeCell ref="P39:S39"/>
    <mergeCell ref="T39:W39"/>
    <mergeCell ref="AE39:AE41"/>
    <mergeCell ref="AF39:AF41"/>
    <mergeCell ref="AY46:BB46"/>
    <mergeCell ref="BC46:BF46"/>
    <mergeCell ref="D47:G47"/>
    <mergeCell ref="H47:K47"/>
    <mergeCell ref="P47:S47"/>
    <mergeCell ref="T47:W47"/>
    <mergeCell ref="AH47:AK47"/>
    <mergeCell ref="AL47:AO47"/>
    <mergeCell ref="AY47:BB47"/>
    <mergeCell ref="BC47:BF47"/>
    <mergeCell ref="D46:G46"/>
    <mergeCell ref="H46:K46"/>
    <mergeCell ref="P46:S46"/>
    <mergeCell ref="T46:W46"/>
    <mergeCell ref="AH46:AK46"/>
    <mergeCell ref="AL46:AO46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26BD1-4A2B-490B-A2C6-092D1FFAC9F8}">
  <sheetPr codeName="Лист15"/>
  <dimension ref="A1:G17"/>
  <sheetViews>
    <sheetView view="pageBreakPreview" zoomScale="120" zoomScaleNormal="100" zoomScaleSheetLayoutView="120" workbookViewId="0">
      <selection activeCell="G1" sqref="G1"/>
    </sheetView>
  </sheetViews>
  <sheetFormatPr defaultColWidth="9.140625" defaultRowHeight="20.25" customHeight="1"/>
  <cols>
    <col min="1" max="1" width="28.7109375" style="1" customWidth="1"/>
    <col min="2" max="2" width="11" style="1" customWidth="1"/>
    <col min="3" max="3" width="14.140625" style="2" customWidth="1"/>
    <col min="4" max="4" width="19.7109375" style="2" customWidth="1"/>
    <col min="5" max="7" width="19.7109375" style="3" customWidth="1"/>
    <col min="8" max="16384" width="9.140625" style="1"/>
  </cols>
  <sheetData>
    <row r="1" spans="1:7" ht="20.25" customHeight="1">
      <c r="A1" s="300" t="s">
        <v>2098</v>
      </c>
      <c r="B1" s="300"/>
      <c r="C1" s="300"/>
      <c r="D1" s="300"/>
      <c r="G1" s="54"/>
    </row>
    <row r="2" spans="1:7" s="2" customFormat="1" ht="20.25" customHeight="1">
      <c r="A2" s="43"/>
      <c r="B2" s="5"/>
      <c r="E2" s="3"/>
      <c r="F2" s="3"/>
      <c r="G2" s="3"/>
    </row>
    <row r="3" spans="1:7" s="2" customFormat="1" ht="20.25" customHeight="1">
      <c r="A3" s="15" t="s">
        <v>10</v>
      </c>
      <c r="B3" s="15"/>
      <c r="E3" s="3"/>
      <c r="F3" s="3"/>
      <c r="G3" s="3"/>
    </row>
    <row r="4" spans="1:7" s="2" customFormat="1" ht="20.25" customHeight="1">
      <c r="A4" s="5" t="s">
        <v>11</v>
      </c>
      <c r="B4" s="5"/>
      <c r="E4" s="3"/>
      <c r="F4" s="3"/>
      <c r="G4" s="3"/>
    </row>
    <row r="5" spans="1:7" s="2" customFormat="1" ht="20.25" customHeight="1">
      <c r="A5" s="5" t="s">
        <v>12</v>
      </c>
      <c r="B5" s="5"/>
      <c r="E5" s="3"/>
      <c r="F5" s="3"/>
      <c r="G5" s="3"/>
    </row>
    <row r="6" spans="1:7" s="2" customFormat="1" ht="20.25" customHeight="1">
      <c r="A6" s="5" t="s">
        <v>108</v>
      </c>
      <c r="B6" s="5"/>
      <c r="E6" s="3"/>
      <c r="F6" s="3"/>
      <c r="G6" s="3"/>
    </row>
    <row r="7" spans="1:7" s="2" customFormat="1" ht="20.25" customHeight="1">
      <c r="A7" s="5"/>
      <c r="B7" s="5"/>
      <c r="E7" s="3"/>
      <c r="F7" s="3"/>
      <c r="G7" s="3"/>
    </row>
    <row r="8" spans="1:7" s="2" customFormat="1" ht="20.25" customHeight="1">
      <c r="A8" s="15" t="s">
        <v>82</v>
      </c>
      <c r="B8" s="15"/>
      <c r="E8" s="3"/>
      <c r="F8" s="3"/>
      <c r="G8" s="3"/>
    </row>
    <row r="9" spans="1:7" s="2" customFormat="1" ht="20.25" customHeight="1">
      <c r="A9" s="7" t="s">
        <v>169</v>
      </c>
      <c r="B9" s="15"/>
      <c r="E9" s="3"/>
      <c r="F9" s="3"/>
      <c r="G9" s="3"/>
    </row>
    <row r="10" spans="1:7" s="2" customFormat="1" ht="20.25" customHeight="1">
      <c r="A10" s="5" t="s">
        <v>170</v>
      </c>
      <c r="B10" s="5"/>
      <c r="E10" s="3"/>
      <c r="F10" s="3"/>
      <c r="G10" s="3"/>
    </row>
    <row r="11" spans="1:7" s="2" customFormat="1" ht="20.25" customHeight="1">
      <c r="A11" s="5" t="s">
        <v>171</v>
      </c>
      <c r="B11" s="5"/>
      <c r="E11" s="3"/>
      <c r="F11" s="3"/>
      <c r="G11" s="3"/>
    </row>
    <row r="12" spans="1:7" s="2" customFormat="1" ht="20.25" customHeight="1">
      <c r="A12" s="5" t="s">
        <v>121</v>
      </c>
      <c r="B12" s="5"/>
      <c r="E12" s="3"/>
      <c r="F12" s="3"/>
      <c r="G12" s="3"/>
    </row>
    <row r="13" spans="1:7" s="2" customFormat="1" ht="20.25" customHeight="1">
      <c r="A13" s="7" t="s">
        <v>172</v>
      </c>
      <c r="B13" s="15"/>
      <c r="E13" s="3"/>
      <c r="F13" s="3"/>
      <c r="G13" s="3"/>
    </row>
    <row r="14" spans="1:7" s="2" customFormat="1" ht="20.25" customHeight="1">
      <c r="A14" s="5" t="s">
        <v>173</v>
      </c>
      <c r="B14" s="23"/>
      <c r="E14" s="3"/>
      <c r="F14" s="3"/>
      <c r="G14" s="3"/>
    </row>
    <row r="15" spans="1:7" s="2" customFormat="1" ht="20.25" customHeight="1">
      <c r="A15" s="5" t="s">
        <v>121</v>
      </c>
      <c r="B15" s="1"/>
      <c r="E15" s="3"/>
      <c r="F15" s="3"/>
      <c r="G15" s="3"/>
    </row>
    <row r="17" spans="1:7" s="2" customFormat="1" ht="20.25" customHeight="1">
      <c r="A17" s="39"/>
      <c r="B17" s="1"/>
      <c r="E17" s="3"/>
      <c r="F17" s="3"/>
      <c r="G17" s="3"/>
    </row>
  </sheetData>
  <mergeCells count="1">
    <mergeCell ref="A1:D1"/>
  </mergeCells>
  <pageMargins left="0.25" right="0.25" top="0.75" bottom="0.75" header="0.3" footer="0.3"/>
  <pageSetup paperSize="9" scale="76" orientation="portrait" verticalDpi="1200" r:id="rId1"/>
  <headerFooter>
    <oddFooter>&amp;L&amp;"Candara,Regular"&amp;8INTOUR MALDIVES&amp;C&amp;"Candara,Regular"&amp;8&amp;P of &amp;N&amp;R&amp;"Candara,Regular"&amp;8Anantara Dhigu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3079D-145F-4379-A380-C10BCCE9F414}">
  <sheetPr codeName="Лист141"/>
  <dimension ref="A1:I10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23.140625" style="1" customWidth="1"/>
    <col min="2" max="2" width="10.5703125" style="1" customWidth="1"/>
    <col min="3" max="3" width="13.7109375" style="2" customWidth="1"/>
    <col min="4" max="4" width="13.28515625" style="2" customWidth="1"/>
    <col min="5" max="5" width="13.28515625" style="3" customWidth="1"/>
    <col min="6" max="9" width="13.28515625" style="1" customWidth="1"/>
    <col min="10" max="16384" width="9.140625" style="1"/>
  </cols>
  <sheetData>
    <row r="1" spans="1:9" ht="20.25" customHeight="1">
      <c r="A1" s="300" t="s">
        <v>2043</v>
      </c>
      <c r="B1" s="300"/>
      <c r="C1" s="300"/>
      <c r="D1" s="300"/>
      <c r="I1" s="4"/>
    </row>
    <row r="2" spans="1:9" s="3" customFormat="1" ht="20.25" customHeight="1">
      <c r="A2" s="5"/>
      <c r="B2" s="5"/>
      <c r="C2" s="2"/>
      <c r="D2" s="2"/>
      <c r="F2" s="1"/>
      <c r="G2" s="1"/>
      <c r="H2" s="1"/>
      <c r="I2" s="1"/>
    </row>
    <row r="3" spans="1:9" s="3" customFormat="1" ht="20.25" customHeight="1">
      <c r="A3" s="15" t="s">
        <v>10</v>
      </c>
      <c r="B3" s="15"/>
      <c r="C3" s="2"/>
      <c r="D3" s="2"/>
      <c r="F3" s="1"/>
      <c r="G3" s="1"/>
      <c r="H3" s="1"/>
      <c r="I3" s="1"/>
    </row>
    <row r="4" spans="1:9" s="3" customFormat="1" ht="20.25" customHeight="1">
      <c r="A4" s="5" t="s">
        <v>11</v>
      </c>
      <c r="B4" s="5"/>
      <c r="C4" s="2"/>
      <c r="D4" s="2"/>
      <c r="F4" s="1"/>
      <c r="G4" s="1"/>
      <c r="H4" s="1"/>
      <c r="I4" s="1"/>
    </row>
    <row r="5" spans="1:9" s="3" customFormat="1" ht="20.25" customHeight="1">
      <c r="A5" s="5" t="s">
        <v>12</v>
      </c>
      <c r="B5" s="5"/>
      <c r="C5" s="2"/>
      <c r="D5" s="2"/>
      <c r="F5" s="1"/>
      <c r="G5" s="1"/>
      <c r="H5" s="1"/>
      <c r="I5" s="1"/>
    </row>
    <row r="6" spans="1:9" s="3" customFormat="1" ht="20.25" customHeight="1">
      <c r="A6" s="5"/>
      <c r="B6" s="5"/>
      <c r="C6" s="2"/>
      <c r="D6" s="2"/>
      <c r="F6" s="1"/>
      <c r="G6" s="1"/>
      <c r="H6" s="1"/>
      <c r="I6" s="1"/>
    </row>
    <row r="7" spans="1:9" s="2" customFormat="1" ht="20.25" customHeight="1">
      <c r="A7" s="5"/>
      <c r="B7" s="5"/>
      <c r="E7" s="3"/>
      <c r="F7" s="1"/>
      <c r="G7" s="1"/>
      <c r="H7" s="1"/>
      <c r="I7" s="1"/>
    </row>
    <row r="8" spans="1:9" s="2" customFormat="1" ht="20.25" customHeight="1">
      <c r="A8" s="7" t="s">
        <v>265</v>
      </c>
      <c r="B8" s="15"/>
      <c r="E8" s="3"/>
      <c r="F8" s="1"/>
      <c r="G8" s="1"/>
      <c r="H8" s="1"/>
      <c r="I8" s="1"/>
    </row>
    <row r="9" spans="1:9" s="2" customFormat="1" ht="20.25" customHeight="1">
      <c r="A9" s="5" t="s">
        <v>1405</v>
      </c>
      <c r="B9" s="1"/>
      <c r="E9" s="3"/>
      <c r="F9" s="1"/>
      <c r="G9" s="1"/>
      <c r="H9" s="1"/>
      <c r="I9" s="1"/>
    </row>
    <row r="10" spans="1:9" s="2" customFormat="1" ht="20.25" customHeight="1">
      <c r="A10" s="5" t="s">
        <v>1406</v>
      </c>
      <c r="B10" s="1"/>
      <c r="E10" s="3"/>
      <c r="F10" s="1"/>
      <c r="G10" s="1"/>
      <c r="H10" s="1"/>
      <c r="I10" s="1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&amp;N&amp;R&amp;"Candara,Regular"&amp;8Meeru Island Resort &amp; Spa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3E616-5218-469C-A3A4-76E431087511}">
  <sheetPr codeName="Лист142">
    <tabColor rgb="FFFF0000"/>
  </sheetPr>
  <dimension ref="A8:AX43"/>
  <sheetViews>
    <sheetView topLeftCell="BC1" zoomScaleNormal="100" zoomScaleSheetLayoutView="100" workbookViewId="0">
      <selection sqref="A1:BB1048576"/>
    </sheetView>
  </sheetViews>
  <sheetFormatPr defaultColWidth="16.85546875" defaultRowHeight="24.6" customHeight="1"/>
  <cols>
    <col min="1" max="54" width="0" style="25" hidden="1" customWidth="1"/>
    <col min="55" max="16384" width="16.85546875" style="25"/>
  </cols>
  <sheetData>
    <row r="8" spans="1:50" ht="24.6" customHeight="1">
      <c r="A8" s="25" t="s">
        <v>275</v>
      </c>
      <c r="K8" s="25" t="s">
        <v>24</v>
      </c>
      <c r="U8" s="25" t="s">
        <v>25</v>
      </c>
      <c r="AA8" s="25" t="s">
        <v>26</v>
      </c>
      <c r="AK8" s="25" t="s">
        <v>27</v>
      </c>
      <c r="AP8" s="25" t="s">
        <v>28</v>
      </c>
    </row>
    <row r="9" spans="1:50" ht="24.6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7"/>
      <c r="G9" s="285" t="s">
        <v>31</v>
      </c>
      <c r="H9" s="286"/>
      <c r="I9" s="287"/>
      <c r="K9" s="299" t="s">
        <v>0</v>
      </c>
      <c r="L9" s="299" t="s">
        <v>1</v>
      </c>
      <c r="M9" s="299" t="s">
        <v>29</v>
      </c>
      <c r="N9" s="288" t="str">
        <f>D9</f>
        <v>Season 1</v>
      </c>
      <c r="O9" s="289"/>
      <c r="P9" s="290"/>
      <c r="Q9" s="288" t="str">
        <f>G9</f>
        <v>Season 2</v>
      </c>
      <c r="R9" s="289"/>
      <c r="S9" s="290"/>
      <c r="T9" s="8"/>
      <c r="U9" s="26" t="s">
        <v>32</v>
      </c>
      <c r="V9" s="26" t="s">
        <v>33</v>
      </c>
      <c r="W9" s="26" t="s">
        <v>34</v>
      </c>
      <c r="X9" s="26" t="s">
        <v>34</v>
      </c>
      <c r="Y9" s="26" t="s">
        <v>34</v>
      </c>
      <c r="AA9" s="294" t="s">
        <v>0</v>
      </c>
      <c r="AB9" s="294" t="s">
        <v>1</v>
      </c>
      <c r="AC9" s="294" t="s">
        <v>29</v>
      </c>
      <c r="AD9" s="291" t="str">
        <f>N9</f>
        <v>Season 1</v>
      </c>
      <c r="AE9" s="292"/>
      <c r="AF9" s="293"/>
      <c r="AG9" s="291" t="str">
        <f>Q9</f>
        <v>Season 2</v>
      </c>
      <c r="AH9" s="292"/>
      <c r="AI9" s="293"/>
      <c r="AK9" s="27"/>
      <c r="AL9" s="27"/>
      <c r="AM9" s="27"/>
      <c r="AN9" s="28"/>
      <c r="AP9" s="295" t="s">
        <v>0</v>
      </c>
      <c r="AQ9" s="295" t="s">
        <v>1</v>
      </c>
      <c r="AR9" s="295" t="s">
        <v>29</v>
      </c>
      <c r="AS9" s="282" t="str">
        <f>AD9</f>
        <v>Season 1</v>
      </c>
      <c r="AT9" s="283"/>
      <c r="AU9" s="284"/>
      <c r="AV9" s="282" t="str">
        <f>AG9</f>
        <v>Season 2</v>
      </c>
      <c r="AW9" s="283"/>
      <c r="AX9" s="284"/>
    </row>
    <row r="10" spans="1:50" ht="24.6" customHeight="1">
      <c r="A10" s="298"/>
      <c r="B10" s="298"/>
      <c r="C10" s="298"/>
      <c r="D10" s="285" t="s">
        <v>416</v>
      </c>
      <c r="E10" s="286"/>
      <c r="F10" s="287"/>
      <c r="G10" s="285" t="s">
        <v>960</v>
      </c>
      <c r="H10" s="286"/>
      <c r="I10" s="287"/>
      <c r="K10" s="299"/>
      <c r="L10" s="299"/>
      <c r="M10" s="299"/>
      <c r="N10" s="288" t="str">
        <f>D10</f>
        <v>01 Nov 2019 to 19 Dec 2019</v>
      </c>
      <c r="O10" s="289"/>
      <c r="P10" s="290"/>
      <c r="Q10" s="288" t="str">
        <f>G10</f>
        <v>20 Dec 2019 to 06 Jan 2020</v>
      </c>
      <c r="R10" s="289"/>
      <c r="S10" s="290"/>
      <c r="T10" s="8"/>
      <c r="U10" s="26" t="s">
        <v>37</v>
      </c>
      <c r="V10" s="26" t="s">
        <v>38</v>
      </c>
      <c r="W10" s="26" t="s">
        <v>38</v>
      </c>
      <c r="X10" s="26" t="s">
        <v>38</v>
      </c>
      <c r="Y10" s="26"/>
      <c r="AA10" s="294"/>
      <c r="AB10" s="294"/>
      <c r="AC10" s="294"/>
      <c r="AD10" s="291" t="str">
        <f>N10</f>
        <v>01 Nov 2019 to 19 Dec 2019</v>
      </c>
      <c r="AE10" s="292"/>
      <c r="AF10" s="293"/>
      <c r="AG10" s="291" t="str">
        <f>Q10</f>
        <v>20 Dec 2019 to 06 Jan 2020</v>
      </c>
      <c r="AH10" s="292"/>
      <c r="AI10" s="293"/>
      <c r="AK10" s="27" t="s">
        <v>39</v>
      </c>
      <c r="AL10" s="27"/>
      <c r="AM10" s="27" t="s">
        <v>40</v>
      </c>
      <c r="AN10" s="28"/>
      <c r="AP10" s="296"/>
      <c r="AQ10" s="296"/>
      <c r="AR10" s="296"/>
      <c r="AS10" s="282" t="str">
        <f>AD10</f>
        <v>01 Nov 2019 to 19 Dec 2019</v>
      </c>
      <c r="AT10" s="283"/>
      <c r="AU10" s="284"/>
      <c r="AV10" s="282" t="str">
        <f>AG10</f>
        <v>20 Dec 2019 to 06 Jan 2020</v>
      </c>
      <c r="AW10" s="283"/>
      <c r="AX10" s="284"/>
    </row>
    <row r="11" spans="1:50" ht="24.6" customHeight="1">
      <c r="A11" s="298"/>
      <c r="B11" s="298"/>
      <c r="C11" s="298"/>
      <c r="D11" s="29" t="s">
        <v>3</v>
      </c>
      <c r="E11" s="29" t="s">
        <v>4</v>
      </c>
      <c r="F11" s="29" t="s">
        <v>41</v>
      </c>
      <c r="G11" s="29" t="s">
        <v>3</v>
      </c>
      <c r="H11" s="29" t="s">
        <v>4</v>
      </c>
      <c r="I11" s="29" t="s">
        <v>41</v>
      </c>
      <c r="K11" s="299"/>
      <c r="L11" s="299"/>
      <c r="M11" s="299"/>
      <c r="N11" s="29" t="s">
        <v>3</v>
      </c>
      <c r="O11" s="29" t="s">
        <v>4</v>
      </c>
      <c r="P11" s="29" t="s">
        <v>41</v>
      </c>
      <c r="Q11" s="29" t="s">
        <v>3</v>
      </c>
      <c r="R11" s="29" t="s">
        <v>4</v>
      </c>
      <c r="S11" s="29" t="s">
        <v>41</v>
      </c>
      <c r="T11" s="8"/>
      <c r="U11" s="26"/>
      <c r="V11" s="26"/>
      <c r="W11" s="26"/>
      <c r="X11" s="26"/>
      <c r="Y11" s="26"/>
      <c r="AA11" s="294"/>
      <c r="AB11" s="294"/>
      <c r="AC11" s="294"/>
      <c r="AD11" s="29" t="s">
        <v>3</v>
      </c>
      <c r="AE11" s="29" t="s">
        <v>4</v>
      </c>
      <c r="AF11" s="29" t="s">
        <v>41</v>
      </c>
      <c r="AG11" s="29" t="s">
        <v>3</v>
      </c>
      <c r="AH11" s="29" t="s">
        <v>4</v>
      </c>
      <c r="AI11" s="29" t="s">
        <v>41</v>
      </c>
      <c r="AK11" s="27" t="s">
        <v>42</v>
      </c>
      <c r="AL11" s="27" t="s">
        <v>43</v>
      </c>
      <c r="AM11" s="27" t="s">
        <v>42</v>
      </c>
      <c r="AN11" s="28" t="s">
        <v>43</v>
      </c>
      <c r="AP11" s="297"/>
      <c r="AQ11" s="297"/>
      <c r="AR11" s="297"/>
      <c r="AS11" s="29" t="s">
        <v>3</v>
      </c>
      <c r="AT11" s="29" t="s">
        <v>4</v>
      </c>
      <c r="AU11" s="29" t="s">
        <v>41</v>
      </c>
      <c r="AV11" s="29" t="s">
        <v>3</v>
      </c>
      <c r="AW11" s="29" t="s">
        <v>4</v>
      </c>
      <c r="AX11" s="29" t="s">
        <v>41</v>
      </c>
    </row>
    <row r="12" spans="1:50" ht="24.6" customHeight="1">
      <c r="A12" s="30" t="s">
        <v>1394</v>
      </c>
      <c r="B12" s="31" t="s">
        <v>92</v>
      </c>
      <c r="C12" s="31" t="s">
        <v>45</v>
      </c>
      <c r="D12" s="31">
        <v>313</v>
      </c>
      <c r="E12" s="31">
        <v>184</v>
      </c>
      <c r="F12" s="31">
        <v>105</v>
      </c>
      <c r="G12" s="31">
        <v>401</v>
      </c>
      <c r="H12" s="31">
        <v>236</v>
      </c>
      <c r="I12" s="31">
        <v>105</v>
      </c>
      <c r="K12" s="30" t="str">
        <f t="shared" ref="K12:M16" si="0">A12</f>
        <v xml:space="preserve">Garden Room </v>
      </c>
      <c r="L12" s="31" t="str">
        <f t="shared" si="0"/>
        <v>FB</v>
      </c>
      <c r="M12" s="31" t="str">
        <f t="shared" si="0"/>
        <v>as quoted</v>
      </c>
      <c r="N12" s="31">
        <f>SUM(D12)</f>
        <v>313</v>
      </c>
      <c r="O12" s="31">
        <f>SUM(E12*2)</f>
        <v>368</v>
      </c>
      <c r="P12" s="31">
        <f>F12</f>
        <v>105</v>
      </c>
      <c r="Q12" s="31">
        <f>SUM(G12)</f>
        <v>401</v>
      </c>
      <c r="R12" s="31">
        <f>SUM(H12*2)</f>
        <v>472</v>
      </c>
      <c r="S12" s="31">
        <f>SUM(I12)</f>
        <v>105</v>
      </c>
      <c r="T12" s="8"/>
      <c r="U12" s="33"/>
      <c r="V12" s="33"/>
      <c r="W12" s="33">
        <v>0</v>
      </c>
      <c r="X12" s="33">
        <v>0</v>
      </c>
      <c r="Y12" s="33">
        <v>0</v>
      </c>
      <c r="AA12" s="30" t="str">
        <f t="shared" ref="AA12:AE16" si="1">K12</f>
        <v xml:space="preserve">Garden Room </v>
      </c>
      <c r="AB12" s="31" t="str">
        <f t="shared" si="1"/>
        <v>FB</v>
      </c>
      <c r="AC12" s="31" t="str">
        <f t="shared" si="1"/>
        <v>as quoted</v>
      </c>
      <c r="AD12" s="31">
        <f t="shared" si="1"/>
        <v>313</v>
      </c>
      <c r="AE12" s="34">
        <f t="shared" si="1"/>
        <v>368</v>
      </c>
      <c r="AF12" s="34">
        <f>P12+W12</f>
        <v>105</v>
      </c>
      <c r="AG12" s="34">
        <f t="shared" ref="AG12:AH16" si="2">Q12</f>
        <v>401</v>
      </c>
      <c r="AH12" s="34">
        <f t="shared" si="2"/>
        <v>472</v>
      </c>
      <c r="AI12" s="34">
        <f>S12+W12</f>
        <v>105</v>
      </c>
      <c r="AK12" s="35">
        <v>10</v>
      </c>
      <c r="AL12" s="35">
        <v>1</v>
      </c>
      <c r="AM12" s="35">
        <v>25</v>
      </c>
      <c r="AN12" s="36">
        <v>1</v>
      </c>
      <c r="AP12" s="30" t="str">
        <f>AA12</f>
        <v xml:space="preserve">Garden Room </v>
      </c>
      <c r="AQ12" s="31" t="str">
        <f>AB12</f>
        <v>FB</v>
      </c>
      <c r="AR12" s="31" t="str">
        <f>AC12</f>
        <v>as quoted</v>
      </c>
      <c r="AS12" s="31">
        <f>AD12+AK12</f>
        <v>323</v>
      </c>
      <c r="AT12" s="31">
        <f t="shared" ref="AT12:AV13" si="3">AE12+AK12</f>
        <v>378</v>
      </c>
      <c r="AU12" s="31">
        <f t="shared" si="3"/>
        <v>106</v>
      </c>
      <c r="AV12" s="31">
        <f t="shared" si="3"/>
        <v>426</v>
      </c>
      <c r="AW12" s="31">
        <f>AH12+AM12</f>
        <v>497</v>
      </c>
      <c r="AX12" s="31">
        <f>AI12+AN12</f>
        <v>106</v>
      </c>
    </row>
    <row r="13" spans="1:50" ht="24.6" customHeight="1">
      <c r="A13" s="30" t="s">
        <v>330</v>
      </c>
      <c r="B13" s="31" t="s">
        <v>92</v>
      </c>
      <c r="C13" s="31" t="s">
        <v>45</v>
      </c>
      <c r="D13" s="31">
        <v>376</v>
      </c>
      <c r="E13" s="31">
        <v>221</v>
      </c>
      <c r="F13" s="31">
        <v>105</v>
      </c>
      <c r="G13" s="31">
        <v>483</v>
      </c>
      <c r="H13" s="31">
        <v>284</v>
      </c>
      <c r="I13" s="31">
        <v>105</v>
      </c>
      <c r="K13" s="30" t="str">
        <f t="shared" si="0"/>
        <v>Beach Villa</v>
      </c>
      <c r="L13" s="31" t="str">
        <f t="shared" si="0"/>
        <v>FB</v>
      </c>
      <c r="M13" s="31" t="str">
        <f t="shared" si="0"/>
        <v>as quoted</v>
      </c>
      <c r="N13" s="31">
        <f>SUM(D13)</f>
        <v>376</v>
      </c>
      <c r="O13" s="31">
        <f>SUM(E13*2)</f>
        <v>442</v>
      </c>
      <c r="P13" s="31">
        <f>F13</f>
        <v>105</v>
      </c>
      <c r="Q13" s="31">
        <f>SUM(G13)</f>
        <v>483</v>
      </c>
      <c r="R13" s="31">
        <f>SUM(H13*2)</f>
        <v>568</v>
      </c>
      <c r="S13" s="31">
        <f>SUM(I13)</f>
        <v>105</v>
      </c>
      <c r="T13" s="8"/>
      <c r="U13" s="33"/>
      <c r="V13" s="33"/>
      <c r="W13" s="33">
        <v>0</v>
      </c>
      <c r="X13" s="33">
        <v>0</v>
      </c>
      <c r="Y13" s="33">
        <v>0</v>
      </c>
      <c r="AA13" s="30" t="str">
        <f t="shared" si="1"/>
        <v>Beach Villa</v>
      </c>
      <c r="AB13" s="31" t="str">
        <f t="shared" si="1"/>
        <v>FB</v>
      </c>
      <c r="AC13" s="31" t="str">
        <f t="shared" si="1"/>
        <v>as quoted</v>
      </c>
      <c r="AD13" s="31">
        <f t="shared" si="1"/>
        <v>376</v>
      </c>
      <c r="AE13" s="34">
        <f t="shared" si="1"/>
        <v>442</v>
      </c>
      <c r="AF13" s="34">
        <f>P13+W13</f>
        <v>105</v>
      </c>
      <c r="AG13" s="34">
        <f t="shared" si="2"/>
        <v>483</v>
      </c>
      <c r="AH13" s="34">
        <f t="shared" si="2"/>
        <v>568</v>
      </c>
      <c r="AI13" s="34">
        <f>S13+W13</f>
        <v>105</v>
      </c>
      <c r="AK13" s="35">
        <v>10</v>
      </c>
      <c r="AL13" s="35">
        <v>1</v>
      </c>
      <c r="AM13" s="35">
        <v>25</v>
      </c>
      <c r="AN13" s="36">
        <v>1</v>
      </c>
      <c r="AP13" s="30" t="str">
        <f t="shared" ref="AP13:AR16" si="4">AA13</f>
        <v>Beach Villa</v>
      </c>
      <c r="AQ13" s="31" t="str">
        <f t="shared" si="4"/>
        <v>FB</v>
      </c>
      <c r="AR13" s="31" t="str">
        <f t="shared" si="4"/>
        <v>as quoted</v>
      </c>
      <c r="AS13" s="31">
        <f>AD13+AK13</f>
        <v>386</v>
      </c>
      <c r="AT13" s="31">
        <f t="shared" si="3"/>
        <v>452</v>
      </c>
      <c r="AU13" s="31">
        <f t="shared" si="3"/>
        <v>106</v>
      </c>
      <c r="AV13" s="31">
        <f t="shared" si="3"/>
        <v>508</v>
      </c>
      <c r="AW13" s="31">
        <f>AH13+AM13</f>
        <v>593</v>
      </c>
      <c r="AX13" s="31">
        <f>AI13+AN13</f>
        <v>106</v>
      </c>
    </row>
    <row r="14" spans="1:50" ht="24.6" customHeight="1">
      <c r="A14" s="30" t="s">
        <v>1308</v>
      </c>
      <c r="B14" s="31" t="s">
        <v>92</v>
      </c>
      <c r="C14" s="31" t="s">
        <v>45</v>
      </c>
      <c r="D14" s="31">
        <v>388</v>
      </c>
      <c r="E14" s="31">
        <v>228</v>
      </c>
      <c r="F14" s="31">
        <v>0</v>
      </c>
      <c r="G14" s="31">
        <v>496</v>
      </c>
      <c r="H14" s="31">
        <v>292</v>
      </c>
      <c r="I14" s="31">
        <v>0</v>
      </c>
      <c r="K14" s="30" t="str">
        <f t="shared" si="0"/>
        <v>Jacuzzi Beach Villa</v>
      </c>
      <c r="L14" s="31" t="str">
        <f t="shared" si="0"/>
        <v>FB</v>
      </c>
      <c r="M14" s="31" t="str">
        <f t="shared" si="0"/>
        <v>as quoted</v>
      </c>
      <c r="N14" s="31">
        <f>SUM(D14)</f>
        <v>388</v>
      </c>
      <c r="O14" s="31">
        <f>SUM(E14*2)</f>
        <v>456</v>
      </c>
      <c r="P14" s="31">
        <f>F14</f>
        <v>0</v>
      </c>
      <c r="Q14" s="31">
        <f>SUM(G14)</f>
        <v>496</v>
      </c>
      <c r="R14" s="31">
        <f>SUM(H14*2)</f>
        <v>584</v>
      </c>
      <c r="S14" s="31">
        <f>SUM(I14)</f>
        <v>0</v>
      </c>
      <c r="T14" s="8"/>
      <c r="U14" s="33"/>
      <c r="V14" s="33"/>
      <c r="W14" s="33">
        <v>0</v>
      </c>
      <c r="X14" s="33">
        <v>0</v>
      </c>
      <c r="Y14" s="33">
        <v>0</v>
      </c>
      <c r="AA14" s="30" t="str">
        <f t="shared" si="1"/>
        <v>Jacuzzi Beach Villa</v>
      </c>
      <c r="AB14" s="31" t="str">
        <f t="shared" si="1"/>
        <v>FB</v>
      </c>
      <c r="AC14" s="31" t="str">
        <f t="shared" si="1"/>
        <v>as quoted</v>
      </c>
      <c r="AD14" s="31">
        <f t="shared" si="1"/>
        <v>388</v>
      </c>
      <c r="AE14" s="34">
        <f t="shared" si="1"/>
        <v>456</v>
      </c>
      <c r="AF14" s="34">
        <f>P14+W14</f>
        <v>0</v>
      </c>
      <c r="AG14" s="34">
        <f t="shared" si="2"/>
        <v>496</v>
      </c>
      <c r="AH14" s="34">
        <f t="shared" si="2"/>
        <v>584</v>
      </c>
      <c r="AI14" s="34">
        <v>0</v>
      </c>
      <c r="AK14" s="35">
        <v>10</v>
      </c>
      <c r="AL14" s="35">
        <v>0</v>
      </c>
      <c r="AM14" s="35">
        <v>25</v>
      </c>
      <c r="AN14" s="36">
        <v>0</v>
      </c>
      <c r="AP14" s="30" t="str">
        <f t="shared" si="4"/>
        <v>Jacuzzi Beach Villa</v>
      </c>
      <c r="AQ14" s="31" t="str">
        <f t="shared" si="4"/>
        <v>FB</v>
      </c>
      <c r="AR14" s="31" t="str">
        <f t="shared" si="4"/>
        <v>as quoted</v>
      </c>
      <c r="AS14" s="31">
        <f>AD14+AK14</f>
        <v>398</v>
      </c>
      <c r="AT14" s="31">
        <f>AE14+AK14</f>
        <v>466</v>
      </c>
      <c r="AU14" s="31" t="s">
        <v>55</v>
      </c>
      <c r="AV14" s="31">
        <f>AG14+AM14</f>
        <v>521</v>
      </c>
      <c r="AW14" s="31">
        <f>AH14+AM14</f>
        <v>609</v>
      </c>
      <c r="AX14" s="31" t="s">
        <v>55</v>
      </c>
    </row>
    <row r="15" spans="1:50" ht="24.6" customHeight="1">
      <c r="A15" s="30" t="s">
        <v>1407</v>
      </c>
      <c r="B15" s="31" t="s">
        <v>92</v>
      </c>
      <c r="C15" s="31" t="s">
        <v>45</v>
      </c>
      <c r="D15" s="31">
        <v>444</v>
      </c>
      <c r="E15" s="31">
        <v>261</v>
      </c>
      <c r="F15" s="31">
        <v>0</v>
      </c>
      <c r="G15" s="31">
        <v>571</v>
      </c>
      <c r="H15" s="31">
        <v>336</v>
      </c>
      <c r="I15" s="31">
        <v>0</v>
      </c>
      <c r="K15" s="30" t="str">
        <f t="shared" si="0"/>
        <v>Water Front Villa</v>
      </c>
      <c r="L15" s="31" t="str">
        <f t="shared" si="0"/>
        <v>FB</v>
      </c>
      <c r="M15" s="31" t="str">
        <f t="shared" si="0"/>
        <v>as quoted</v>
      </c>
      <c r="N15" s="31">
        <f>SUM(D15)</f>
        <v>444</v>
      </c>
      <c r="O15" s="31">
        <f>SUM(E15*2)</f>
        <v>522</v>
      </c>
      <c r="P15" s="31">
        <f>F15</f>
        <v>0</v>
      </c>
      <c r="Q15" s="31">
        <f>SUM(G15)</f>
        <v>571</v>
      </c>
      <c r="R15" s="31">
        <f>SUM(H15*2)</f>
        <v>672</v>
      </c>
      <c r="S15" s="31">
        <f>SUM(I15)</f>
        <v>0</v>
      </c>
      <c r="T15" s="8"/>
      <c r="U15" s="33"/>
      <c r="V15" s="33"/>
      <c r="W15" s="33">
        <v>0</v>
      </c>
      <c r="X15" s="33">
        <v>0</v>
      </c>
      <c r="Y15" s="33">
        <v>0</v>
      </c>
      <c r="AA15" s="30" t="str">
        <f t="shared" si="1"/>
        <v>Water Front Villa</v>
      </c>
      <c r="AB15" s="31" t="str">
        <f t="shared" si="1"/>
        <v>FB</v>
      </c>
      <c r="AC15" s="31" t="str">
        <f t="shared" si="1"/>
        <v>as quoted</v>
      </c>
      <c r="AD15" s="31">
        <f t="shared" si="1"/>
        <v>444</v>
      </c>
      <c r="AE15" s="34">
        <f t="shared" si="1"/>
        <v>522</v>
      </c>
      <c r="AF15" s="34">
        <f>P15+W15</f>
        <v>0</v>
      </c>
      <c r="AG15" s="34">
        <f t="shared" si="2"/>
        <v>571</v>
      </c>
      <c r="AH15" s="34">
        <f t="shared" si="2"/>
        <v>672</v>
      </c>
      <c r="AI15" s="34">
        <f>S15+W15</f>
        <v>0</v>
      </c>
      <c r="AK15" s="35">
        <v>10</v>
      </c>
      <c r="AL15" s="35">
        <v>0</v>
      </c>
      <c r="AM15" s="35">
        <v>25</v>
      </c>
      <c r="AN15" s="36">
        <v>0</v>
      </c>
      <c r="AP15" s="30" t="str">
        <f t="shared" si="4"/>
        <v>Water Front Villa</v>
      </c>
      <c r="AQ15" s="31" t="str">
        <f t="shared" si="4"/>
        <v>FB</v>
      </c>
      <c r="AR15" s="31" t="str">
        <f t="shared" si="4"/>
        <v>as quoted</v>
      </c>
      <c r="AS15" s="31">
        <f>AD15+AK15</f>
        <v>454</v>
      </c>
      <c r="AT15" s="31">
        <f>AE15+AK15</f>
        <v>532</v>
      </c>
      <c r="AU15" s="31" t="s">
        <v>55</v>
      </c>
      <c r="AV15" s="31">
        <f>AG15+AM15</f>
        <v>596</v>
      </c>
      <c r="AW15" s="31">
        <f>AH15+AM15</f>
        <v>697</v>
      </c>
      <c r="AX15" s="31" t="s">
        <v>55</v>
      </c>
    </row>
    <row r="16" spans="1:50" ht="24.6" customHeight="1">
      <c r="A16" s="30" t="s">
        <v>1408</v>
      </c>
      <c r="B16" s="31" t="s">
        <v>92</v>
      </c>
      <c r="C16" s="31" t="s">
        <v>45</v>
      </c>
      <c r="D16" s="31">
        <v>510</v>
      </c>
      <c r="E16" s="31">
        <v>300</v>
      </c>
      <c r="F16" s="31">
        <v>0</v>
      </c>
      <c r="G16" s="31">
        <v>656</v>
      </c>
      <c r="H16" s="31">
        <v>386</v>
      </c>
      <c r="I16" s="31">
        <v>0</v>
      </c>
      <c r="K16" s="30" t="str">
        <f t="shared" si="0"/>
        <v>Jacuzzi Water Villa</v>
      </c>
      <c r="L16" s="31" t="str">
        <f t="shared" si="0"/>
        <v>FB</v>
      </c>
      <c r="M16" s="31" t="str">
        <f t="shared" si="0"/>
        <v>as quoted</v>
      </c>
      <c r="N16" s="31">
        <f>SUM(D16)</f>
        <v>510</v>
      </c>
      <c r="O16" s="31">
        <f>SUM(E16*2)</f>
        <v>600</v>
      </c>
      <c r="P16" s="31">
        <f>F16</f>
        <v>0</v>
      </c>
      <c r="Q16" s="31">
        <f>SUM(G16)</f>
        <v>656</v>
      </c>
      <c r="R16" s="31">
        <f>SUM(H16*2)</f>
        <v>772</v>
      </c>
      <c r="S16" s="31">
        <f>SUM(I16)</f>
        <v>0</v>
      </c>
      <c r="T16" s="8"/>
      <c r="U16" s="33"/>
      <c r="V16" s="33"/>
      <c r="W16" s="33">
        <v>0</v>
      </c>
      <c r="X16" s="33">
        <v>0</v>
      </c>
      <c r="Y16" s="33">
        <v>0</v>
      </c>
      <c r="AA16" s="30" t="str">
        <f t="shared" si="1"/>
        <v>Jacuzzi Water Villa</v>
      </c>
      <c r="AB16" s="31" t="str">
        <f t="shared" si="1"/>
        <v>FB</v>
      </c>
      <c r="AC16" s="31" t="str">
        <f t="shared" si="1"/>
        <v>as quoted</v>
      </c>
      <c r="AD16" s="31">
        <f t="shared" si="1"/>
        <v>510</v>
      </c>
      <c r="AE16" s="34">
        <f t="shared" si="1"/>
        <v>600</v>
      </c>
      <c r="AF16" s="34">
        <f>P16+W16</f>
        <v>0</v>
      </c>
      <c r="AG16" s="34">
        <f t="shared" si="2"/>
        <v>656</v>
      </c>
      <c r="AH16" s="34">
        <f t="shared" si="2"/>
        <v>772</v>
      </c>
      <c r="AI16" s="34">
        <f>S16+W16</f>
        <v>0</v>
      </c>
      <c r="AK16" s="35">
        <v>10</v>
      </c>
      <c r="AL16" s="35">
        <v>0</v>
      </c>
      <c r="AM16" s="35">
        <v>25</v>
      </c>
      <c r="AN16" s="36">
        <v>0</v>
      </c>
      <c r="AP16" s="30" t="str">
        <f t="shared" si="4"/>
        <v>Jacuzzi Water Villa</v>
      </c>
      <c r="AQ16" s="31" t="str">
        <f t="shared" si="4"/>
        <v>FB</v>
      </c>
      <c r="AR16" s="31" t="str">
        <f t="shared" si="4"/>
        <v>as quoted</v>
      </c>
      <c r="AS16" s="31">
        <f>AD16+AK16</f>
        <v>520</v>
      </c>
      <c r="AT16" s="31">
        <f>AE16+AK16</f>
        <v>610</v>
      </c>
      <c r="AU16" s="31" t="s">
        <v>55</v>
      </c>
      <c r="AV16" s="31">
        <f>AG16+AM16</f>
        <v>681</v>
      </c>
      <c r="AW16" s="31">
        <f>AH16+AM16</f>
        <v>797</v>
      </c>
      <c r="AX16" s="31" t="s">
        <v>55</v>
      </c>
    </row>
    <row r="17" spans="1:50" ht="24.6" customHeight="1">
      <c r="A17" s="25" t="s">
        <v>275</v>
      </c>
      <c r="K17" s="25" t="s">
        <v>24</v>
      </c>
      <c r="U17" s="25" t="s">
        <v>25</v>
      </c>
      <c r="AA17" s="25" t="s">
        <v>26</v>
      </c>
      <c r="AK17" s="25" t="s">
        <v>27</v>
      </c>
      <c r="AP17" s="25" t="s">
        <v>28</v>
      </c>
    </row>
    <row r="18" spans="1:50" ht="24.6" customHeight="1">
      <c r="A18" s="298" t="s">
        <v>0</v>
      </c>
      <c r="B18" s="298" t="s">
        <v>1</v>
      </c>
      <c r="C18" s="298" t="s">
        <v>29</v>
      </c>
      <c r="D18" s="285" t="s">
        <v>47</v>
      </c>
      <c r="E18" s="286"/>
      <c r="F18" s="287"/>
      <c r="G18" s="285" t="s">
        <v>48</v>
      </c>
      <c r="H18" s="286"/>
      <c r="I18" s="287"/>
      <c r="K18" s="299" t="s">
        <v>0</v>
      </c>
      <c r="L18" s="299" t="s">
        <v>1</v>
      </c>
      <c r="M18" s="299" t="s">
        <v>29</v>
      </c>
      <c r="N18" s="288" t="str">
        <f>D18</f>
        <v>Season 3</v>
      </c>
      <c r="O18" s="289"/>
      <c r="P18" s="290"/>
      <c r="Q18" s="288" t="str">
        <f>G18</f>
        <v>Season 4</v>
      </c>
      <c r="R18" s="289"/>
      <c r="S18" s="290"/>
      <c r="T18" s="8"/>
      <c r="U18" s="26" t="s">
        <v>32</v>
      </c>
      <c r="V18" s="26" t="s">
        <v>33</v>
      </c>
      <c r="W18" s="26" t="s">
        <v>34</v>
      </c>
      <c r="X18" s="26" t="s">
        <v>34</v>
      </c>
      <c r="Y18" s="26" t="s">
        <v>34</v>
      </c>
      <c r="AA18" s="294" t="s">
        <v>0</v>
      </c>
      <c r="AB18" s="294" t="s">
        <v>1</v>
      </c>
      <c r="AC18" s="294" t="s">
        <v>29</v>
      </c>
      <c r="AD18" s="291" t="str">
        <f>N18</f>
        <v>Season 3</v>
      </c>
      <c r="AE18" s="292"/>
      <c r="AF18" s="293"/>
      <c r="AG18" s="291" t="str">
        <f>Q18</f>
        <v>Season 4</v>
      </c>
      <c r="AH18" s="292"/>
      <c r="AI18" s="293"/>
      <c r="AK18" s="27"/>
      <c r="AL18" s="27"/>
      <c r="AM18" s="27"/>
      <c r="AN18" s="28"/>
      <c r="AP18" s="295" t="s">
        <v>0</v>
      </c>
      <c r="AQ18" s="295" t="s">
        <v>1</v>
      </c>
      <c r="AR18" s="295" t="s">
        <v>29</v>
      </c>
      <c r="AS18" s="282" t="str">
        <f>AD18</f>
        <v>Season 3</v>
      </c>
      <c r="AT18" s="283"/>
      <c r="AU18" s="284"/>
      <c r="AV18" s="282" t="str">
        <f>AG18</f>
        <v>Season 4</v>
      </c>
      <c r="AW18" s="283"/>
      <c r="AX18" s="284"/>
    </row>
    <row r="19" spans="1:50" ht="24.6" customHeight="1">
      <c r="A19" s="298"/>
      <c r="B19" s="298"/>
      <c r="C19" s="298"/>
      <c r="D19" s="285" t="s">
        <v>1059</v>
      </c>
      <c r="E19" s="286"/>
      <c r="F19" s="287"/>
      <c r="G19" s="285" t="s">
        <v>1060</v>
      </c>
      <c r="H19" s="286"/>
      <c r="I19" s="287"/>
      <c r="K19" s="299"/>
      <c r="L19" s="299"/>
      <c r="M19" s="299"/>
      <c r="N19" s="288" t="str">
        <f>D19</f>
        <v>07 Jan 2020 to 15 Apr 2020</v>
      </c>
      <c r="O19" s="289"/>
      <c r="P19" s="290"/>
      <c r="Q19" s="288" t="str">
        <f>G19</f>
        <v>16 Apr 2020 to 31 May 2020</v>
      </c>
      <c r="R19" s="289"/>
      <c r="S19" s="290"/>
      <c r="T19" s="8"/>
      <c r="U19" s="26" t="s">
        <v>37</v>
      </c>
      <c r="V19" s="26" t="s">
        <v>38</v>
      </c>
      <c r="W19" s="26" t="s">
        <v>38</v>
      </c>
      <c r="X19" s="26" t="s">
        <v>38</v>
      </c>
      <c r="Y19" s="26"/>
      <c r="AA19" s="294"/>
      <c r="AB19" s="294"/>
      <c r="AC19" s="294"/>
      <c r="AD19" s="291" t="str">
        <f>N19</f>
        <v>07 Jan 2020 to 15 Apr 2020</v>
      </c>
      <c r="AE19" s="292"/>
      <c r="AF19" s="293"/>
      <c r="AG19" s="291" t="str">
        <f>Q19</f>
        <v>16 Apr 2020 to 31 May 2020</v>
      </c>
      <c r="AH19" s="292"/>
      <c r="AI19" s="293"/>
      <c r="AK19" s="27" t="s">
        <v>39</v>
      </c>
      <c r="AL19" s="27"/>
      <c r="AM19" s="27" t="s">
        <v>40</v>
      </c>
      <c r="AN19" s="28"/>
      <c r="AP19" s="296"/>
      <c r="AQ19" s="296"/>
      <c r="AR19" s="296"/>
      <c r="AS19" s="282" t="str">
        <f>AD19</f>
        <v>07 Jan 2020 to 15 Apr 2020</v>
      </c>
      <c r="AT19" s="283"/>
      <c r="AU19" s="284"/>
      <c r="AV19" s="282" t="str">
        <f>AG19</f>
        <v>16 Apr 2020 to 31 May 2020</v>
      </c>
      <c r="AW19" s="283"/>
      <c r="AX19" s="284"/>
    </row>
    <row r="20" spans="1:50" ht="24.6" customHeight="1">
      <c r="A20" s="298"/>
      <c r="B20" s="298"/>
      <c r="C20" s="298"/>
      <c r="D20" s="29" t="s">
        <v>3</v>
      </c>
      <c r="E20" s="29" t="s">
        <v>4</v>
      </c>
      <c r="F20" s="29" t="s">
        <v>41</v>
      </c>
      <c r="G20" s="29" t="s">
        <v>3</v>
      </c>
      <c r="H20" s="29" t="s">
        <v>4</v>
      </c>
      <c r="I20" s="29" t="s">
        <v>41</v>
      </c>
      <c r="K20" s="299"/>
      <c r="L20" s="299"/>
      <c r="M20" s="299"/>
      <c r="N20" s="29" t="s">
        <v>3</v>
      </c>
      <c r="O20" s="29" t="s">
        <v>4</v>
      </c>
      <c r="P20" s="29" t="s">
        <v>41</v>
      </c>
      <c r="Q20" s="29" t="s">
        <v>3</v>
      </c>
      <c r="R20" s="29" t="s">
        <v>4</v>
      </c>
      <c r="S20" s="29" t="s">
        <v>41</v>
      </c>
      <c r="T20" s="8"/>
      <c r="U20" s="26"/>
      <c r="V20" s="26"/>
      <c r="W20" s="26"/>
      <c r="X20" s="26"/>
      <c r="Y20" s="26"/>
      <c r="AA20" s="294"/>
      <c r="AB20" s="294"/>
      <c r="AC20" s="294"/>
      <c r="AD20" s="29" t="s">
        <v>3</v>
      </c>
      <c r="AE20" s="29" t="s">
        <v>4</v>
      </c>
      <c r="AF20" s="29" t="s">
        <v>41</v>
      </c>
      <c r="AG20" s="29" t="s">
        <v>3</v>
      </c>
      <c r="AH20" s="29" t="s">
        <v>4</v>
      </c>
      <c r="AI20" s="29" t="s">
        <v>41</v>
      </c>
      <c r="AK20" s="27" t="s">
        <v>42</v>
      </c>
      <c r="AL20" s="27" t="s">
        <v>43</v>
      </c>
      <c r="AM20" s="27" t="s">
        <v>42</v>
      </c>
      <c r="AN20" s="28" t="s">
        <v>43</v>
      </c>
      <c r="AP20" s="297"/>
      <c r="AQ20" s="297"/>
      <c r="AR20" s="297"/>
      <c r="AS20" s="29" t="s">
        <v>3</v>
      </c>
      <c r="AT20" s="29" t="s">
        <v>4</v>
      </c>
      <c r="AU20" s="29" t="s">
        <v>41</v>
      </c>
      <c r="AV20" s="29" t="s">
        <v>3</v>
      </c>
      <c r="AW20" s="29" t="s">
        <v>4</v>
      </c>
      <c r="AX20" s="29" t="s">
        <v>41</v>
      </c>
    </row>
    <row r="21" spans="1:50" ht="24.6" customHeight="1">
      <c r="A21" s="30" t="s">
        <v>1394</v>
      </c>
      <c r="B21" s="31" t="s">
        <v>92</v>
      </c>
      <c r="C21" s="31" t="s">
        <v>45</v>
      </c>
      <c r="D21" s="31">
        <v>330</v>
      </c>
      <c r="E21" s="31">
        <v>194</v>
      </c>
      <c r="F21" s="31">
        <v>105</v>
      </c>
      <c r="G21" s="31">
        <v>233</v>
      </c>
      <c r="H21" s="31">
        <v>137</v>
      </c>
      <c r="I21" s="31">
        <v>105</v>
      </c>
      <c r="K21" s="30" t="str">
        <f t="shared" ref="K21:M25" si="5">A21</f>
        <v xml:space="preserve">Garden Room </v>
      </c>
      <c r="L21" s="31" t="str">
        <f t="shared" si="5"/>
        <v>FB</v>
      </c>
      <c r="M21" s="31" t="str">
        <f t="shared" si="5"/>
        <v>as quoted</v>
      </c>
      <c r="N21" s="31">
        <f>SUM(D21)</f>
        <v>330</v>
      </c>
      <c r="O21" s="31">
        <f>SUM(E21*2)</f>
        <v>388</v>
      </c>
      <c r="P21" s="31">
        <f>F21</f>
        <v>105</v>
      </c>
      <c r="Q21" s="31">
        <f>SUM(G21)</f>
        <v>233</v>
      </c>
      <c r="R21" s="31">
        <f>SUM(H21*2)</f>
        <v>274</v>
      </c>
      <c r="S21" s="31">
        <f>SUM(I21)</f>
        <v>105</v>
      </c>
      <c r="T21" s="8"/>
      <c r="U21" s="33"/>
      <c r="V21" s="33"/>
      <c r="W21" s="33">
        <v>0</v>
      </c>
      <c r="X21" s="33">
        <v>0</v>
      </c>
      <c r="Y21" s="33">
        <v>0</v>
      </c>
      <c r="AA21" s="30" t="str">
        <f t="shared" ref="AA21:AE25" si="6">K21</f>
        <v xml:space="preserve">Garden Room </v>
      </c>
      <c r="AB21" s="31" t="str">
        <f t="shared" si="6"/>
        <v>FB</v>
      </c>
      <c r="AC21" s="31" t="str">
        <f t="shared" si="6"/>
        <v>as quoted</v>
      </c>
      <c r="AD21" s="31">
        <f t="shared" si="6"/>
        <v>330</v>
      </c>
      <c r="AE21" s="34">
        <f t="shared" si="6"/>
        <v>388</v>
      </c>
      <c r="AF21" s="34">
        <f>P21+W21</f>
        <v>105</v>
      </c>
      <c r="AG21" s="34">
        <f t="shared" ref="AG21:AH25" si="7">Q21</f>
        <v>233</v>
      </c>
      <c r="AH21" s="34">
        <f t="shared" si="7"/>
        <v>274</v>
      </c>
      <c r="AI21" s="34">
        <f>S21+W21</f>
        <v>105</v>
      </c>
      <c r="AK21" s="35">
        <v>10</v>
      </c>
      <c r="AL21" s="35">
        <v>1</v>
      </c>
      <c r="AM21" s="35">
        <v>10</v>
      </c>
      <c r="AN21" s="36">
        <v>1</v>
      </c>
      <c r="AP21" s="30" t="str">
        <f>AA21</f>
        <v xml:space="preserve">Garden Room </v>
      </c>
      <c r="AQ21" s="31" t="str">
        <f>AB21</f>
        <v>FB</v>
      </c>
      <c r="AR21" s="31" t="str">
        <f>AC21</f>
        <v>as quoted</v>
      </c>
      <c r="AS21" s="31">
        <f>AD21+AK21</f>
        <v>340</v>
      </c>
      <c r="AT21" s="31">
        <f t="shared" ref="AT21:AV22" si="8">AE21+AK21</f>
        <v>398</v>
      </c>
      <c r="AU21" s="31">
        <f t="shared" si="8"/>
        <v>106</v>
      </c>
      <c r="AV21" s="31">
        <f t="shared" si="8"/>
        <v>243</v>
      </c>
      <c r="AW21" s="31">
        <f>AH21+AM21</f>
        <v>284</v>
      </c>
      <c r="AX21" s="31">
        <f>AI21+AN21</f>
        <v>106</v>
      </c>
    </row>
    <row r="22" spans="1:50" ht="24.6" customHeight="1">
      <c r="A22" s="30" t="s">
        <v>330</v>
      </c>
      <c r="B22" s="31" t="s">
        <v>92</v>
      </c>
      <c r="C22" s="31" t="s">
        <v>45</v>
      </c>
      <c r="D22" s="31">
        <v>396</v>
      </c>
      <c r="E22" s="31">
        <v>233</v>
      </c>
      <c r="F22" s="31">
        <v>105</v>
      </c>
      <c r="G22" s="31">
        <v>279</v>
      </c>
      <c r="H22" s="31">
        <v>164</v>
      </c>
      <c r="I22" s="31">
        <v>105</v>
      </c>
      <c r="K22" s="30" t="str">
        <f t="shared" si="5"/>
        <v>Beach Villa</v>
      </c>
      <c r="L22" s="31" t="str">
        <f t="shared" si="5"/>
        <v>FB</v>
      </c>
      <c r="M22" s="31" t="str">
        <f t="shared" si="5"/>
        <v>as quoted</v>
      </c>
      <c r="N22" s="31">
        <f>SUM(D22)</f>
        <v>396</v>
      </c>
      <c r="O22" s="31">
        <f>SUM(E22*2)</f>
        <v>466</v>
      </c>
      <c r="P22" s="31">
        <f>F22</f>
        <v>105</v>
      </c>
      <c r="Q22" s="31">
        <f>SUM(G22)</f>
        <v>279</v>
      </c>
      <c r="R22" s="31">
        <f>SUM(H22*2)</f>
        <v>328</v>
      </c>
      <c r="S22" s="31">
        <f>SUM(I22)</f>
        <v>105</v>
      </c>
      <c r="T22" s="8"/>
      <c r="U22" s="33"/>
      <c r="V22" s="33"/>
      <c r="W22" s="33">
        <v>0</v>
      </c>
      <c r="X22" s="33">
        <v>0</v>
      </c>
      <c r="Y22" s="33">
        <v>0</v>
      </c>
      <c r="AA22" s="30" t="str">
        <f t="shared" si="6"/>
        <v>Beach Villa</v>
      </c>
      <c r="AB22" s="31" t="str">
        <f t="shared" si="6"/>
        <v>FB</v>
      </c>
      <c r="AC22" s="31" t="str">
        <f t="shared" si="6"/>
        <v>as quoted</v>
      </c>
      <c r="AD22" s="31">
        <f t="shared" si="6"/>
        <v>396</v>
      </c>
      <c r="AE22" s="34">
        <f t="shared" si="6"/>
        <v>466</v>
      </c>
      <c r="AF22" s="34">
        <f>P22+W22</f>
        <v>105</v>
      </c>
      <c r="AG22" s="34">
        <f t="shared" si="7"/>
        <v>279</v>
      </c>
      <c r="AH22" s="34">
        <f t="shared" si="7"/>
        <v>328</v>
      </c>
      <c r="AI22" s="34">
        <f>S22+W22</f>
        <v>105</v>
      </c>
      <c r="AK22" s="35">
        <v>10</v>
      </c>
      <c r="AL22" s="35">
        <v>1</v>
      </c>
      <c r="AM22" s="35">
        <v>10</v>
      </c>
      <c r="AN22" s="36">
        <v>1</v>
      </c>
      <c r="AP22" s="30" t="str">
        <f t="shared" ref="AP22:AR25" si="9">AA22</f>
        <v>Beach Villa</v>
      </c>
      <c r="AQ22" s="31" t="str">
        <f t="shared" si="9"/>
        <v>FB</v>
      </c>
      <c r="AR22" s="31" t="str">
        <f t="shared" si="9"/>
        <v>as quoted</v>
      </c>
      <c r="AS22" s="31">
        <f>AD22+AK22</f>
        <v>406</v>
      </c>
      <c r="AT22" s="31">
        <f t="shared" si="8"/>
        <v>476</v>
      </c>
      <c r="AU22" s="31">
        <f t="shared" si="8"/>
        <v>106</v>
      </c>
      <c r="AV22" s="31">
        <f t="shared" si="8"/>
        <v>289</v>
      </c>
      <c r="AW22" s="31">
        <f>AH22+AM22</f>
        <v>338</v>
      </c>
      <c r="AX22" s="31">
        <f>AI22+AN22</f>
        <v>106</v>
      </c>
    </row>
    <row r="23" spans="1:50" ht="24.6" customHeight="1">
      <c r="A23" s="30" t="s">
        <v>1308</v>
      </c>
      <c r="B23" s="31" t="s">
        <v>92</v>
      </c>
      <c r="C23" s="31" t="s">
        <v>45</v>
      </c>
      <c r="D23" s="31">
        <v>408</v>
      </c>
      <c r="E23" s="31">
        <v>240</v>
      </c>
      <c r="F23" s="31">
        <v>0</v>
      </c>
      <c r="G23" s="31">
        <v>287</v>
      </c>
      <c r="H23" s="31">
        <v>169</v>
      </c>
      <c r="I23" s="31">
        <v>0</v>
      </c>
      <c r="K23" s="30" t="str">
        <f t="shared" si="5"/>
        <v>Jacuzzi Beach Villa</v>
      </c>
      <c r="L23" s="31" t="str">
        <f t="shared" si="5"/>
        <v>FB</v>
      </c>
      <c r="M23" s="31" t="str">
        <f t="shared" si="5"/>
        <v>as quoted</v>
      </c>
      <c r="N23" s="31">
        <f>SUM(D23)</f>
        <v>408</v>
      </c>
      <c r="O23" s="31">
        <f>SUM(E23*2)</f>
        <v>480</v>
      </c>
      <c r="P23" s="31">
        <f>F23</f>
        <v>0</v>
      </c>
      <c r="Q23" s="31">
        <f>SUM(G23)</f>
        <v>287</v>
      </c>
      <c r="R23" s="31">
        <f>SUM(H23*2)</f>
        <v>338</v>
      </c>
      <c r="S23" s="31">
        <f>SUM(I23)</f>
        <v>0</v>
      </c>
      <c r="T23" s="8"/>
      <c r="U23" s="33"/>
      <c r="V23" s="33"/>
      <c r="W23" s="33">
        <v>0</v>
      </c>
      <c r="X23" s="33">
        <v>0</v>
      </c>
      <c r="Y23" s="33">
        <v>0</v>
      </c>
      <c r="AA23" s="30" t="str">
        <f t="shared" si="6"/>
        <v>Jacuzzi Beach Villa</v>
      </c>
      <c r="AB23" s="31" t="str">
        <f t="shared" si="6"/>
        <v>FB</v>
      </c>
      <c r="AC23" s="31" t="str">
        <f t="shared" si="6"/>
        <v>as quoted</v>
      </c>
      <c r="AD23" s="31">
        <f t="shared" si="6"/>
        <v>408</v>
      </c>
      <c r="AE23" s="34">
        <f t="shared" si="6"/>
        <v>480</v>
      </c>
      <c r="AF23" s="34">
        <f>P23+W23</f>
        <v>0</v>
      </c>
      <c r="AG23" s="34">
        <f t="shared" si="7"/>
        <v>287</v>
      </c>
      <c r="AH23" s="34">
        <f t="shared" si="7"/>
        <v>338</v>
      </c>
      <c r="AI23" s="34">
        <v>0</v>
      </c>
      <c r="AK23" s="35">
        <v>10</v>
      </c>
      <c r="AL23" s="35">
        <v>0</v>
      </c>
      <c r="AM23" s="35">
        <v>10</v>
      </c>
      <c r="AN23" s="36">
        <v>0</v>
      </c>
      <c r="AP23" s="30" t="str">
        <f t="shared" si="9"/>
        <v>Jacuzzi Beach Villa</v>
      </c>
      <c r="AQ23" s="31" t="str">
        <f t="shared" si="9"/>
        <v>FB</v>
      </c>
      <c r="AR23" s="31" t="str">
        <f t="shared" si="9"/>
        <v>as quoted</v>
      </c>
      <c r="AS23" s="31">
        <f>AD23+AK23</f>
        <v>418</v>
      </c>
      <c r="AT23" s="31">
        <f>AE23+AK23</f>
        <v>490</v>
      </c>
      <c r="AU23" s="31" t="s">
        <v>55</v>
      </c>
      <c r="AV23" s="31">
        <f>AG23+AM23</f>
        <v>297</v>
      </c>
      <c r="AW23" s="31">
        <f>AH23+AM23</f>
        <v>348</v>
      </c>
      <c r="AX23" s="31" t="s">
        <v>55</v>
      </c>
    </row>
    <row r="24" spans="1:50" ht="24.6" customHeight="1">
      <c r="A24" s="30" t="s">
        <v>1407</v>
      </c>
      <c r="B24" s="31" t="s">
        <v>92</v>
      </c>
      <c r="C24" s="31" t="s">
        <v>45</v>
      </c>
      <c r="D24" s="31">
        <v>469</v>
      </c>
      <c r="E24" s="31">
        <v>276</v>
      </c>
      <c r="F24" s="31">
        <v>0</v>
      </c>
      <c r="G24" s="31">
        <v>330</v>
      </c>
      <c r="H24" s="31">
        <v>194</v>
      </c>
      <c r="I24" s="31">
        <v>0</v>
      </c>
      <c r="K24" s="30" t="str">
        <f t="shared" si="5"/>
        <v>Water Front Villa</v>
      </c>
      <c r="L24" s="31" t="str">
        <f t="shared" si="5"/>
        <v>FB</v>
      </c>
      <c r="M24" s="31" t="str">
        <f t="shared" si="5"/>
        <v>as quoted</v>
      </c>
      <c r="N24" s="31">
        <f>SUM(D24)</f>
        <v>469</v>
      </c>
      <c r="O24" s="31">
        <f>SUM(E24*2)</f>
        <v>552</v>
      </c>
      <c r="P24" s="31">
        <f>F24</f>
        <v>0</v>
      </c>
      <c r="Q24" s="31">
        <f>SUM(G24)</f>
        <v>330</v>
      </c>
      <c r="R24" s="31">
        <f>SUM(H24*2)</f>
        <v>388</v>
      </c>
      <c r="S24" s="31">
        <f>SUM(I24)</f>
        <v>0</v>
      </c>
      <c r="T24" s="8"/>
      <c r="U24" s="33"/>
      <c r="V24" s="33"/>
      <c r="W24" s="33">
        <v>0</v>
      </c>
      <c r="X24" s="33">
        <v>0</v>
      </c>
      <c r="Y24" s="33">
        <v>0</v>
      </c>
      <c r="AA24" s="30" t="str">
        <f t="shared" si="6"/>
        <v>Water Front Villa</v>
      </c>
      <c r="AB24" s="31" t="str">
        <f t="shared" si="6"/>
        <v>FB</v>
      </c>
      <c r="AC24" s="31" t="str">
        <f t="shared" si="6"/>
        <v>as quoted</v>
      </c>
      <c r="AD24" s="31">
        <f t="shared" si="6"/>
        <v>469</v>
      </c>
      <c r="AE24" s="34">
        <f t="shared" si="6"/>
        <v>552</v>
      </c>
      <c r="AF24" s="34">
        <f>P24+W24</f>
        <v>0</v>
      </c>
      <c r="AG24" s="34">
        <f t="shared" si="7"/>
        <v>330</v>
      </c>
      <c r="AH24" s="34">
        <f t="shared" si="7"/>
        <v>388</v>
      </c>
      <c r="AI24" s="34">
        <f>S24+W24</f>
        <v>0</v>
      </c>
      <c r="AK24" s="35">
        <v>10</v>
      </c>
      <c r="AL24" s="35">
        <v>0</v>
      </c>
      <c r="AM24" s="35">
        <v>10</v>
      </c>
      <c r="AN24" s="36">
        <v>0</v>
      </c>
      <c r="AP24" s="30" t="str">
        <f t="shared" si="9"/>
        <v>Water Front Villa</v>
      </c>
      <c r="AQ24" s="31" t="str">
        <f t="shared" si="9"/>
        <v>FB</v>
      </c>
      <c r="AR24" s="31" t="str">
        <f t="shared" si="9"/>
        <v>as quoted</v>
      </c>
      <c r="AS24" s="31">
        <f>AD24+AK24</f>
        <v>479</v>
      </c>
      <c r="AT24" s="31">
        <f>AE24+AK24</f>
        <v>562</v>
      </c>
      <c r="AU24" s="31" t="s">
        <v>55</v>
      </c>
      <c r="AV24" s="31">
        <f>AG24+AM24</f>
        <v>340</v>
      </c>
      <c r="AW24" s="31">
        <f>AH24+AM24</f>
        <v>398</v>
      </c>
      <c r="AX24" s="31" t="s">
        <v>55</v>
      </c>
    </row>
    <row r="25" spans="1:50" ht="24.6" customHeight="1">
      <c r="A25" s="30" t="s">
        <v>1408</v>
      </c>
      <c r="B25" s="31" t="s">
        <v>92</v>
      </c>
      <c r="C25" s="31" t="s">
        <v>45</v>
      </c>
      <c r="D25" s="31">
        <v>541</v>
      </c>
      <c r="E25" s="31">
        <v>318</v>
      </c>
      <c r="F25" s="31">
        <v>0</v>
      </c>
      <c r="G25" s="31">
        <v>381</v>
      </c>
      <c r="H25" s="31">
        <v>224</v>
      </c>
      <c r="I25" s="31">
        <v>0</v>
      </c>
      <c r="K25" s="30" t="str">
        <f t="shared" si="5"/>
        <v>Jacuzzi Water Villa</v>
      </c>
      <c r="L25" s="31" t="str">
        <f t="shared" si="5"/>
        <v>FB</v>
      </c>
      <c r="M25" s="31" t="str">
        <f t="shared" si="5"/>
        <v>as quoted</v>
      </c>
      <c r="N25" s="31">
        <f>SUM(D25)</f>
        <v>541</v>
      </c>
      <c r="O25" s="31">
        <f>SUM(E25*2)</f>
        <v>636</v>
      </c>
      <c r="P25" s="31">
        <f>F25</f>
        <v>0</v>
      </c>
      <c r="Q25" s="31">
        <f>SUM(G25)</f>
        <v>381</v>
      </c>
      <c r="R25" s="31">
        <f>SUM(H25*2)</f>
        <v>448</v>
      </c>
      <c r="S25" s="31">
        <f>SUM(I25)</f>
        <v>0</v>
      </c>
      <c r="T25" s="8"/>
      <c r="U25" s="33"/>
      <c r="V25" s="33"/>
      <c r="W25" s="33">
        <v>0</v>
      </c>
      <c r="X25" s="33">
        <v>0</v>
      </c>
      <c r="Y25" s="33">
        <v>0</v>
      </c>
      <c r="AA25" s="30" t="str">
        <f t="shared" si="6"/>
        <v>Jacuzzi Water Villa</v>
      </c>
      <c r="AB25" s="31" t="str">
        <f t="shared" si="6"/>
        <v>FB</v>
      </c>
      <c r="AC25" s="31" t="str">
        <f t="shared" si="6"/>
        <v>as quoted</v>
      </c>
      <c r="AD25" s="31">
        <f t="shared" si="6"/>
        <v>541</v>
      </c>
      <c r="AE25" s="34">
        <f t="shared" si="6"/>
        <v>636</v>
      </c>
      <c r="AF25" s="34">
        <f>P25+W25</f>
        <v>0</v>
      </c>
      <c r="AG25" s="34">
        <f t="shared" si="7"/>
        <v>381</v>
      </c>
      <c r="AH25" s="34">
        <f t="shared" si="7"/>
        <v>448</v>
      </c>
      <c r="AI25" s="34">
        <f>S25+W25</f>
        <v>0</v>
      </c>
      <c r="AK25" s="35">
        <v>10</v>
      </c>
      <c r="AL25" s="35">
        <v>0</v>
      </c>
      <c r="AM25" s="35">
        <v>10</v>
      </c>
      <c r="AN25" s="36">
        <v>0</v>
      </c>
      <c r="AP25" s="30" t="str">
        <f t="shared" si="9"/>
        <v>Jacuzzi Water Villa</v>
      </c>
      <c r="AQ25" s="31" t="str">
        <f t="shared" si="9"/>
        <v>FB</v>
      </c>
      <c r="AR25" s="31" t="str">
        <f t="shared" si="9"/>
        <v>as quoted</v>
      </c>
      <c r="AS25" s="31">
        <f>AD25+AK25</f>
        <v>551</v>
      </c>
      <c r="AT25" s="31">
        <f>AE25+AK25</f>
        <v>646</v>
      </c>
      <c r="AU25" s="31" t="s">
        <v>55</v>
      </c>
      <c r="AV25" s="31">
        <f>AG25+AM25</f>
        <v>391</v>
      </c>
      <c r="AW25" s="31">
        <f>AH25+AM25</f>
        <v>458</v>
      </c>
      <c r="AX25" s="31" t="s">
        <v>55</v>
      </c>
    </row>
    <row r="26" spans="1:50" ht="24.6" customHeight="1">
      <c r="A26" s="25" t="s">
        <v>275</v>
      </c>
      <c r="K26" s="25" t="s">
        <v>24</v>
      </c>
      <c r="U26" s="25" t="s">
        <v>25</v>
      </c>
      <c r="AA26" s="25" t="s">
        <v>26</v>
      </c>
      <c r="AK26" s="25" t="s">
        <v>27</v>
      </c>
      <c r="AP26" s="25" t="s">
        <v>28</v>
      </c>
    </row>
    <row r="27" spans="1:50" ht="24.6" customHeight="1">
      <c r="A27" s="298" t="s">
        <v>0</v>
      </c>
      <c r="B27" s="298" t="s">
        <v>1</v>
      </c>
      <c r="C27" s="298" t="s">
        <v>29</v>
      </c>
      <c r="D27" s="285" t="s">
        <v>51</v>
      </c>
      <c r="E27" s="286"/>
      <c r="F27" s="287"/>
      <c r="G27" s="285" t="s">
        <v>52</v>
      </c>
      <c r="H27" s="286"/>
      <c r="I27" s="287"/>
      <c r="K27" s="299" t="s">
        <v>0</v>
      </c>
      <c r="L27" s="299" t="s">
        <v>1</v>
      </c>
      <c r="M27" s="299" t="s">
        <v>29</v>
      </c>
      <c r="N27" s="288" t="str">
        <f>D27</f>
        <v>Season 5</v>
      </c>
      <c r="O27" s="289"/>
      <c r="P27" s="290"/>
      <c r="Q27" s="288" t="str">
        <f>G27</f>
        <v>Season 6</v>
      </c>
      <c r="R27" s="289"/>
      <c r="S27" s="290"/>
      <c r="T27" s="8"/>
      <c r="U27" s="26" t="s">
        <v>32</v>
      </c>
      <c r="V27" s="26" t="s">
        <v>33</v>
      </c>
      <c r="W27" s="26" t="s">
        <v>34</v>
      </c>
      <c r="X27" s="26" t="s">
        <v>34</v>
      </c>
      <c r="Y27" s="26" t="s">
        <v>34</v>
      </c>
      <c r="AA27" s="294" t="s">
        <v>0</v>
      </c>
      <c r="AB27" s="294" t="s">
        <v>1</v>
      </c>
      <c r="AC27" s="294" t="s">
        <v>29</v>
      </c>
      <c r="AD27" s="291" t="str">
        <f>N27</f>
        <v>Season 5</v>
      </c>
      <c r="AE27" s="292"/>
      <c r="AF27" s="293"/>
      <c r="AG27" s="291" t="str">
        <f>Q27</f>
        <v>Season 6</v>
      </c>
      <c r="AH27" s="292"/>
      <c r="AI27" s="293"/>
      <c r="AK27" s="27"/>
      <c r="AL27" s="27"/>
      <c r="AM27" s="27"/>
      <c r="AN27" s="28"/>
      <c r="AP27" s="295" t="s">
        <v>0</v>
      </c>
      <c r="AQ27" s="295" t="s">
        <v>1</v>
      </c>
      <c r="AR27" s="295" t="s">
        <v>29</v>
      </c>
      <c r="AS27" s="282" t="str">
        <f>AD27</f>
        <v>Season 5</v>
      </c>
      <c r="AT27" s="283"/>
      <c r="AU27" s="284"/>
      <c r="AV27" s="282" t="str">
        <f>AG27</f>
        <v>Season 6</v>
      </c>
      <c r="AW27" s="283"/>
      <c r="AX27" s="284"/>
    </row>
    <row r="28" spans="1:50" ht="24.6" customHeight="1">
      <c r="A28" s="298"/>
      <c r="B28" s="298"/>
      <c r="C28" s="298"/>
      <c r="D28" s="285" t="s">
        <v>1061</v>
      </c>
      <c r="E28" s="286"/>
      <c r="F28" s="287"/>
      <c r="G28" s="285" t="s">
        <v>1062</v>
      </c>
      <c r="H28" s="286"/>
      <c r="I28" s="287"/>
      <c r="K28" s="299"/>
      <c r="L28" s="299"/>
      <c r="M28" s="299"/>
      <c r="N28" s="288" t="str">
        <f>D28</f>
        <v>01 Jun 2020 to 12 Jul 2020</v>
      </c>
      <c r="O28" s="289"/>
      <c r="P28" s="290"/>
      <c r="Q28" s="288" t="str">
        <f>G28</f>
        <v>13 Jul 2020 to 30 Sep 2020</v>
      </c>
      <c r="R28" s="289"/>
      <c r="S28" s="290"/>
      <c r="T28" s="8"/>
      <c r="U28" s="26" t="s">
        <v>37</v>
      </c>
      <c r="V28" s="26" t="s">
        <v>38</v>
      </c>
      <c r="W28" s="26" t="s">
        <v>38</v>
      </c>
      <c r="X28" s="26" t="s">
        <v>38</v>
      </c>
      <c r="Y28" s="26"/>
      <c r="AA28" s="294"/>
      <c r="AB28" s="294"/>
      <c r="AC28" s="294"/>
      <c r="AD28" s="291" t="str">
        <f>N28</f>
        <v>01 Jun 2020 to 12 Jul 2020</v>
      </c>
      <c r="AE28" s="292"/>
      <c r="AF28" s="293"/>
      <c r="AG28" s="291" t="str">
        <f>Q28</f>
        <v>13 Jul 2020 to 30 Sep 2020</v>
      </c>
      <c r="AH28" s="292"/>
      <c r="AI28" s="293"/>
      <c r="AK28" s="27" t="s">
        <v>39</v>
      </c>
      <c r="AL28" s="27"/>
      <c r="AM28" s="27" t="s">
        <v>40</v>
      </c>
      <c r="AN28" s="28"/>
      <c r="AP28" s="296"/>
      <c r="AQ28" s="296"/>
      <c r="AR28" s="296"/>
      <c r="AS28" s="282" t="str">
        <f>AD28</f>
        <v>01 Jun 2020 to 12 Jul 2020</v>
      </c>
      <c r="AT28" s="283"/>
      <c r="AU28" s="284"/>
      <c r="AV28" s="282" t="str">
        <f>AG28</f>
        <v>13 Jul 2020 to 30 Sep 2020</v>
      </c>
      <c r="AW28" s="283"/>
      <c r="AX28" s="284"/>
    </row>
    <row r="29" spans="1:50" ht="24.6" customHeight="1">
      <c r="A29" s="298"/>
      <c r="B29" s="298"/>
      <c r="C29" s="298"/>
      <c r="D29" s="29" t="s">
        <v>3</v>
      </c>
      <c r="E29" s="29" t="s">
        <v>4</v>
      </c>
      <c r="F29" s="29" t="s">
        <v>41</v>
      </c>
      <c r="G29" s="29" t="s">
        <v>3</v>
      </c>
      <c r="H29" s="29" t="s">
        <v>4</v>
      </c>
      <c r="I29" s="29" t="s">
        <v>41</v>
      </c>
      <c r="K29" s="299"/>
      <c r="L29" s="299"/>
      <c r="M29" s="299"/>
      <c r="N29" s="29" t="s">
        <v>3</v>
      </c>
      <c r="O29" s="29" t="s">
        <v>4</v>
      </c>
      <c r="P29" s="29" t="s">
        <v>41</v>
      </c>
      <c r="Q29" s="29" t="s">
        <v>3</v>
      </c>
      <c r="R29" s="29" t="s">
        <v>4</v>
      </c>
      <c r="S29" s="29" t="s">
        <v>41</v>
      </c>
      <c r="T29" s="8"/>
      <c r="U29" s="26"/>
      <c r="V29" s="26"/>
      <c r="W29" s="26"/>
      <c r="X29" s="26"/>
      <c r="Y29" s="26"/>
      <c r="AA29" s="294"/>
      <c r="AB29" s="294"/>
      <c r="AC29" s="294"/>
      <c r="AD29" s="29" t="s">
        <v>3</v>
      </c>
      <c r="AE29" s="29" t="s">
        <v>4</v>
      </c>
      <c r="AF29" s="29" t="s">
        <v>41</v>
      </c>
      <c r="AG29" s="29" t="s">
        <v>3</v>
      </c>
      <c r="AH29" s="29" t="s">
        <v>4</v>
      </c>
      <c r="AI29" s="29" t="s">
        <v>41</v>
      </c>
      <c r="AK29" s="27" t="s">
        <v>42</v>
      </c>
      <c r="AL29" s="27" t="s">
        <v>43</v>
      </c>
      <c r="AM29" s="27" t="s">
        <v>42</v>
      </c>
      <c r="AN29" s="28" t="s">
        <v>43</v>
      </c>
      <c r="AP29" s="297"/>
      <c r="AQ29" s="297"/>
      <c r="AR29" s="297"/>
      <c r="AS29" s="29" t="s">
        <v>3</v>
      </c>
      <c r="AT29" s="29" t="s">
        <v>4</v>
      </c>
      <c r="AU29" s="29" t="s">
        <v>41</v>
      </c>
      <c r="AV29" s="29" t="s">
        <v>3</v>
      </c>
      <c r="AW29" s="29" t="s">
        <v>4</v>
      </c>
      <c r="AX29" s="29" t="s">
        <v>41</v>
      </c>
    </row>
    <row r="30" spans="1:50" ht="24.6" customHeight="1">
      <c r="A30" s="30" t="s">
        <v>1394</v>
      </c>
      <c r="B30" s="31" t="s">
        <v>92</v>
      </c>
      <c r="C30" s="31" t="s">
        <v>45</v>
      </c>
      <c r="D30" s="31">
        <v>206</v>
      </c>
      <c r="E30" s="31">
        <v>121</v>
      </c>
      <c r="F30" s="31">
        <v>105</v>
      </c>
      <c r="G30" s="31">
        <v>233</v>
      </c>
      <c r="H30" s="31">
        <v>137</v>
      </c>
      <c r="I30" s="31">
        <v>105</v>
      </c>
      <c r="K30" s="30" t="str">
        <f t="shared" ref="K30:M34" si="10">A30</f>
        <v xml:space="preserve">Garden Room </v>
      </c>
      <c r="L30" s="31" t="str">
        <f t="shared" si="10"/>
        <v>FB</v>
      </c>
      <c r="M30" s="31" t="str">
        <f t="shared" si="10"/>
        <v>as quoted</v>
      </c>
      <c r="N30" s="31">
        <f>SUM(D30)</f>
        <v>206</v>
      </c>
      <c r="O30" s="31">
        <f>SUM(E30*2)</f>
        <v>242</v>
      </c>
      <c r="P30" s="31">
        <f>F30</f>
        <v>105</v>
      </c>
      <c r="Q30" s="31">
        <f>SUM(G30)</f>
        <v>233</v>
      </c>
      <c r="R30" s="31">
        <f>SUM(H30*2)</f>
        <v>274</v>
      </c>
      <c r="S30" s="31">
        <f>SUM(I30)</f>
        <v>105</v>
      </c>
      <c r="T30" s="8"/>
      <c r="U30" s="33"/>
      <c r="V30" s="33"/>
      <c r="W30" s="33">
        <v>0</v>
      </c>
      <c r="X30" s="33">
        <v>0</v>
      </c>
      <c r="Y30" s="33">
        <v>0</v>
      </c>
      <c r="AA30" s="30" t="str">
        <f t="shared" ref="AA30:AE34" si="11">K30</f>
        <v xml:space="preserve">Garden Room </v>
      </c>
      <c r="AB30" s="31" t="str">
        <f t="shared" si="11"/>
        <v>FB</v>
      </c>
      <c r="AC30" s="31" t="str">
        <f t="shared" si="11"/>
        <v>as quoted</v>
      </c>
      <c r="AD30" s="31">
        <f t="shared" si="11"/>
        <v>206</v>
      </c>
      <c r="AE30" s="34">
        <f t="shared" si="11"/>
        <v>242</v>
      </c>
      <c r="AF30" s="34">
        <f>P30+W30</f>
        <v>105</v>
      </c>
      <c r="AG30" s="34">
        <f t="shared" ref="AG30:AH34" si="12">Q30</f>
        <v>233</v>
      </c>
      <c r="AH30" s="34">
        <f t="shared" si="12"/>
        <v>274</v>
      </c>
      <c r="AI30" s="34">
        <f>S30+W30</f>
        <v>105</v>
      </c>
      <c r="AK30" s="35">
        <v>10</v>
      </c>
      <c r="AL30" s="35">
        <v>1</v>
      </c>
      <c r="AM30" s="35">
        <v>10</v>
      </c>
      <c r="AN30" s="36">
        <v>1</v>
      </c>
      <c r="AP30" s="30" t="str">
        <f>AA30</f>
        <v xml:space="preserve">Garden Room </v>
      </c>
      <c r="AQ30" s="31" t="str">
        <f>AB30</f>
        <v>FB</v>
      </c>
      <c r="AR30" s="31" t="str">
        <f>AC30</f>
        <v>as quoted</v>
      </c>
      <c r="AS30" s="31">
        <f>AD30+AK30</f>
        <v>216</v>
      </c>
      <c r="AT30" s="31">
        <f t="shared" ref="AT30:AV31" si="13">AE30+AK30</f>
        <v>252</v>
      </c>
      <c r="AU30" s="31">
        <f t="shared" si="13"/>
        <v>106</v>
      </c>
      <c r="AV30" s="31">
        <f t="shared" si="13"/>
        <v>243</v>
      </c>
      <c r="AW30" s="31">
        <f>AH30+AM30</f>
        <v>284</v>
      </c>
      <c r="AX30" s="31">
        <f>AI30+AN30</f>
        <v>106</v>
      </c>
    </row>
    <row r="31" spans="1:50" ht="24.6" customHeight="1">
      <c r="A31" s="30" t="s">
        <v>330</v>
      </c>
      <c r="B31" s="31" t="s">
        <v>92</v>
      </c>
      <c r="C31" s="31" t="s">
        <v>45</v>
      </c>
      <c r="D31" s="31">
        <v>247</v>
      </c>
      <c r="E31" s="31">
        <v>145</v>
      </c>
      <c r="F31" s="31">
        <v>105</v>
      </c>
      <c r="G31" s="31">
        <v>279</v>
      </c>
      <c r="H31" s="31">
        <v>164</v>
      </c>
      <c r="I31" s="31">
        <v>105</v>
      </c>
      <c r="K31" s="30" t="str">
        <f t="shared" si="10"/>
        <v>Beach Villa</v>
      </c>
      <c r="L31" s="31" t="str">
        <f t="shared" si="10"/>
        <v>FB</v>
      </c>
      <c r="M31" s="31" t="str">
        <f t="shared" si="10"/>
        <v>as quoted</v>
      </c>
      <c r="N31" s="31">
        <f>SUM(D31)</f>
        <v>247</v>
      </c>
      <c r="O31" s="31">
        <f>SUM(E31*2)</f>
        <v>290</v>
      </c>
      <c r="P31" s="31">
        <f>F31</f>
        <v>105</v>
      </c>
      <c r="Q31" s="31">
        <f>SUM(G31)</f>
        <v>279</v>
      </c>
      <c r="R31" s="31">
        <f>SUM(H31*2)</f>
        <v>328</v>
      </c>
      <c r="S31" s="31">
        <f>SUM(I31)</f>
        <v>105</v>
      </c>
      <c r="T31" s="8"/>
      <c r="U31" s="33"/>
      <c r="V31" s="33"/>
      <c r="W31" s="33">
        <v>0</v>
      </c>
      <c r="X31" s="33">
        <v>0</v>
      </c>
      <c r="Y31" s="33">
        <v>0</v>
      </c>
      <c r="AA31" s="30" t="str">
        <f t="shared" si="11"/>
        <v>Beach Villa</v>
      </c>
      <c r="AB31" s="31" t="str">
        <f t="shared" si="11"/>
        <v>FB</v>
      </c>
      <c r="AC31" s="31" t="str">
        <f t="shared" si="11"/>
        <v>as quoted</v>
      </c>
      <c r="AD31" s="31">
        <f t="shared" si="11"/>
        <v>247</v>
      </c>
      <c r="AE31" s="34">
        <f t="shared" si="11"/>
        <v>290</v>
      </c>
      <c r="AF31" s="34">
        <f>P31+W31</f>
        <v>105</v>
      </c>
      <c r="AG31" s="34">
        <f t="shared" si="12"/>
        <v>279</v>
      </c>
      <c r="AH31" s="34">
        <f t="shared" si="12"/>
        <v>328</v>
      </c>
      <c r="AI31" s="34">
        <f>S31+W31</f>
        <v>105</v>
      </c>
      <c r="AK31" s="35">
        <v>10</v>
      </c>
      <c r="AL31" s="35">
        <v>1</v>
      </c>
      <c r="AM31" s="35">
        <v>10</v>
      </c>
      <c r="AN31" s="36">
        <v>1</v>
      </c>
      <c r="AP31" s="30" t="str">
        <f t="shared" ref="AP31:AR34" si="14">AA31</f>
        <v>Beach Villa</v>
      </c>
      <c r="AQ31" s="31" t="str">
        <f t="shared" si="14"/>
        <v>FB</v>
      </c>
      <c r="AR31" s="31" t="str">
        <f t="shared" si="14"/>
        <v>as quoted</v>
      </c>
      <c r="AS31" s="31">
        <f>AD31+AK31</f>
        <v>257</v>
      </c>
      <c r="AT31" s="31">
        <f t="shared" si="13"/>
        <v>300</v>
      </c>
      <c r="AU31" s="31">
        <f t="shared" si="13"/>
        <v>106</v>
      </c>
      <c r="AV31" s="31">
        <f t="shared" si="13"/>
        <v>289</v>
      </c>
      <c r="AW31" s="31">
        <f>AH31+AM31</f>
        <v>338</v>
      </c>
      <c r="AX31" s="31">
        <f>AI31+AN31</f>
        <v>106</v>
      </c>
    </row>
    <row r="32" spans="1:50" ht="24.6" customHeight="1">
      <c r="A32" s="30" t="s">
        <v>1308</v>
      </c>
      <c r="B32" s="31" t="s">
        <v>92</v>
      </c>
      <c r="C32" s="31" t="s">
        <v>45</v>
      </c>
      <c r="D32" s="31">
        <v>253</v>
      </c>
      <c r="E32" s="31">
        <v>149</v>
      </c>
      <c r="F32" s="31">
        <v>0</v>
      </c>
      <c r="G32" s="31">
        <v>287</v>
      </c>
      <c r="H32" s="31">
        <v>169</v>
      </c>
      <c r="I32" s="31">
        <v>0</v>
      </c>
      <c r="K32" s="30" t="str">
        <f t="shared" si="10"/>
        <v>Jacuzzi Beach Villa</v>
      </c>
      <c r="L32" s="31" t="str">
        <f t="shared" si="10"/>
        <v>FB</v>
      </c>
      <c r="M32" s="31" t="str">
        <f t="shared" si="10"/>
        <v>as quoted</v>
      </c>
      <c r="N32" s="31">
        <f>SUM(D32)</f>
        <v>253</v>
      </c>
      <c r="O32" s="31">
        <f>SUM(E32*2)</f>
        <v>298</v>
      </c>
      <c r="P32" s="31">
        <f>F32</f>
        <v>0</v>
      </c>
      <c r="Q32" s="31">
        <f>SUM(G32)</f>
        <v>287</v>
      </c>
      <c r="R32" s="31">
        <f>SUM(H32*2)</f>
        <v>338</v>
      </c>
      <c r="S32" s="31">
        <f>SUM(I32)</f>
        <v>0</v>
      </c>
      <c r="T32" s="8"/>
      <c r="U32" s="33"/>
      <c r="V32" s="33"/>
      <c r="W32" s="33">
        <v>0</v>
      </c>
      <c r="X32" s="33">
        <v>0</v>
      </c>
      <c r="Y32" s="33">
        <v>0</v>
      </c>
      <c r="AA32" s="30" t="str">
        <f t="shared" si="11"/>
        <v>Jacuzzi Beach Villa</v>
      </c>
      <c r="AB32" s="31" t="str">
        <f t="shared" si="11"/>
        <v>FB</v>
      </c>
      <c r="AC32" s="31" t="str">
        <f t="shared" si="11"/>
        <v>as quoted</v>
      </c>
      <c r="AD32" s="31">
        <f t="shared" si="11"/>
        <v>253</v>
      </c>
      <c r="AE32" s="34">
        <f t="shared" si="11"/>
        <v>298</v>
      </c>
      <c r="AF32" s="34">
        <f>P32+W32</f>
        <v>0</v>
      </c>
      <c r="AG32" s="34">
        <f t="shared" si="12"/>
        <v>287</v>
      </c>
      <c r="AH32" s="34">
        <f t="shared" si="12"/>
        <v>338</v>
      </c>
      <c r="AI32" s="34">
        <v>0</v>
      </c>
      <c r="AK32" s="35">
        <v>10</v>
      </c>
      <c r="AL32" s="35">
        <v>0</v>
      </c>
      <c r="AM32" s="35">
        <v>10</v>
      </c>
      <c r="AN32" s="36">
        <v>0</v>
      </c>
      <c r="AP32" s="30" t="str">
        <f t="shared" si="14"/>
        <v>Jacuzzi Beach Villa</v>
      </c>
      <c r="AQ32" s="31" t="str">
        <f t="shared" si="14"/>
        <v>FB</v>
      </c>
      <c r="AR32" s="31" t="str">
        <f t="shared" si="14"/>
        <v>as quoted</v>
      </c>
      <c r="AS32" s="31">
        <f>AD32+AK32</f>
        <v>263</v>
      </c>
      <c r="AT32" s="31">
        <f>AE32+AK32</f>
        <v>308</v>
      </c>
      <c r="AU32" s="31" t="s">
        <v>55</v>
      </c>
      <c r="AV32" s="31">
        <f>AG32+AM32</f>
        <v>297</v>
      </c>
      <c r="AW32" s="31">
        <f>AH32+AM32</f>
        <v>348</v>
      </c>
      <c r="AX32" s="31" t="s">
        <v>55</v>
      </c>
    </row>
    <row r="33" spans="1:50" ht="24.6" customHeight="1">
      <c r="A33" s="30" t="s">
        <v>1407</v>
      </c>
      <c r="B33" s="31" t="s">
        <v>92</v>
      </c>
      <c r="C33" s="31" t="s">
        <v>45</v>
      </c>
      <c r="D33" s="31">
        <v>292</v>
      </c>
      <c r="E33" s="31">
        <v>172</v>
      </c>
      <c r="F33" s="31">
        <v>0</v>
      </c>
      <c r="G33" s="31">
        <v>330</v>
      </c>
      <c r="H33" s="31">
        <v>194</v>
      </c>
      <c r="I33" s="31">
        <v>0</v>
      </c>
      <c r="K33" s="30" t="str">
        <f t="shared" si="10"/>
        <v>Water Front Villa</v>
      </c>
      <c r="L33" s="31" t="str">
        <f t="shared" si="10"/>
        <v>FB</v>
      </c>
      <c r="M33" s="31" t="str">
        <f t="shared" si="10"/>
        <v>as quoted</v>
      </c>
      <c r="N33" s="31">
        <f>SUM(D33)</f>
        <v>292</v>
      </c>
      <c r="O33" s="31">
        <f>SUM(E33*2)</f>
        <v>344</v>
      </c>
      <c r="P33" s="31">
        <f>F33</f>
        <v>0</v>
      </c>
      <c r="Q33" s="31">
        <f>SUM(G33)</f>
        <v>330</v>
      </c>
      <c r="R33" s="31">
        <f>SUM(H33*2)</f>
        <v>388</v>
      </c>
      <c r="S33" s="31">
        <f>SUM(I33)</f>
        <v>0</v>
      </c>
      <c r="T33" s="8"/>
      <c r="U33" s="33"/>
      <c r="V33" s="33"/>
      <c r="W33" s="33">
        <v>0</v>
      </c>
      <c r="X33" s="33">
        <v>0</v>
      </c>
      <c r="Y33" s="33">
        <v>0</v>
      </c>
      <c r="AA33" s="30" t="str">
        <f t="shared" si="11"/>
        <v>Water Front Villa</v>
      </c>
      <c r="AB33" s="31" t="str">
        <f t="shared" si="11"/>
        <v>FB</v>
      </c>
      <c r="AC33" s="31" t="str">
        <f t="shared" si="11"/>
        <v>as quoted</v>
      </c>
      <c r="AD33" s="31">
        <f t="shared" si="11"/>
        <v>292</v>
      </c>
      <c r="AE33" s="34">
        <f t="shared" si="11"/>
        <v>344</v>
      </c>
      <c r="AF33" s="34">
        <f>P33+W33</f>
        <v>0</v>
      </c>
      <c r="AG33" s="34">
        <f t="shared" si="12"/>
        <v>330</v>
      </c>
      <c r="AH33" s="34">
        <f t="shared" si="12"/>
        <v>388</v>
      </c>
      <c r="AI33" s="34">
        <f>S33+W33</f>
        <v>0</v>
      </c>
      <c r="AK33" s="35">
        <v>10</v>
      </c>
      <c r="AL33" s="35">
        <v>0</v>
      </c>
      <c r="AM33" s="35">
        <v>10</v>
      </c>
      <c r="AN33" s="36">
        <v>0</v>
      </c>
      <c r="AP33" s="30" t="str">
        <f t="shared" si="14"/>
        <v>Water Front Villa</v>
      </c>
      <c r="AQ33" s="31" t="str">
        <f t="shared" si="14"/>
        <v>FB</v>
      </c>
      <c r="AR33" s="31" t="str">
        <f t="shared" si="14"/>
        <v>as quoted</v>
      </c>
      <c r="AS33" s="31">
        <f>AD33+AK33</f>
        <v>302</v>
      </c>
      <c r="AT33" s="31">
        <f>AE33+AK33</f>
        <v>354</v>
      </c>
      <c r="AU33" s="31" t="s">
        <v>55</v>
      </c>
      <c r="AV33" s="31">
        <f>AG33+AM33</f>
        <v>340</v>
      </c>
      <c r="AW33" s="31">
        <f>AH33+AM33</f>
        <v>398</v>
      </c>
      <c r="AX33" s="31" t="s">
        <v>55</v>
      </c>
    </row>
    <row r="34" spans="1:50" ht="24.6" customHeight="1">
      <c r="A34" s="30" t="s">
        <v>1408</v>
      </c>
      <c r="B34" s="31" t="s">
        <v>92</v>
      </c>
      <c r="C34" s="31" t="s">
        <v>45</v>
      </c>
      <c r="D34" s="31">
        <v>335</v>
      </c>
      <c r="E34" s="31">
        <v>197</v>
      </c>
      <c r="F34" s="31">
        <v>0</v>
      </c>
      <c r="G34" s="31">
        <v>381</v>
      </c>
      <c r="H34" s="31">
        <v>224</v>
      </c>
      <c r="I34" s="31">
        <v>0</v>
      </c>
      <c r="K34" s="30" t="str">
        <f t="shared" si="10"/>
        <v>Jacuzzi Water Villa</v>
      </c>
      <c r="L34" s="31" t="str">
        <f t="shared" si="10"/>
        <v>FB</v>
      </c>
      <c r="M34" s="31" t="str">
        <f t="shared" si="10"/>
        <v>as quoted</v>
      </c>
      <c r="N34" s="31">
        <f>SUM(D34)</f>
        <v>335</v>
      </c>
      <c r="O34" s="31">
        <f>SUM(E34*2)</f>
        <v>394</v>
      </c>
      <c r="P34" s="31">
        <f>F34</f>
        <v>0</v>
      </c>
      <c r="Q34" s="31">
        <f>SUM(G34)</f>
        <v>381</v>
      </c>
      <c r="R34" s="31">
        <f>SUM(H34*2)</f>
        <v>448</v>
      </c>
      <c r="S34" s="31">
        <f>SUM(I34)</f>
        <v>0</v>
      </c>
      <c r="T34" s="8"/>
      <c r="U34" s="33"/>
      <c r="V34" s="33"/>
      <c r="W34" s="33">
        <v>0</v>
      </c>
      <c r="X34" s="33">
        <v>0</v>
      </c>
      <c r="Y34" s="33">
        <v>0</v>
      </c>
      <c r="AA34" s="30" t="str">
        <f t="shared" si="11"/>
        <v>Jacuzzi Water Villa</v>
      </c>
      <c r="AB34" s="31" t="str">
        <f t="shared" si="11"/>
        <v>FB</v>
      </c>
      <c r="AC34" s="31" t="str">
        <f t="shared" si="11"/>
        <v>as quoted</v>
      </c>
      <c r="AD34" s="31">
        <f t="shared" si="11"/>
        <v>335</v>
      </c>
      <c r="AE34" s="34">
        <f t="shared" si="11"/>
        <v>394</v>
      </c>
      <c r="AF34" s="34">
        <f>P34+W34</f>
        <v>0</v>
      </c>
      <c r="AG34" s="34">
        <f t="shared" si="12"/>
        <v>381</v>
      </c>
      <c r="AH34" s="34">
        <f t="shared" si="12"/>
        <v>448</v>
      </c>
      <c r="AI34" s="34">
        <f>S34+W34</f>
        <v>0</v>
      </c>
      <c r="AK34" s="35">
        <v>10</v>
      </c>
      <c r="AL34" s="35">
        <v>0</v>
      </c>
      <c r="AM34" s="35">
        <v>10</v>
      </c>
      <c r="AN34" s="36">
        <v>0</v>
      </c>
      <c r="AP34" s="30" t="str">
        <f t="shared" si="14"/>
        <v>Jacuzzi Water Villa</v>
      </c>
      <c r="AQ34" s="31" t="str">
        <f t="shared" si="14"/>
        <v>FB</v>
      </c>
      <c r="AR34" s="31" t="str">
        <f t="shared" si="14"/>
        <v>as quoted</v>
      </c>
      <c r="AS34" s="31">
        <f>AD34+AK34</f>
        <v>345</v>
      </c>
      <c r="AT34" s="31">
        <f>AE34+AK34</f>
        <v>404</v>
      </c>
      <c r="AU34" s="31" t="s">
        <v>55</v>
      </c>
      <c r="AV34" s="31">
        <f>AG34+AM34</f>
        <v>391</v>
      </c>
      <c r="AW34" s="31">
        <f>AH34+AM34</f>
        <v>458</v>
      </c>
      <c r="AX34" s="31" t="s">
        <v>55</v>
      </c>
    </row>
    <row r="35" spans="1:50" ht="24.6" customHeight="1">
      <c r="A35" s="25" t="s">
        <v>275</v>
      </c>
      <c r="K35" s="25" t="s">
        <v>24</v>
      </c>
      <c r="U35" s="25" t="s">
        <v>25</v>
      </c>
      <c r="AA35" s="25" t="s">
        <v>26</v>
      </c>
      <c r="AK35" s="25" t="s">
        <v>27</v>
      </c>
      <c r="AP35" s="25" t="s">
        <v>28</v>
      </c>
    </row>
    <row r="36" spans="1:50" ht="24.6" customHeight="1">
      <c r="A36" s="298" t="s">
        <v>0</v>
      </c>
      <c r="B36" s="298" t="s">
        <v>1</v>
      </c>
      <c r="C36" s="298" t="s">
        <v>29</v>
      </c>
      <c r="D36" s="285" t="s">
        <v>103</v>
      </c>
      <c r="E36" s="286"/>
      <c r="F36" s="287"/>
      <c r="G36" s="285">
        <v>0</v>
      </c>
      <c r="H36" s="286"/>
      <c r="I36" s="287"/>
      <c r="K36" s="299" t="s">
        <v>0</v>
      </c>
      <c r="L36" s="299" t="s">
        <v>1</v>
      </c>
      <c r="M36" s="299" t="s">
        <v>29</v>
      </c>
      <c r="N36" s="288" t="str">
        <f>D36</f>
        <v>Season 7</v>
      </c>
      <c r="O36" s="289"/>
      <c r="P36" s="290"/>
      <c r="Q36" s="288">
        <f>G36</f>
        <v>0</v>
      </c>
      <c r="R36" s="289"/>
      <c r="S36" s="290"/>
      <c r="T36" s="8"/>
      <c r="U36" s="26" t="s">
        <v>32</v>
      </c>
      <c r="V36" s="26" t="s">
        <v>33</v>
      </c>
      <c r="W36" s="26" t="s">
        <v>34</v>
      </c>
      <c r="X36" s="26" t="s">
        <v>34</v>
      </c>
      <c r="Y36" s="26" t="s">
        <v>34</v>
      </c>
      <c r="AA36" s="294" t="s">
        <v>0</v>
      </c>
      <c r="AB36" s="294" t="s">
        <v>1</v>
      </c>
      <c r="AC36" s="294" t="s">
        <v>29</v>
      </c>
      <c r="AD36" s="291" t="str">
        <f>N36</f>
        <v>Season 7</v>
      </c>
      <c r="AE36" s="292"/>
      <c r="AF36" s="293"/>
      <c r="AG36" s="291">
        <f>Q36</f>
        <v>0</v>
      </c>
      <c r="AH36" s="292"/>
      <c r="AI36" s="293"/>
      <c r="AK36" s="27"/>
      <c r="AL36" s="27"/>
      <c r="AM36" s="27"/>
      <c r="AN36" s="28"/>
      <c r="AP36" s="295" t="s">
        <v>0</v>
      </c>
      <c r="AQ36" s="295" t="s">
        <v>1</v>
      </c>
      <c r="AR36" s="295" t="s">
        <v>29</v>
      </c>
      <c r="AS36" s="282" t="str">
        <f>AD36</f>
        <v>Season 7</v>
      </c>
      <c r="AT36" s="283"/>
      <c r="AU36" s="284"/>
      <c r="AV36" s="282">
        <f>AG36</f>
        <v>0</v>
      </c>
      <c r="AW36" s="283"/>
      <c r="AX36" s="284"/>
    </row>
    <row r="37" spans="1:50" ht="24.6" customHeight="1">
      <c r="A37" s="298"/>
      <c r="B37" s="298"/>
      <c r="C37" s="298"/>
      <c r="D37" s="285" t="s">
        <v>403</v>
      </c>
      <c r="E37" s="286"/>
      <c r="F37" s="287"/>
      <c r="G37" s="285">
        <v>0</v>
      </c>
      <c r="H37" s="286"/>
      <c r="I37" s="287"/>
      <c r="K37" s="299"/>
      <c r="L37" s="299"/>
      <c r="M37" s="299"/>
      <c r="N37" s="288" t="str">
        <f>D37</f>
        <v>01 Oct 2020 to 31 Oct 2020</v>
      </c>
      <c r="O37" s="289"/>
      <c r="P37" s="290"/>
      <c r="Q37" s="288">
        <f>G37</f>
        <v>0</v>
      </c>
      <c r="R37" s="289"/>
      <c r="S37" s="290"/>
      <c r="T37" s="8"/>
      <c r="U37" s="26" t="s">
        <v>37</v>
      </c>
      <c r="V37" s="26" t="s">
        <v>38</v>
      </c>
      <c r="W37" s="26" t="s">
        <v>38</v>
      </c>
      <c r="X37" s="26" t="s">
        <v>38</v>
      </c>
      <c r="Y37" s="26"/>
      <c r="AA37" s="294"/>
      <c r="AB37" s="294"/>
      <c r="AC37" s="294"/>
      <c r="AD37" s="291" t="str">
        <f>N37</f>
        <v>01 Oct 2020 to 31 Oct 2020</v>
      </c>
      <c r="AE37" s="292"/>
      <c r="AF37" s="293"/>
      <c r="AG37" s="291">
        <f>Q37</f>
        <v>0</v>
      </c>
      <c r="AH37" s="292"/>
      <c r="AI37" s="293"/>
      <c r="AK37" s="27" t="s">
        <v>39</v>
      </c>
      <c r="AL37" s="27"/>
      <c r="AM37" s="27" t="s">
        <v>40</v>
      </c>
      <c r="AN37" s="28"/>
      <c r="AP37" s="296"/>
      <c r="AQ37" s="296"/>
      <c r="AR37" s="296"/>
      <c r="AS37" s="282" t="str">
        <f>AD37</f>
        <v>01 Oct 2020 to 31 Oct 2020</v>
      </c>
      <c r="AT37" s="283"/>
      <c r="AU37" s="284"/>
      <c r="AV37" s="282">
        <f>AG37</f>
        <v>0</v>
      </c>
      <c r="AW37" s="283"/>
      <c r="AX37" s="284"/>
    </row>
    <row r="38" spans="1:50" ht="24.6" customHeight="1">
      <c r="A38" s="298"/>
      <c r="B38" s="298"/>
      <c r="C38" s="298"/>
      <c r="D38" s="29" t="s">
        <v>3</v>
      </c>
      <c r="E38" s="29" t="s">
        <v>4</v>
      </c>
      <c r="F38" s="29" t="s">
        <v>41</v>
      </c>
      <c r="G38" s="29">
        <v>0</v>
      </c>
      <c r="H38" s="29">
        <v>0</v>
      </c>
      <c r="I38" s="29">
        <v>0</v>
      </c>
      <c r="K38" s="299"/>
      <c r="L38" s="299"/>
      <c r="M38" s="299"/>
      <c r="N38" s="29" t="s">
        <v>3</v>
      </c>
      <c r="O38" s="29" t="s">
        <v>4</v>
      </c>
      <c r="P38" s="29" t="s">
        <v>41</v>
      </c>
      <c r="Q38" s="29" t="s">
        <v>3</v>
      </c>
      <c r="R38" s="29" t="s">
        <v>4</v>
      </c>
      <c r="S38" s="29" t="s">
        <v>41</v>
      </c>
      <c r="T38" s="8"/>
      <c r="U38" s="26"/>
      <c r="V38" s="26"/>
      <c r="W38" s="26"/>
      <c r="X38" s="26"/>
      <c r="Y38" s="26"/>
      <c r="AA38" s="294"/>
      <c r="AB38" s="294"/>
      <c r="AC38" s="294"/>
      <c r="AD38" s="29" t="s">
        <v>3</v>
      </c>
      <c r="AE38" s="29" t="s">
        <v>4</v>
      </c>
      <c r="AF38" s="29" t="s">
        <v>41</v>
      </c>
      <c r="AG38" s="29" t="s">
        <v>3</v>
      </c>
      <c r="AH38" s="29" t="s">
        <v>4</v>
      </c>
      <c r="AI38" s="29" t="s">
        <v>41</v>
      </c>
      <c r="AK38" s="27" t="s">
        <v>42</v>
      </c>
      <c r="AL38" s="27" t="s">
        <v>43</v>
      </c>
      <c r="AM38" s="27" t="s">
        <v>42</v>
      </c>
      <c r="AN38" s="28" t="s">
        <v>43</v>
      </c>
      <c r="AP38" s="297"/>
      <c r="AQ38" s="297"/>
      <c r="AR38" s="297"/>
      <c r="AS38" s="29" t="s">
        <v>3</v>
      </c>
      <c r="AT38" s="29" t="s">
        <v>4</v>
      </c>
      <c r="AU38" s="29" t="s">
        <v>41</v>
      </c>
      <c r="AV38" s="29" t="s">
        <v>3</v>
      </c>
      <c r="AW38" s="29" t="s">
        <v>4</v>
      </c>
      <c r="AX38" s="29" t="s">
        <v>41</v>
      </c>
    </row>
    <row r="39" spans="1:50" ht="24.6" customHeight="1">
      <c r="A39" s="30" t="s">
        <v>1394</v>
      </c>
      <c r="B39" s="31" t="s">
        <v>92</v>
      </c>
      <c r="C39" s="31" t="s">
        <v>45</v>
      </c>
      <c r="D39" s="31">
        <v>247</v>
      </c>
      <c r="E39" s="31">
        <v>145</v>
      </c>
      <c r="F39" s="31">
        <v>105</v>
      </c>
      <c r="G39" s="31">
        <v>0</v>
      </c>
      <c r="H39" s="31">
        <v>0</v>
      </c>
      <c r="I39" s="31">
        <v>0</v>
      </c>
      <c r="K39" s="30" t="str">
        <f t="shared" ref="K39:M43" si="15">A39</f>
        <v xml:space="preserve">Garden Room </v>
      </c>
      <c r="L39" s="31" t="str">
        <f t="shared" si="15"/>
        <v>FB</v>
      </c>
      <c r="M39" s="31" t="str">
        <f t="shared" si="15"/>
        <v>as quoted</v>
      </c>
      <c r="N39" s="31">
        <f>SUM(D39)</f>
        <v>247</v>
      </c>
      <c r="O39" s="31">
        <f>SUM(E39*2)</f>
        <v>290</v>
      </c>
      <c r="P39" s="31">
        <f>F39</f>
        <v>105</v>
      </c>
      <c r="Q39" s="31">
        <f>SUM(G39)</f>
        <v>0</v>
      </c>
      <c r="R39" s="31">
        <f>SUM(H39*2)</f>
        <v>0</v>
      </c>
      <c r="S39" s="31">
        <f>SUM(I39)</f>
        <v>0</v>
      </c>
      <c r="T39" s="8"/>
      <c r="U39" s="33"/>
      <c r="V39" s="33"/>
      <c r="W39" s="33">
        <v>0</v>
      </c>
      <c r="X39" s="33">
        <v>0</v>
      </c>
      <c r="Y39" s="33">
        <v>0</v>
      </c>
      <c r="AA39" s="30" t="str">
        <f t="shared" ref="AA39:AE43" si="16">K39</f>
        <v xml:space="preserve">Garden Room </v>
      </c>
      <c r="AB39" s="31" t="str">
        <f t="shared" si="16"/>
        <v>FB</v>
      </c>
      <c r="AC39" s="31" t="str">
        <f t="shared" si="16"/>
        <v>as quoted</v>
      </c>
      <c r="AD39" s="31">
        <f t="shared" si="16"/>
        <v>247</v>
      </c>
      <c r="AE39" s="34">
        <f t="shared" si="16"/>
        <v>290</v>
      </c>
      <c r="AF39" s="34">
        <f>P39+W39</f>
        <v>105</v>
      </c>
      <c r="AG39" s="34">
        <f t="shared" ref="AG39:AH43" si="17">Q39</f>
        <v>0</v>
      </c>
      <c r="AH39" s="34">
        <f t="shared" si="17"/>
        <v>0</v>
      </c>
      <c r="AI39" s="34">
        <f>S39+W39</f>
        <v>0</v>
      </c>
      <c r="AK39" s="35">
        <v>10</v>
      </c>
      <c r="AL39" s="35">
        <v>1</v>
      </c>
      <c r="AM39" s="35">
        <v>10</v>
      </c>
      <c r="AN39" s="36">
        <v>1</v>
      </c>
      <c r="AP39" s="30" t="str">
        <f>AA39</f>
        <v xml:space="preserve">Garden Room </v>
      </c>
      <c r="AQ39" s="31" t="str">
        <f>AB39</f>
        <v>FB</v>
      </c>
      <c r="AR39" s="31" t="str">
        <f>AC39</f>
        <v>as quoted</v>
      </c>
      <c r="AS39" s="31">
        <f>AD39+AK39</f>
        <v>257</v>
      </c>
      <c r="AT39" s="31">
        <f t="shared" ref="AT39:AV40" si="18">AE39+AK39</f>
        <v>300</v>
      </c>
      <c r="AU39" s="31">
        <f t="shared" si="18"/>
        <v>106</v>
      </c>
      <c r="AV39" s="31">
        <f t="shared" si="18"/>
        <v>10</v>
      </c>
      <c r="AW39" s="31">
        <f>AH39+AM39</f>
        <v>10</v>
      </c>
      <c r="AX39" s="31">
        <f>AI39+AN39</f>
        <v>1</v>
      </c>
    </row>
    <row r="40" spans="1:50" ht="24.6" customHeight="1">
      <c r="A40" s="30" t="s">
        <v>330</v>
      </c>
      <c r="B40" s="31" t="s">
        <v>92</v>
      </c>
      <c r="C40" s="31" t="s">
        <v>45</v>
      </c>
      <c r="D40" s="31">
        <v>294</v>
      </c>
      <c r="E40" s="31">
        <v>173</v>
      </c>
      <c r="F40" s="31">
        <v>105</v>
      </c>
      <c r="G40" s="31">
        <v>0</v>
      </c>
      <c r="H40" s="31">
        <v>0</v>
      </c>
      <c r="I40" s="31">
        <v>0</v>
      </c>
      <c r="K40" s="30" t="str">
        <f t="shared" si="15"/>
        <v>Beach Villa</v>
      </c>
      <c r="L40" s="31" t="str">
        <f t="shared" si="15"/>
        <v>FB</v>
      </c>
      <c r="M40" s="31" t="str">
        <f t="shared" si="15"/>
        <v>as quoted</v>
      </c>
      <c r="N40" s="31">
        <f>SUM(D40)</f>
        <v>294</v>
      </c>
      <c r="O40" s="31">
        <f>SUM(E40*2)</f>
        <v>346</v>
      </c>
      <c r="P40" s="31">
        <f>F40</f>
        <v>105</v>
      </c>
      <c r="Q40" s="31">
        <f>SUM(G40)</f>
        <v>0</v>
      </c>
      <c r="R40" s="31">
        <f>SUM(H40*2)</f>
        <v>0</v>
      </c>
      <c r="S40" s="31">
        <f>SUM(I40)</f>
        <v>0</v>
      </c>
      <c r="T40" s="8"/>
      <c r="U40" s="33"/>
      <c r="V40" s="33"/>
      <c r="W40" s="33">
        <v>0</v>
      </c>
      <c r="X40" s="33">
        <v>0</v>
      </c>
      <c r="Y40" s="33">
        <v>0</v>
      </c>
      <c r="AA40" s="30" t="str">
        <f t="shared" si="16"/>
        <v>Beach Villa</v>
      </c>
      <c r="AB40" s="31" t="str">
        <f t="shared" si="16"/>
        <v>FB</v>
      </c>
      <c r="AC40" s="31" t="str">
        <f t="shared" si="16"/>
        <v>as quoted</v>
      </c>
      <c r="AD40" s="31">
        <f t="shared" si="16"/>
        <v>294</v>
      </c>
      <c r="AE40" s="34">
        <f t="shared" si="16"/>
        <v>346</v>
      </c>
      <c r="AF40" s="34">
        <f>P40+W40</f>
        <v>105</v>
      </c>
      <c r="AG40" s="34">
        <f t="shared" si="17"/>
        <v>0</v>
      </c>
      <c r="AH40" s="34">
        <f t="shared" si="17"/>
        <v>0</v>
      </c>
      <c r="AI40" s="34">
        <f>S40+W40</f>
        <v>0</v>
      </c>
      <c r="AK40" s="35">
        <v>10</v>
      </c>
      <c r="AL40" s="35">
        <v>1</v>
      </c>
      <c r="AM40" s="35">
        <v>10</v>
      </c>
      <c r="AN40" s="36">
        <v>1</v>
      </c>
      <c r="AP40" s="30" t="str">
        <f t="shared" ref="AP40:AR43" si="19">AA40</f>
        <v>Beach Villa</v>
      </c>
      <c r="AQ40" s="31" t="str">
        <f t="shared" si="19"/>
        <v>FB</v>
      </c>
      <c r="AR40" s="31" t="str">
        <f t="shared" si="19"/>
        <v>as quoted</v>
      </c>
      <c r="AS40" s="31">
        <f>AD40+AK40</f>
        <v>304</v>
      </c>
      <c r="AT40" s="31">
        <f t="shared" si="18"/>
        <v>356</v>
      </c>
      <c r="AU40" s="31">
        <f t="shared" si="18"/>
        <v>106</v>
      </c>
      <c r="AV40" s="31">
        <f t="shared" si="18"/>
        <v>10</v>
      </c>
      <c r="AW40" s="31">
        <f>AH40+AM40</f>
        <v>10</v>
      </c>
      <c r="AX40" s="31">
        <f>AI40+AN40</f>
        <v>1</v>
      </c>
    </row>
    <row r="41" spans="1:50" ht="24.6" customHeight="1">
      <c r="A41" s="30" t="s">
        <v>1308</v>
      </c>
      <c r="B41" s="31" t="s">
        <v>92</v>
      </c>
      <c r="C41" s="31" t="s">
        <v>45</v>
      </c>
      <c r="D41" s="31">
        <v>304</v>
      </c>
      <c r="E41" s="31">
        <v>179</v>
      </c>
      <c r="F41" s="31">
        <v>0</v>
      </c>
      <c r="G41" s="31">
        <v>0</v>
      </c>
      <c r="H41" s="31">
        <v>0</v>
      </c>
      <c r="I41" s="31">
        <v>0</v>
      </c>
      <c r="K41" s="30" t="str">
        <f t="shared" si="15"/>
        <v>Jacuzzi Beach Villa</v>
      </c>
      <c r="L41" s="31" t="str">
        <f t="shared" si="15"/>
        <v>FB</v>
      </c>
      <c r="M41" s="31" t="str">
        <f t="shared" si="15"/>
        <v>as quoted</v>
      </c>
      <c r="N41" s="31">
        <f>SUM(D41)</f>
        <v>304</v>
      </c>
      <c r="O41" s="31">
        <f>SUM(E41*2)</f>
        <v>358</v>
      </c>
      <c r="P41" s="31">
        <f>F41</f>
        <v>0</v>
      </c>
      <c r="Q41" s="31">
        <f>SUM(G41)</f>
        <v>0</v>
      </c>
      <c r="R41" s="31">
        <f>SUM(H41*2)</f>
        <v>0</v>
      </c>
      <c r="S41" s="31">
        <f>SUM(I41)</f>
        <v>0</v>
      </c>
      <c r="T41" s="8"/>
      <c r="U41" s="33"/>
      <c r="V41" s="33"/>
      <c r="W41" s="33">
        <v>0</v>
      </c>
      <c r="X41" s="33">
        <v>0</v>
      </c>
      <c r="Y41" s="33">
        <v>0</v>
      </c>
      <c r="AA41" s="30" t="str">
        <f t="shared" si="16"/>
        <v>Jacuzzi Beach Villa</v>
      </c>
      <c r="AB41" s="31" t="str">
        <f t="shared" si="16"/>
        <v>FB</v>
      </c>
      <c r="AC41" s="31" t="str">
        <f t="shared" si="16"/>
        <v>as quoted</v>
      </c>
      <c r="AD41" s="31">
        <f t="shared" si="16"/>
        <v>304</v>
      </c>
      <c r="AE41" s="34">
        <f t="shared" si="16"/>
        <v>358</v>
      </c>
      <c r="AF41" s="34">
        <f>P41+W41</f>
        <v>0</v>
      </c>
      <c r="AG41" s="34">
        <f t="shared" si="17"/>
        <v>0</v>
      </c>
      <c r="AH41" s="34">
        <f t="shared" si="17"/>
        <v>0</v>
      </c>
      <c r="AI41" s="34">
        <v>0</v>
      </c>
      <c r="AK41" s="35">
        <v>10</v>
      </c>
      <c r="AL41" s="35">
        <v>0</v>
      </c>
      <c r="AM41" s="35">
        <v>10</v>
      </c>
      <c r="AN41" s="36">
        <v>0</v>
      </c>
      <c r="AP41" s="30" t="str">
        <f t="shared" si="19"/>
        <v>Jacuzzi Beach Villa</v>
      </c>
      <c r="AQ41" s="31" t="str">
        <f t="shared" si="19"/>
        <v>FB</v>
      </c>
      <c r="AR41" s="31" t="str">
        <f t="shared" si="19"/>
        <v>as quoted</v>
      </c>
      <c r="AS41" s="31">
        <f>AD41+AK41</f>
        <v>314</v>
      </c>
      <c r="AT41" s="31">
        <f>AE41+AK41</f>
        <v>368</v>
      </c>
      <c r="AU41" s="31" t="s">
        <v>55</v>
      </c>
      <c r="AV41" s="31">
        <f>AG41+AM41</f>
        <v>10</v>
      </c>
      <c r="AW41" s="31">
        <f>AH41+AM41</f>
        <v>10</v>
      </c>
      <c r="AX41" s="31" t="s">
        <v>55</v>
      </c>
    </row>
    <row r="42" spans="1:50" ht="24.6" customHeight="1">
      <c r="A42" s="30" t="s">
        <v>1407</v>
      </c>
      <c r="B42" s="31" t="s">
        <v>92</v>
      </c>
      <c r="C42" s="31" t="s">
        <v>45</v>
      </c>
      <c r="D42" s="31">
        <v>350</v>
      </c>
      <c r="E42" s="31">
        <v>206</v>
      </c>
      <c r="F42" s="31">
        <v>0</v>
      </c>
      <c r="G42" s="31">
        <v>0</v>
      </c>
      <c r="H42" s="31">
        <v>0</v>
      </c>
      <c r="I42" s="31">
        <v>0</v>
      </c>
      <c r="K42" s="30" t="str">
        <f t="shared" si="15"/>
        <v>Water Front Villa</v>
      </c>
      <c r="L42" s="31" t="str">
        <f t="shared" si="15"/>
        <v>FB</v>
      </c>
      <c r="M42" s="31" t="str">
        <f t="shared" si="15"/>
        <v>as quoted</v>
      </c>
      <c r="N42" s="31">
        <f>SUM(D42)</f>
        <v>350</v>
      </c>
      <c r="O42" s="31">
        <f>SUM(E42*2)</f>
        <v>412</v>
      </c>
      <c r="P42" s="31">
        <f>F42</f>
        <v>0</v>
      </c>
      <c r="Q42" s="31">
        <f>SUM(G42)</f>
        <v>0</v>
      </c>
      <c r="R42" s="31">
        <f>SUM(H42*2)</f>
        <v>0</v>
      </c>
      <c r="S42" s="31">
        <f>SUM(I42)</f>
        <v>0</v>
      </c>
      <c r="T42" s="8"/>
      <c r="U42" s="33"/>
      <c r="V42" s="33"/>
      <c r="W42" s="33">
        <v>0</v>
      </c>
      <c r="X42" s="33">
        <v>0</v>
      </c>
      <c r="Y42" s="33">
        <v>0</v>
      </c>
      <c r="AA42" s="30" t="str">
        <f t="shared" si="16"/>
        <v>Water Front Villa</v>
      </c>
      <c r="AB42" s="31" t="str">
        <f t="shared" si="16"/>
        <v>FB</v>
      </c>
      <c r="AC42" s="31" t="str">
        <f t="shared" si="16"/>
        <v>as quoted</v>
      </c>
      <c r="AD42" s="31">
        <f t="shared" si="16"/>
        <v>350</v>
      </c>
      <c r="AE42" s="34">
        <f t="shared" si="16"/>
        <v>412</v>
      </c>
      <c r="AF42" s="34">
        <f>P42+W42</f>
        <v>0</v>
      </c>
      <c r="AG42" s="34">
        <f t="shared" si="17"/>
        <v>0</v>
      </c>
      <c r="AH42" s="34">
        <f t="shared" si="17"/>
        <v>0</v>
      </c>
      <c r="AI42" s="34">
        <f>S42+W42</f>
        <v>0</v>
      </c>
      <c r="AK42" s="35">
        <v>10</v>
      </c>
      <c r="AL42" s="35">
        <v>0</v>
      </c>
      <c r="AM42" s="35">
        <v>10</v>
      </c>
      <c r="AN42" s="36">
        <v>0</v>
      </c>
      <c r="AP42" s="30" t="str">
        <f t="shared" si="19"/>
        <v>Water Front Villa</v>
      </c>
      <c r="AQ42" s="31" t="str">
        <f t="shared" si="19"/>
        <v>FB</v>
      </c>
      <c r="AR42" s="31" t="str">
        <f t="shared" si="19"/>
        <v>as quoted</v>
      </c>
      <c r="AS42" s="31">
        <f>AD42+AK42</f>
        <v>360</v>
      </c>
      <c r="AT42" s="31">
        <f>AE42+AK42</f>
        <v>422</v>
      </c>
      <c r="AU42" s="31" t="s">
        <v>55</v>
      </c>
      <c r="AV42" s="31">
        <f>AG42+AM42</f>
        <v>10</v>
      </c>
      <c r="AW42" s="31">
        <f>AH42+AM42</f>
        <v>10</v>
      </c>
      <c r="AX42" s="31" t="s">
        <v>55</v>
      </c>
    </row>
    <row r="43" spans="1:50" ht="24.6" customHeight="1">
      <c r="A43" s="30" t="s">
        <v>1408</v>
      </c>
      <c r="B43" s="31" t="s">
        <v>92</v>
      </c>
      <c r="C43" s="31" t="s">
        <v>45</v>
      </c>
      <c r="D43" s="31">
        <v>401</v>
      </c>
      <c r="E43" s="31">
        <v>236</v>
      </c>
      <c r="F43" s="31">
        <v>0</v>
      </c>
      <c r="G43" s="31">
        <v>0</v>
      </c>
      <c r="H43" s="31">
        <v>0</v>
      </c>
      <c r="I43" s="31">
        <v>0</v>
      </c>
      <c r="K43" s="30" t="str">
        <f t="shared" si="15"/>
        <v>Jacuzzi Water Villa</v>
      </c>
      <c r="L43" s="31" t="str">
        <f t="shared" si="15"/>
        <v>FB</v>
      </c>
      <c r="M43" s="31" t="str">
        <f t="shared" si="15"/>
        <v>as quoted</v>
      </c>
      <c r="N43" s="31">
        <f>SUM(D43)</f>
        <v>401</v>
      </c>
      <c r="O43" s="31">
        <f>SUM(E43*2)</f>
        <v>472</v>
      </c>
      <c r="P43" s="31">
        <f>F43</f>
        <v>0</v>
      </c>
      <c r="Q43" s="31">
        <f>SUM(G43)</f>
        <v>0</v>
      </c>
      <c r="R43" s="31">
        <f>SUM(H43*2)</f>
        <v>0</v>
      </c>
      <c r="S43" s="31">
        <f>SUM(I43)</f>
        <v>0</v>
      </c>
      <c r="T43" s="8"/>
      <c r="U43" s="33"/>
      <c r="V43" s="33"/>
      <c r="W43" s="33">
        <v>0</v>
      </c>
      <c r="X43" s="33">
        <v>0</v>
      </c>
      <c r="Y43" s="33">
        <v>0</v>
      </c>
      <c r="AA43" s="30" t="str">
        <f t="shared" si="16"/>
        <v>Jacuzzi Water Villa</v>
      </c>
      <c r="AB43" s="31" t="str">
        <f t="shared" si="16"/>
        <v>FB</v>
      </c>
      <c r="AC43" s="31" t="str">
        <f t="shared" si="16"/>
        <v>as quoted</v>
      </c>
      <c r="AD43" s="31">
        <f t="shared" si="16"/>
        <v>401</v>
      </c>
      <c r="AE43" s="34">
        <f t="shared" si="16"/>
        <v>472</v>
      </c>
      <c r="AF43" s="34">
        <f>P43+W43</f>
        <v>0</v>
      </c>
      <c r="AG43" s="34">
        <f t="shared" si="17"/>
        <v>0</v>
      </c>
      <c r="AH43" s="34">
        <f t="shared" si="17"/>
        <v>0</v>
      </c>
      <c r="AI43" s="34">
        <f>S43+W43</f>
        <v>0</v>
      </c>
      <c r="AK43" s="35">
        <v>10</v>
      </c>
      <c r="AL43" s="35">
        <v>0</v>
      </c>
      <c r="AM43" s="35">
        <v>10</v>
      </c>
      <c r="AN43" s="36">
        <v>0</v>
      </c>
      <c r="AP43" s="30" t="str">
        <f t="shared" si="19"/>
        <v>Jacuzzi Water Villa</v>
      </c>
      <c r="AQ43" s="31" t="str">
        <f t="shared" si="19"/>
        <v>FB</v>
      </c>
      <c r="AR43" s="31" t="str">
        <f t="shared" si="19"/>
        <v>as quoted</v>
      </c>
      <c r="AS43" s="31">
        <f>AD43+AK43</f>
        <v>411</v>
      </c>
      <c r="AT43" s="31">
        <f>AE43+AK43</f>
        <v>482</v>
      </c>
      <c r="AU43" s="31" t="s">
        <v>55</v>
      </c>
      <c r="AV43" s="31">
        <f>AG43+AM43</f>
        <v>10</v>
      </c>
      <c r="AW43" s="31">
        <f>AH43+AM43</f>
        <v>10</v>
      </c>
      <c r="AX43" s="31" t="s">
        <v>55</v>
      </c>
    </row>
  </sheetData>
  <sheetProtection password="D8E4" sheet="1" selectLockedCells="1" selectUnlockedCells="1"/>
  <mergeCells count="112">
    <mergeCell ref="N9:P9"/>
    <mergeCell ref="Q9:S9"/>
    <mergeCell ref="AA9:AA11"/>
    <mergeCell ref="AB9:AB11"/>
    <mergeCell ref="A9:A11"/>
    <mergeCell ref="B9:B11"/>
    <mergeCell ref="C9:C11"/>
    <mergeCell ref="D9:F9"/>
    <mergeCell ref="G9:I9"/>
    <mergeCell ref="K9:K11"/>
    <mergeCell ref="A18:A20"/>
    <mergeCell ref="B18:B20"/>
    <mergeCell ref="C18:C20"/>
    <mergeCell ref="D18:F18"/>
    <mergeCell ref="G18:I18"/>
    <mergeCell ref="K18:K20"/>
    <mergeCell ref="AS9:AU9"/>
    <mergeCell ref="AV9:AX9"/>
    <mergeCell ref="D10:F10"/>
    <mergeCell ref="G10:I10"/>
    <mergeCell ref="N10:P10"/>
    <mergeCell ref="Q10:S10"/>
    <mergeCell ref="AD10:AF10"/>
    <mergeCell ref="AG10:AI10"/>
    <mergeCell ref="AS10:AU10"/>
    <mergeCell ref="AV10:AX10"/>
    <mergeCell ref="AC9:AC11"/>
    <mergeCell ref="AD9:AF9"/>
    <mergeCell ref="AG9:AI9"/>
    <mergeCell ref="AP9:AP11"/>
    <mergeCell ref="AQ9:AQ11"/>
    <mergeCell ref="AR9:AR11"/>
    <mergeCell ref="L9:L11"/>
    <mergeCell ref="M9:M11"/>
    <mergeCell ref="AS18:AU18"/>
    <mergeCell ref="AV18:AX18"/>
    <mergeCell ref="D19:F19"/>
    <mergeCell ref="G19:I19"/>
    <mergeCell ref="N19:P19"/>
    <mergeCell ref="Q19:S19"/>
    <mergeCell ref="AD19:AF19"/>
    <mergeCell ref="AG19:AI19"/>
    <mergeCell ref="AS19:AU19"/>
    <mergeCell ref="AV19:AX19"/>
    <mergeCell ref="AC18:AC20"/>
    <mergeCell ref="AD18:AF18"/>
    <mergeCell ref="AG18:AI18"/>
    <mergeCell ref="AP18:AP20"/>
    <mergeCell ref="AQ18:AQ20"/>
    <mergeCell ref="AR18:AR20"/>
    <mergeCell ref="L18:L20"/>
    <mergeCell ref="M18:M20"/>
    <mergeCell ref="N18:P18"/>
    <mergeCell ref="Q18:S18"/>
    <mergeCell ref="AA18:AA20"/>
    <mergeCell ref="AB18:AB20"/>
    <mergeCell ref="N27:P27"/>
    <mergeCell ref="Q27:S27"/>
    <mergeCell ref="AA27:AA29"/>
    <mergeCell ref="AB27:AB29"/>
    <mergeCell ref="A27:A29"/>
    <mergeCell ref="B27:B29"/>
    <mergeCell ref="C27:C29"/>
    <mergeCell ref="D27:F27"/>
    <mergeCell ref="G27:I27"/>
    <mergeCell ref="K27:K29"/>
    <mergeCell ref="A36:A38"/>
    <mergeCell ref="B36:B38"/>
    <mergeCell ref="C36:C38"/>
    <mergeCell ref="D36:F36"/>
    <mergeCell ref="G36:I36"/>
    <mergeCell ref="K36:K38"/>
    <mergeCell ref="AS27:AU27"/>
    <mergeCell ref="AV27:AX27"/>
    <mergeCell ref="D28:F28"/>
    <mergeCell ref="G28:I28"/>
    <mergeCell ref="N28:P28"/>
    <mergeCell ref="Q28:S28"/>
    <mergeCell ref="AD28:AF28"/>
    <mergeCell ref="AG28:AI28"/>
    <mergeCell ref="AS28:AU28"/>
    <mergeCell ref="AV28:AX28"/>
    <mergeCell ref="AC27:AC29"/>
    <mergeCell ref="AD27:AF27"/>
    <mergeCell ref="AG27:AI27"/>
    <mergeCell ref="AP27:AP29"/>
    <mergeCell ref="AQ27:AQ29"/>
    <mergeCell ref="AR27:AR29"/>
    <mergeCell ref="L27:L29"/>
    <mergeCell ref="M27:M29"/>
    <mergeCell ref="AS36:AU36"/>
    <mergeCell ref="AV36:AX36"/>
    <mergeCell ref="D37:F37"/>
    <mergeCell ref="G37:I37"/>
    <mergeCell ref="N37:P37"/>
    <mergeCell ref="Q37:S37"/>
    <mergeCell ref="AD37:AF37"/>
    <mergeCell ref="AG37:AI37"/>
    <mergeCell ref="AS37:AU37"/>
    <mergeCell ref="AV37:AX37"/>
    <mergeCell ref="AC36:AC38"/>
    <mergeCell ref="AD36:AF36"/>
    <mergeCell ref="AG36:AI36"/>
    <mergeCell ref="AP36:AP38"/>
    <mergeCell ref="AQ36:AQ38"/>
    <mergeCell ref="AR36:AR38"/>
    <mergeCell ref="L36:L38"/>
    <mergeCell ref="M36:M38"/>
    <mergeCell ref="N36:P36"/>
    <mergeCell ref="Q36:S36"/>
    <mergeCell ref="AA36:AA38"/>
    <mergeCell ref="AB36:AB38"/>
  </mergeCells>
  <pageMargins left="0.70866141732283505" right="0.70866141732283505" top="0.74803149606299202" bottom="0.74803149606299202" header="0.31496062992126" footer="0.31496062992126"/>
  <pageSetup paperSize="9" fitToHeight="0" orientation="landscape" verticalDpi="1200" r:id="rId1"/>
  <headerFooter>
    <oddHeader>&amp;R&amp;"Candara,Regular"&amp;8 2018 - 2019</oddHeader>
    <oddFooter>&amp;L&amp;8INTOUR MALDIVES - A&amp;C&amp;8&amp;P of &amp;N&amp;R&amp;8AMILLA FUSHI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4FB62-47C4-4187-924B-D496BB4EF093}">
  <sheetPr codeName="Лист143"/>
  <dimension ref="A1:G18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27.5703125" style="1" customWidth="1"/>
    <col min="2" max="2" width="11" style="1" customWidth="1"/>
    <col min="3" max="3" width="13.28515625" style="2" customWidth="1"/>
    <col min="4" max="4" width="18" style="2" customWidth="1"/>
    <col min="5" max="7" width="18" style="3" customWidth="1"/>
    <col min="8" max="16384" width="9.140625" style="1"/>
  </cols>
  <sheetData>
    <row r="1" spans="1:7" ht="20.25" customHeight="1">
      <c r="A1" s="300" t="s">
        <v>2042</v>
      </c>
      <c r="B1" s="300"/>
      <c r="C1" s="300"/>
      <c r="D1" s="300"/>
      <c r="G1" s="4"/>
    </row>
    <row r="2" spans="1:7" s="3" customFormat="1" ht="19.899999999999999" customHeight="1">
      <c r="A2" s="5"/>
      <c r="B2" s="5"/>
      <c r="C2" s="22"/>
      <c r="D2" s="22"/>
    </row>
    <row r="3" spans="1:7" s="3" customFormat="1" ht="20.25" customHeight="1">
      <c r="A3" s="15" t="s">
        <v>10</v>
      </c>
      <c r="B3" s="15"/>
      <c r="C3" s="2"/>
      <c r="D3" s="2"/>
    </row>
    <row r="4" spans="1:7" s="3" customFormat="1" ht="20.25" customHeight="1">
      <c r="A4" s="5" t="s">
        <v>11</v>
      </c>
      <c r="B4" s="5"/>
      <c r="C4" s="2"/>
      <c r="D4" s="2"/>
    </row>
    <row r="5" spans="1:7" s="3" customFormat="1" ht="20.25" customHeight="1">
      <c r="A5" s="5" t="s">
        <v>12</v>
      </c>
      <c r="B5" s="5"/>
      <c r="C5" s="2"/>
      <c r="D5" s="2"/>
    </row>
    <row r="6" spans="1:7" s="3" customFormat="1" ht="20.25" customHeight="1">
      <c r="A6" s="5" t="s">
        <v>108</v>
      </c>
      <c r="B6" s="5"/>
      <c r="C6" s="2"/>
      <c r="D6" s="2"/>
    </row>
    <row r="7" spans="1:7" s="3" customFormat="1" ht="20.25" customHeight="1">
      <c r="A7" s="5"/>
      <c r="B7" s="5"/>
      <c r="C7" s="2"/>
      <c r="D7" s="2"/>
    </row>
    <row r="8" spans="1:7" s="3" customFormat="1" ht="20.25" customHeight="1">
      <c r="A8" s="15" t="s">
        <v>82</v>
      </c>
      <c r="B8" s="15"/>
      <c r="C8" s="2"/>
      <c r="D8" s="2"/>
    </row>
    <row r="9" spans="1:7" s="3" customFormat="1" ht="20.25" customHeight="1">
      <c r="A9" s="7" t="s">
        <v>1409</v>
      </c>
      <c r="B9" s="15"/>
      <c r="C9" s="2"/>
      <c r="D9" s="2"/>
    </row>
    <row r="10" spans="1:7" s="3" customFormat="1" ht="20.25" customHeight="1">
      <c r="A10" s="5" t="s">
        <v>1410</v>
      </c>
      <c r="B10" s="5"/>
      <c r="C10" s="2"/>
      <c r="D10" s="2"/>
    </row>
    <row r="11" spans="1:7" s="3" customFormat="1" ht="20.25" customHeight="1">
      <c r="A11" s="5" t="s">
        <v>1411</v>
      </c>
      <c r="B11" s="5"/>
      <c r="C11" s="2"/>
      <c r="D11" s="2"/>
    </row>
    <row r="12" spans="1:7" s="3" customFormat="1" ht="20.25" customHeight="1">
      <c r="A12" s="5" t="s">
        <v>1412</v>
      </c>
      <c r="B12" s="5"/>
      <c r="C12" s="2"/>
      <c r="D12" s="2"/>
    </row>
    <row r="13" spans="1:7" s="2" customFormat="1" ht="20.25" customHeight="1">
      <c r="A13" s="5" t="s">
        <v>121</v>
      </c>
      <c r="B13" s="5"/>
      <c r="E13" s="3"/>
      <c r="F13" s="3"/>
      <c r="G13" s="3"/>
    </row>
    <row r="14" spans="1:7" s="2" customFormat="1" ht="20.25" customHeight="1">
      <c r="A14" s="7" t="s">
        <v>1025</v>
      </c>
      <c r="B14" s="15"/>
      <c r="E14" s="3"/>
      <c r="F14" s="3"/>
      <c r="G14" s="3"/>
    </row>
    <row r="15" spans="1:7" s="2" customFormat="1" ht="20.25" customHeight="1">
      <c r="A15" s="5" t="s">
        <v>1413</v>
      </c>
      <c r="B15" s="1"/>
      <c r="E15" s="3"/>
      <c r="F15" s="3"/>
      <c r="G15" s="3"/>
    </row>
    <row r="16" spans="1:7" s="2" customFormat="1" ht="20.25" customHeight="1">
      <c r="A16" s="5" t="s">
        <v>121</v>
      </c>
      <c r="B16" s="1"/>
      <c r="E16" s="3"/>
      <c r="F16" s="3"/>
      <c r="G16" s="3"/>
    </row>
    <row r="18" spans="1:7" s="2" customFormat="1" ht="20.25" customHeight="1">
      <c r="A18" s="68"/>
      <c r="B18" s="1"/>
      <c r="E18" s="3"/>
      <c r="F18" s="3"/>
      <c r="G18" s="3"/>
    </row>
  </sheetData>
  <mergeCells count="1">
    <mergeCell ref="A1:D1"/>
  </mergeCells>
  <pageMargins left="0.25" right="0.25" top="0.75" bottom="0.75" header="0.3" footer="0.3"/>
  <pageSetup paperSize="9" scale="80" orientation="portrait" verticalDpi="1200" r:id="rId1"/>
  <headerFooter>
    <oddFooter>&amp;L&amp;"Candara,Regular"&amp;8INTOUR MALDIVES&amp;C&amp;"Candara,Regular"&amp;8&amp;P of &amp;N&amp;R&amp;"Candara,Regular"&amp;8Mercure Maldives Koodoo</oddFooter>
  </headerFooter>
  <rowBreaks count="1" manualBreakCount="1">
    <brk id="7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33729-B378-49B9-8474-3B626BEA1724}">
  <sheetPr codeName="Лист144">
    <tabColor rgb="FFFF0000"/>
  </sheetPr>
  <dimension ref="A8:AF15"/>
  <sheetViews>
    <sheetView topLeftCell="AG1" zoomScale="120" zoomScaleNormal="120" zoomScaleSheetLayoutView="100" workbookViewId="0">
      <selection sqref="A1:AF1048576"/>
    </sheetView>
  </sheetViews>
  <sheetFormatPr defaultColWidth="22.140625" defaultRowHeight="21" customHeight="1"/>
  <cols>
    <col min="1" max="32" width="0" style="25" hidden="1" customWidth="1"/>
    <col min="33" max="16384" width="22.140625" style="25"/>
  </cols>
  <sheetData>
    <row r="8" spans="1:32" ht="2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1" customHeight="1">
      <c r="A9" s="299" t="s">
        <v>0</v>
      </c>
      <c r="B9" s="299" t="s">
        <v>1</v>
      </c>
      <c r="C9" s="299" t="s">
        <v>29</v>
      </c>
      <c r="D9" s="57" t="s">
        <v>30</v>
      </c>
      <c r="E9" s="57" t="s">
        <v>31</v>
      </c>
      <c r="F9" s="57" t="s">
        <v>47</v>
      </c>
      <c r="G9" s="57" t="s">
        <v>48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Season 1</v>
      </c>
      <c r="Q9" s="51" t="str">
        <f t="shared" si="0"/>
        <v>Season 2</v>
      </c>
      <c r="R9" s="51" t="str">
        <f t="shared" si="0"/>
        <v>Season 3</v>
      </c>
      <c r="S9" s="51" t="str">
        <f t="shared" si="0"/>
        <v>Season 4</v>
      </c>
      <c r="U9" s="27" t="str">
        <f>P9</f>
        <v>Season 1</v>
      </c>
      <c r="V9" s="27" t="str">
        <f t="shared" ref="V9:X10" si="1">Q9</f>
        <v>Season 2</v>
      </c>
      <c r="W9" s="27" t="str">
        <f t="shared" si="1"/>
        <v>Season 3</v>
      </c>
      <c r="X9" s="27" t="str">
        <f t="shared" si="1"/>
        <v>Season 4</v>
      </c>
      <c r="Z9" s="311" t="s">
        <v>0</v>
      </c>
      <c r="AA9" s="311" t="s">
        <v>1</v>
      </c>
      <c r="AB9" s="311" t="s">
        <v>29</v>
      </c>
      <c r="AC9" s="52" t="str">
        <f>U9</f>
        <v>Season 1</v>
      </c>
      <c r="AD9" s="52" t="str">
        <f t="shared" ref="AD9:AF10" si="2">V9</f>
        <v>Season 2</v>
      </c>
      <c r="AE9" s="52" t="str">
        <f t="shared" si="2"/>
        <v>Season 3</v>
      </c>
      <c r="AF9" s="52" t="str">
        <f t="shared" si="2"/>
        <v>Season 4</v>
      </c>
    </row>
    <row r="10" spans="1:32" ht="20.45" customHeight="1">
      <c r="A10" s="299"/>
      <c r="B10" s="299"/>
      <c r="C10" s="299"/>
      <c r="D10" s="57" t="s">
        <v>1414</v>
      </c>
      <c r="E10" s="57" t="s">
        <v>235</v>
      </c>
      <c r="F10" s="57" t="s">
        <v>1031</v>
      </c>
      <c r="G10" s="57" t="s">
        <v>978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Apr 2019 to 31 Oct 2019</v>
      </c>
      <c r="Q10" s="51" t="str">
        <f t="shared" si="0"/>
        <v>01 Nov 2019 to 23 Dec 2019</v>
      </c>
      <c r="R10" s="51" t="str">
        <f t="shared" si="0"/>
        <v>24 Dec 2019 to 07 Jan 2020</v>
      </c>
      <c r="S10" s="51" t="str">
        <f t="shared" si="0"/>
        <v>08 Jan 2020 to 31 Mar 2020</v>
      </c>
      <c r="U10" s="27" t="str">
        <f>P10</f>
        <v>01 Apr 2019 to 31 Oct 2019</v>
      </c>
      <c r="V10" s="27" t="str">
        <f t="shared" si="1"/>
        <v>01 Nov 2019 to 23 Dec 2019</v>
      </c>
      <c r="W10" s="27" t="str">
        <f t="shared" si="1"/>
        <v>24 Dec 2019 to 07 Jan 2020</v>
      </c>
      <c r="X10" s="27" t="str">
        <f t="shared" si="1"/>
        <v>08 Jan 2020 to 31 Mar 2020</v>
      </c>
      <c r="Z10" s="311"/>
      <c r="AA10" s="311"/>
      <c r="AB10" s="311"/>
      <c r="AC10" s="52" t="str">
        <f>U10</f>
        <v>01 Apr 2019 to 31 Oct 2019</v>
      </c>
      <c r="AD10" s="52" t="str">
        <f t="shared" si="2"/>
        <v>01 Nov 2019 to 23 Dec 2019</v>
      </c>
      <c r="AE10" s="52" t="str">
        <f t="shared" si="2"/>
        <v>24 Dec 2019 to 07 Jan 2020</v>
      </c>
      <c r="AF10" s="52" t="str">
        <f t="shared" si="2"/>
        <v>08 Jan 2020 to 31 Mar 2020</v>
      </c>
    </row>
    <row r="11" spans="1:32" ht="21" customHeight="1">
      <c r="A11" s="30" t="s">
        <v>330</v>
      </c>
      <c r="B11" s="31" t="s">
        <v>139</v>
      </c>
      <c r="C11" s="31" t="s">
        <v>140</v>
      </c>
      <c r="D11" s="31">
        <v>275</v>
      </c>
      <c r="E11" s="31">
        <v>314</v>
      </c>
      <c r="F11" s="31">
        <v>408</v>
      </c>
      <c r="G11" s="31">
        <v>346</v>
      </c>
      <c r="H11" s="8"/>
      <c r="I11" s="33"/>
      <c r="J11" s="33"/>
      <c r="K11" s="33">
        <v>12</v>
      </c>
      <c r="M11" s="30" t="str">
        <f t="shared" ref="M11:O15" si="3">A11</f>
        <v>Beach Villa</v>
      </c>
      <c r="N11" s="31" t="str">
        <f t="shared" si="3"/>
        <v>BB</v>
      </c>
      <c r="O11" s="31" t="str">
        <f t="shared" si="3"/>
        <v>02 Persons</v>
      </c>
      <c r="P11" s="34">
        <f t="shared" ref="P11:P15" si="4">D11+K11</f>
        <v>287</v>
      </c>
      <c r="Q11" s="34">
        <f t="shared" ref="Q11:Q15" si="5">E11+K11</f>
        <v>326</v>
      </c>
      <c r="R11" s="34">
        <f t="shared" ref="R11:R15" si="6">F11+K11</f>
        <v>420</v>
      </c>
      <c r="S11" s="34">
        <f t="shared" ref="S11:S15" si="7">G11+K11</f>
        <v>358</v>
      </c>
      <c r="U11" s="53">
        <v>10</v>
      </c>
      <c r="V11" s="53">
        <v>10</v>
      </c>
      <c r="W11" s="53">
        <v>20</v>
      </c>
      <c r="X11" s="53">
        <v>10</v>
      </c>
      <c r="Z11" s="30" t="str">
        <f t="shared" ref="Z11:AB15" si="8">M11</f>
        <v>Beach Villa</v>
      </c>
      <c r="AA11" s="31" t="str">
        <f t="shared" si="8"/>
        <v>BB</v>
      </c>
      <c r="AB11" s="31" t="str">
        <f t="shared" si="8"/>
        <v>02 Persons</v>
      </c>
      <c r="AC11" s="34">
        <f t="shared" ref="AC11:AF15" si="9">P11+U11</f>
        <v>297</v>
      </c>
      <c r="AD11" s="34">
        <f t="shared" si="9"/>
        <v>336</v>
      </c>
      <c r="AE11" s="34">
        <f t="shared" si="9"/>
        <v>440</v>
      </c>
      <c r="AF11" s="34">
        <f t="shared" si="9"/>
        <v>368</v>
      </c>
    </row>
    <row r="12" spans="1:32" ht="21" customHeight="1">
      <c r="A12" s="30" t="s">
        <v>1415</v>
      </c>
      <c r="B12" s="31" t="s">
        <v>139</v>
      </c>
      <c r="C12" s="31" t="s">
        <v>140</v>
      </c>
      <c r="D12" s="31">
        <v>330</v>
      </c>
      <c r="E12" s="31">
        <v>370</v>
      </c>
      <c r="F12" s="31">
        <v>464</v>
      </c>
      <c r="G12" s="31">
        <v>401</v>
      </c>
      <c r="H12" s="8"/>
      <c r="I12" s="33"/>
      <c r="J12" s="33"/>
      <c r="K12" s="33">
        <v>12</v>
      </c>
      <c r="M12" s="30" t="str">
        <f t="shared" si="3"/>
        <v>Over Water Villa</v>
      </c>
      <c r="N12" s="31" t="str">
        <f t="shared" si="3"/>
        <v>BB</v>
      </c>
      <c r="O12" s="31" t="str">
        <f t="shared" si="3"/>
        <v>02 Persons</v>
      </c>
      <c r="P12" s="34">
        <f t="shared" si="4"/>
        <v>342</v>
      </c>
      <c r="Q12" s="34">
        <f t="shared" si="5"/>
        <v>382</v>
      </c>
      <c r="R12" s="34">
        <f t="shared" si="6"/>
        <v>476</v>
      </c>
      <c r="S12" s="34">
        <f t="shared" si="7"/>
        <v>413</v>
      </c>
      <c r="U12" s="53">
        <v>10</v>
      </c>
      <c r="V12" s="53">
        <v>10</v>
      </c>
      <c r="W12" s="53">
        <v>20</v>
      </c>
      <c r="X12" s="53">
        <v>10</v>
      </c>
      <c r="Z12" s="30" t="str">
        <f t="shared" si="8"/>
        <v>Over Water Villa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352</v>
      </c>
      <c r="AD12" s="34">
        <f t="shared" si="9"/>
        <v>392</v>
      </c>
      <c r="AE12" s="34">
        <f t="shared" si="9"/>
        <v>496</v>
      </c>
      <c r="AF12" s="34">
        <f t="shared" si="9"/>
        <v>423</v>
      </c>
    </row>
    <row r="13" spans="1:32" ht="21" customHeight="1">
      <c r="A13" s="30" t="s">
        <v>1416</v>
      </c>
      <c r="B13" s="31" t="s">
        <v>139</v>
      </c>
      <c r="C13" s="31" t="s">
        <v>140</v>
      </c>
      <c r="D13" s="31">
        <v>358</v>
      </c>
      <c r="E13" s="31">
        <v>397</v>
      </c>
      <c r="F13" s="31">
        <v>492</v>
      </c>
      <c r="G13" s="31">
        <v>429</v>
      </c>
      <c r="H13" s="8"/>
      <c r="I13" s="33"/>
      <c r="J13" s="33"/>
      <c r="K13" s="33">
        <v>12</v>
      </c>
      <c r="M13" s="30" t="str">
        <f>A13</f>
        <v>Over Water Sunset Villa</v>
      </c>
      <c r="N13" s="31" t="str">
        <f>B13</f>
        <v>BB</v>
      </c>
      <c r="O13" s="31" t="str">
        <f>C13</f>
        <v>02 Persons</v>
      </c>
      <c r="P13" s="34">
        <f t="shared" si="4"/>
        <v>370</v>
      </c>
      <c r="Q13" s="34">
        <f t="shared" si="5"/>
        <v>409</v>
      </c>
      <c r="R13" s="34">
        <f t="shared" si="6"/>
        <v>504</v>
      </c>
      <c r="S13" s="34">
        <f t="shared" si="7"/>
        <v>441</v>
      </c>
      <c r="U13" s="53">
        <v>10</v>
      </c>
      <c r="V13" s="53">
        <v>10</v>
      </c>
      <c r="W13" s="53">
        <v>20</v>
      </c>
      <c r="X13" s="53">
        <v>10</v>
      </c>
      <c r="Z13" s="30" t="str">
        <f>M13</f>
        <v>Over Water Sunset Villa</v>
      </c>
      <c r="AA13" s="31" t="str">
        <f>N13</f>
        <v>BB</v>
      </c>
      <c r="AB13" s="31" t="str">
        <f>O13</f>
        <v>02 Persons</v>
      </c>
      <c r="AC13" s="34">
        <f>P13+U13</f>
        <v>380</v>
      </c>
      <c r="AD13" s="34">
        <f>Q13+V13</f>
        <v>419</v>
      </c>
      <c r="AE13" s="34">
        <f>R13+W13</f>
        <v>524</v>
      </c>
      <c r="AF13" s="34">
        <f>S13+X13</f>
        <v>451</v>
      </c>
    </row>
    <row r="14" spans="1:32" ht="21" customHeight="1">
      <c r="A14" s="30" t="s">
        <v>202</v>
      </c>
      <c r="B14" s="31" t="s">
        <v>139</v>
      </c>
      <c r="C14" s="31" t="s">
        <v>140</v>
      </c>
      <c r="D14" s="31">
        <v>413</v>
      </c>
      <c r="E14" s="31">
        <v>453</v>
      </c>
      <c r="F14" s="31">
        <v>547</v>
      </c>
      <c r="G14" s="31">
        <v>484</v>
      </c>
      <c r="H14" s="8"/>
      <c r="I14" s="33"/>
      <c r="J14" s="33"/>
      <c r="K14" s="33">
        <v>12</v>
      </c>
      <c r="M14" s="30" t="str">
        <f t="shared" si="3"/>
        <v>Beach Pool Villa</v>
      </c>
      <c r="N14" s="31" t="str">
        <f t="shared" si="3"/>
        <v>BB</v>
      </c>
      <c r="O14" s="31" t="str">
        <f t="shared" si="3"/>
        <v>02 Persons</v>
      </c>
      <c r="P14" s="34">
        <f t="shared" si="4"/>
        <v>425</v>
      </c>
      <c r="Q14" s="34">
        <f t="shared" si="5"/>
        <v>465</v>
      </c>
      <c r="R14" s="34">
        <f t="shared" si="6"/>
        <v>559</v>
      </c>
      <c r="S14" s="34">
        <f t="shared" si="7"/>
        <v>496</v>
      </c>
      <c r="U14" s="53">
        <v>10</v>
      </c>
      <c r="V14" s="53">
        <v>10</v>
      </c>
      <c r="W14" s="53">
        <v>20</v>
      </c>
      <c r="X14" s="53">
        <v>10</v>
      </c>
      <c r="Z14" s="30" t="str">
        <f t="shared" si="8"/>
        <v>Beach Pool Villa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435</v>
      </c>
      <c r="AD14" s="34">
        <f t="shared" si="9"/>
        <v>475</v>
      </c>
      <c r="AE14" s="34">
        <f t="shared" si="9"/>
        <v>579</v>
      </c>
      <c r="AF14" s="34">
        <f t="shared" si="9"/>
        <v>506</v>
      </c>
    </row>
    <row r="15" spans="1:32" ht="21" customHeight="1">
      <c r="A15" s="212" t="s">
        <v>1417</v>
      </c>
      <c r="B15" s="31" t="s">
        <v>139</v>
      </c>
      <c r="C15" s="31" t="s">
        <v>140</v>
      </c>
      <c r="D15" s="31">
        <v>460</v>
      </c>
      <c r="E15" s="31">
        <v>499</v>
      </c>
      <c r="F15" s="31">
        <v>593</v>
      </c>
      <c r="G15" s="31">
        <v>530</v>
      </c>
      <c r="H15" s="8"/>
      <c r="I15" s="33"/>
      <c r="J15" s="33"/>
      <c r="K15" s="33">
        <v>12</v>
      </c>
      <c r="M15" s="30" t="str">
        <f t="shared" si="3"/>
        <v>Over Water Sunset Pool Villa</v>
      </c>
      <c r="N15" s="31" t="str">
        <f t="shared" si="3"/>
        <v>BB</v>
      </c>
      <c r="O15" s="31" t="str">
        <f t="shared" si="3"/>
        <v>02 Persons</v>
      </c>
      <c r="P15" s="34">
        <f t="shared" si="4"/>
        <v>472</v>
      </c>
      <c r="Q15" s="34">
        <f t="shared" si="5"/>
        <v>511</v>
      </c>
      <c r="R15" s="34">
        <f t="shared" si="6"/>
        <v>605</v>
      </c>
      <c r="S15" s="34">
        <f t="shared" si="7"/>
        <v>542</v>
      </c>
      <c r="U15" s="53">
        <v>10</v>
      </c>
      <c r="V15" s="53">
        <v>10</v>
      </c>
      <c r="W15" s="53">
        <v>20</v>
      </c>
      <c r="X15" s="53">
        <v>10</v>
      </c>
      <c r="Z15" s="30" t="str">
        <f t="shared" si="8"/>
        <v>Over Water Sunset Pool Villa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482</v>
      </c>
      <c r="AD15" s="34">
        <f t="shared" si="9"/>
        <v>521</v>
      </c>
      <c r="AE15" s="34">
        <f t="shared" si="9"/>
        <v>625</v>
      </c>
      <c r="AF15" s="34">
        <f t="shared" si="9"/>
        <v>552</v>
      </c>
    </row>
  </sheetData>
  <sheetProtection algorithmName="SHA-512" hashValue="s4A73FRKgOu/hqJTqyKL75lsS8AnHCjh6E8FSxw7qqkuVZEIdExK3fwSi5Ai6a9k1S/haR2C+elc2AQBTpjDRQ==" saltValue="IYUVYjMJ2MkRH6gvYAheLg==" spinCount="100000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BCF84-55F8-4E36-873B-D56EC4472AB9}">
  <sheetPr codeName="Лист145"/>
  <dimension ref="A1:G16"/>
  <sheetViews>
    <sheetView view="pageBreakPreview" zoomScale="142" zoomScaleNormal="100" zoomScaleSheetLayoutView="142" workbookViewId="0">
      <selection activeCell="G1" sqref="G1:G1048576"/>
    </sheetView>
  </sheetViews>
  <sheetFormatPr defaultColWidth="9.140625" defaultRowHeight="20.25" customHeight="1"/>
  <cols>
    <col min="1" max="1" width="23" style="1" customWidth="1"/>
    <col min="2" max="2" width="11.140625" style="1" customWidth="1"/>
    <col min="3" max="3" width="12.140625" style="2" customWidth="1"/>
    <col min="4" max="4" width="21.5703125" style="2" customWidth="1"/>
    <col min="5" max="6" width="21.7109375" style="3" customWidth="1"/>
    <col min="7" max="7" width="21.7109375" style="1" customWidth="1"/>
    <col min="8" max="16384" width="9.140625" style="1"/>
  </cols>
  <sheetData>
    <row r="1" spans="1:7" ht="20.25" customHeight="1">
      <c r="A1" s="300" t="s">
        <v>2041</v>
      </c>
      <c r="B1" s="300"/>
      <c r="C1" s="300"/>
      <c r="D1" s="300"/>
      <c r="G1" s="141"/>
    </row>
    <row r="2" spans="1:7" s="2" customFormat="1" ht="24.6" customHeight="1">
      <c r="A2" s="22"/>
      <c r="B2" s="5"/>
      <c r="E2" s="3"/>
      <c r="F2" s="3"/>
      <c r="G2" s="1"/>
    </row>
    <row r="3" spans="1:7" s="2" customFormat="1" ht="24.6" customHeight="1">
      <c r="A3" s="15" t="s">
        <v>10</v>
      </c>
      <c r="B3" s="15"/>
      <c r="E3" s="3"/>
      <c r="F3" s="3"/>
      <c r="G3" s="1"/>
    </row>
    <row r="4" spans="1:7" s="2" customFormat="1" ht="24.6" customHeight="1">
      <c r="A4" s="5" t="s">
        <v>11</v>
      </c>
      <c r="B4" s="5"/>
      <c r="E4" s="3"/>
      <c r="F4" s="3"/>
      <c r="G4" s="1"/>
    </row>
    <row r="5" spans="1:7" s="2" customFormat="1" ht="24.6" customHeight="1">
      <c r="A5" s="5" t="s">
        <v>12</v>
      </c>
      <c r="B5" s="5"/>
      <c r="E5" s="3"/>
      <c r="F5" s="3"/>
      <c r="G5" s="1"/>
    </row>
    <row r="6" spans="1:7" s="2" customFormat="1" ht="24.6" customHeight="1">
      <c r="A6" s="5" t="s">
        <v>108</v>
      </c>
      <c r="B6" s="5"/>
      <c r="E6" s="3"/>
      <c r="F6" s="3"/>
      <c r="G6" s="1"/>
    </row>
    <row r="7" spans="1:7" s="2" customFormat="1" ht="24.6" customHeight="1">
      <c r="A7" s="5"/>
      <c r="B7" s="5"/>
      <c r="E7" s="3"/>
      <c r="F7" s="3"/>
      <c r="G7" s="1"/>
    </row>
    <row r="8" spans="1:7" s="2" customFormat="1" ht="24.6" customHeight="1">
      <c r="A8" s="15" t="s">
        <v>82</v>
      </c>
      <c r="B8" s="15"/>
      <c r="E8" s="3"/>
      <c r="F8" s="3"/>
      <c r="G8" s="1"/>
    </row>
    <row r="9" spans="1:7" s="2" customFormat="1" ht="24.6" customHeight="1">
      <c r="A9" s="7" t="s">
        <v>1418</v>
      </c>
      <c r="B9" s="15"/>
      <c r="E9" s="3"/>
      <c r="F9" s="3"/>
      <c r="G9" s="1"/>
    </row>
    <row r="10" spans="1:7" s="2" customFormat="1" ht="24.6" customHeight="1">
      <c r="A10" s="5" t="s">
        <v>1419</v>
      </c>
      <c r="B10" s="15"/>
      <c r="E10" s="3"/>
      <c r="F10" s="3"/>
      <c r="G10" s="1"/>
    </row>
    <row r="11" spans="1:7" s="2" customFormat="1" ht="24.6" customHeight="1">
      <c r="A11" s="5" t="s">
        <v>1420</v>
      </c>
      <c r="B11" s="5"/>
      <c r="E11" s="3"/>
      <c r="F11" s="3"/>
      <c r="G11" s="1"/>
    </row>
    <row r="12" spans="1:7" s="2" customFormat="1" ht="24.6" customHeight="1">
      <c r="A12" s="5" t="s">
        <v>121</v>
      </c>
      <c r="B12" s="5"/>
      <c r="E12" s="3"/>
      <c r="F12" s="3"/>
      <c r="G12" s="1"/>
    </row>
    <row r="13" spans="1:7" s="2" customFormat="1" ht="24.6" customHeight="1">
      <c r="A13" s="7" t="s">
        <v>483</v>
      </c>
      <c r="B13" s="5"/>
      <c r="E13" s="3"/>
      <c r="F13" s="3"/>
      <c r="G13" s="1"/>
    </row>
    <row r="14" spans="1:7" s="2" customFormat="1" ht="24.6" customHeight="1">
      <c r="A14" s="5" t="s">
        <v>1421</v>
      </c>
      <c r="B14" s="5"/>
      <c r="E14" s="3"/>
      <c r="F14" s="3"/>
      <c r="G14" s="1"/>
    </row>
    <row r="15" spans="1:7" s="2" customFormat="1" ht="24.6" customHeight="1">
      <c r="A15" s="5" t="s">
        <v>1422</v>
      </c>
      <c r="B15" s="15"/>
      <c r="E15" s="3"/>
      <c r="F15" s="3"/>
      <c r="G15" s="1"/>
    </row>
    <row r="16" spans="1:7" s="2" customFormat="1" ht="24.6" customHeight="1">
      <c r="A16" s="5" t="s">
        <v>121</v>
      </c>
      <c r="B16" s="1"/>
      <c r="E16" s="3"/>
      <c r="F16" s="3"/>
      <c r="G16" s="1"/>
    </row>
  </sheetData>
  <mergeCells count="1">
    <mergeCell ref="A1:D1"/>
  </mergeCells>
  <pageMargins left="0.25" right="0.25" top="0.75" bottom="0.75" header="0.3" footer="0.3"/>
  <pageSetup paperSize="9" scale="76" orientation="portrait" verticalDpi="1200" r:id="rId1"/>
  <headerFooter>
    <oddFooter>&amp;L&amp;"Candara,Regular"&amp;8INTOUR MALDIVES&amp;C&amp;"Candara,Regular"&amp;8&amp;P of &amp;N&amp;R&amp;"Candara,Regular"&amp;8Milaidhoo Island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CA134-D42F-4273-BC86-419AD7063BD9}">
  <sheetPr codeName="Лист146">
    <tabColor rgb="FFFF0000"/>
  </sheetPr>
  <dimension ref="A8:AF14"/>
  <sheetViews>
    <sheetView topLeftCell="AG1" zoomScale="150" zoomScaleNormal="150" zoomScaleSheetLayoutView="100" workbookViewId="0">
      <selection sqref="A1:AF1048576"/>
    </sheetView>
  </sheetViews>
  <sheetFormatPr defaultColWidth="21.140625" defaultRowHeight="18" customHeight="1"/>
  <cols>
    <col min="1" max="32" width="0" style="25" hidden="1" customWidth="1"/>
    <col min="33" max="16384" width="21.140625" style="25"/>
  </cols>
  <sheetData>
    <row r="8" spans="1:32" ht="18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" customHeight="1">
      <c r="A9" s="299" t="s">
        <v>0</v>
      </c>
      <c r="B9" s="299" t="s">
        <v>1</v>
      </c>
      <c r="C9" s="299" t="s">
        <v>29</v>
      </c>
      <c r="D9" s="57" t="s">
        <v>1423</v>
      </c>
      <c r="E9" s="57" t="s">
        <v>31</v>
      </c>
      <c r="F9" s="57" t="s">
        <v>47</v>
      </c>
      <c r="G9" s="57" t="s">
        <v>48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Season  1</v>
      </c>
      <c r="Q9" s="51" t="str">
        <f t="shared" si="0"/>
        <v>Season 2</v>
      </c>
      <c r="R9" s="51" t="str">
        <f t="shared" si="0"/>
        <v>Season 3</v>
      </c>
      <c r="S9" s="51" t="str">
        <f t="shared" si="0"/>
        <v>Season 4</v>
      </c>
      <c r="U9" s="27" t="str">
        <f t="shared" ref="U9:X10" si="1">P9</f>
        <v>Season  1</v>
      </c>
      <c r="V9" s="27" t="str">
        <f t="shared" si="1"/>
        <v>Season 2</v>
      </c>
      <c r="W9" s="27" t="str">
        <f t="shared" si="1"/>
        <v>Season 3</v>
      </c>
      <c r="X9" s="27" t="str">
        <f t="shared" si="1"/>
        <v>Season 4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>Season  1</v>
      </c>
      <c r="AD9" s="52" t="str">
        <f t="shared" si="2"/>
        <v>Season 2</v>
      </c>
      <c r="AE9" s="52" t="str">
        <f t="shared" si="2"/>
        <v>Season 3</v>
      </c>
      <c r="AF9" s="52" t="str">
        <f t="shared" si="2"/>
        <v>Season 4</v>
      </c>
    </row>
    <row r="10" spans="1:32" ht="18" customHeight="1">
      <c r="A10" s="299"/>
      <c r="B10" s="299"/>
      <c r="C10" s="299"/>
      <c r="D10" s="57" t="s">
        <v>374</v>
      </c>
      <c r="E10" s="57" t="s">
        <v>61</v>
      </c>
      <c r="F10" s="57" t="s">
        <v>260</v>
      </c>
      <c r="G10" s="57" t="s">
        <v>261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11 Jan 2020 to 30 Apr 2020</v>
      </c>
      <c r="Q10" s="51" t="str">
        <f t="shared" si="0"/>
        <v>01 May 2020 to 31 Oct 2020</v>
      </c>
      <c r="R10" s="51" t="str">
        <f t="shared" si="0"/>
        <v>01 Nov 2020 to 22 Dec 2020</v>
      </c>
      <c r="S10" s="51" t="str">
        <f t="shared" si="0"/>
        <v>23 Dec 2020 to 10 Jan 2021</v>
      </c>
      <c r="U10" s="27" t="str">
        <f t="shared" si="1"/>
        <v>11 Jan 2020 to 30 Apr 2020</v>
      </c>
      <c r="V10" s="27" t="str">
        <f t="shared" si="1"/>
        <v>01 May 2020 to 31 Oct 2020</v>
      </c>
      <c r="W10" s="27" t="str">
        <f t="shared" si="1"/>
        <v>01 Nov 2020 to 22 Dec 2020</v>
      </c>
      <c r="X10" s="27" t="str">
        <f t="shared" si="1"/>
        <v>23 Dec 2020 to 10 Jan 2021</v>
      </c>
      <c r="Z10" s="311"/>
      <c r="AA10" s="311"/>
      <c r="AB10" s="311"/>
      <c r="AC10" s="52" t="str">
        <f t="shared" si="2"/>
        <v>11 Jan 2020 to 30 Apr 2020</v>
      </c>
      <c r="AD10" s="52" t="str">
        <f t="shared" si="2"/>
        <v>01 May 2020 to 31 Oct 2020</v>
      </c>
      <c r="AE10" s="52" t="str">
        <f t="shared" si="2"/>
        <v>01 Nov 2020 to 22 Dec 2020</v>
      </c>
      <c r="AF10" s="52" t="str">
        <f t="shared" si="2"/>
        <v>23 Dec 2020 to 10 Jan 2021</v>
      </c>
    </row>
    <row r="11" spans="1:32" ht="18" customHeight="1">
      <c r="A11" s="30" t="s">
        <v>1424</v>
      </c>
      <c r="B11" s="31" t="s">
        <v>217</v>
      </c>
      <c r="C11" s="31" t="s">
        <v>140</v>
      </c>
      <c r="D11" s="31">
        <v>2242</v>
      </c>
      <c r="E11" s="31">
        <v>2156</v>
      </c>
      <c r="F11" s="31">
        <v>2337</v>
      </c>
      <c r="G11" s="31">
        <v>2613</v>
      </c>
      <c r="H11" s="8"/>
      <c r="I11" s="33"/>
      <c r="J11" s="33"/>
      <c r="K11" s="33">
        <v>12</v>
      </c>
      <c r="M11" s="30" t="str">
        <f t="shared" ref="M11:O14" si="3">A11</f>
        <v>Water Pool Villa</v>
      </c>
      <c r="N11" s="31" t="str">
        <f t="shared" si="3"/>
        <v>HB</v>
      </c>
      <c r="O11" s="31" t="str">
        <f t="shared" si="3"/>
        <v>02 Persons</v>
      </c>
      <c r="P11" s="34">
        <f>D11+K11</f>
        <v>2254</v>
      </c>
      <c r="Q11" s="34">
        <f>E11+K11</f>
        <v>2168</v>
      </c>
      <c r="R11" s="34">
        <f>F11+K11</f>
        <v>2349</v>
      </c>
      <c r="S11" s="34">
        <f>G11+K11</f>
        <v>2625</v>
      </c>
      <c r="U11" s="53">
        <v>12</v>
      </c>
      <c r="V11" s="53">
        <v>12</v>
      </c>
      <c r="W11" s="53">
        <v>12</v>
      </c>
      <c r="X11" s="53">
        <v>30</v>
      </c>
      <c r="Z11" s="30" t="str">
        <f t="shared" ref="Z11:AB14" si="4">M11</f>
        <v>Water Pool Villa</v>
      </c>
      <c r="AA11" s="31" t="str">
        <f t="shared" si="4"/>
        <v>HB</v>
      </c>
      <c r="AB11" s="31" t="str">
        <f t="shared" si="4"/>
        <v>02 Persons</v>
      </c>
      <c r="AC11" s="34">
        <f t="shared" ref="AC11:AF14" si="5">P11+U11</f>
        <v>2266</v>
      </c>
      <c r="AD11" s="34">
        <f t="shared" si="5"/>
        <v>2180</v>
      </c>
      <c r="AE11" s="34">
        <f t="shared" si="5"/>
        <v>2361</v>
      </c>
      <c r="AF11" s="34">
        <f t="shared" si="5"/>
        <v>2655</v>
      </c>
    </row>
    <row r="12" spans="1:32" ht="18" customHeight="1">
      <c r="A12" s="30" t="s">
        <v>202</v>
      </c>
      <c r="B12" s="31" t="s">
        <v>217</v>
      </c>
      <c r="C12" s="31" t="s">
        <v>140</v>
      </c>
      <c r="D12" s="31">
        <v>2587</v>
      </c>
      <c r="E12" s="31">
        <v>2501</v>
      </c>
      <c r="F12" s="31">
        <v>2682</v>
      </c>
      <c r="G12" s="31">
        <v>2958</v>
      </c>
      <c r="H12" s="8"/>
      <c r="I12" s="33"/>
      <c r="J12" s="33"/>
      <c r="K12" s="33">
        <v>12</v>
      </c>
      <c r="M12" s="30" t="str">
        <f t="shared" si="3"/>
        <v>Beach Pool Villa</v>
      </c>
      <c r="N12" s="31" t="str">
        <f t="shared" si="3"/>
        <v>HB</v>
      </c>
      <c r="O12" s="31" t="str">
        <f t="shared" si="3"/>
        <v>02 Persons</v>
      </c>
      <c r="P12" s="34">
        <f>D12+K12</f>
        <v>2599</v>
      </c>
      <c r="Q12" s="34">
        <f>E12+K12</f>
        <v>2513</v>
      </c>
      <c r="R12" s="34">
        <f>F12+K12</f>
        <v>2694</v>
      </c>
      <c r="S12" s="34">
        <f>G12+K12</f>
        <v>2970</v>
      </c>
      <c r="U12" s="53">
        <v>12</v>
      </c>
      <c r="V12" s="53">
        <v>12</v>
      </c>
      <c r="W12" s="53">
        <v>12</v>
      </c>
      <c r="X12" s="53">
        <v>30</v>
      </c>
      <c r="Z12" s="30" t="str">
        <f t="shared" si="4"/>
        <v>Beach Pool Villa</v>
      </c>
      <c r="AA12" s="31" t="str">
        <f t="shared" si="4"/>
        <v>HB</v>
      </c>
      <c r="AB12" s="31" t="str">
        <f t="shared" si="4"/>
        <v>02 Persons</v>
      </c>
      <c r="AC12" s="34">
        <f t="shared" si="5"/>
        <v>2611</v>
      </c>
      <c r="AD12" s="34">
        <f t="shared" si="5"/>
        <v>2525</v>
      </c>
      <c r="AE12" s="34">
        <f t="shared" si="5"/>
        <v>2706</v>
      </c>
      <c r="AF12" s="34">
        <f t="shared" si="5"/>
        <v>3000</v>
      </c>
    </row>
    <row r="13" spans="1:32" ht="18" customHeight="1">
      <c r="A13" s="30" t="s">
        <v>1425</v>
      </c>
      <c r="B13" s="31" t="s">
        <v>217</v>
      </c>
      <c r="C13" s="31" t="s">
        <v>140</v>
      </c>
      <c r="D13" s="31">
        <v>5790</v>
      </c>
      <c r="E13" s="31">
        <v>5174</v>
      </c>
      <c r="F13" s="31">
        <v>5790</v>
      </c>
      <c r="G13" s="31">
        <v>6406</v>
      </c>
      <c r="H13" s="8"/>
      <c r="I13" s="33"/>
      <c r="J13" s="33"/>
      <c r="K13" s="33">
        <v>12</v>
      </c>
      <c r="M13" s="30" t="str">
        <f t="shared" si="3"/>
        <v xml:space="preserve">Beach Residence </v>
      </c>
      <c r="N13" s="31" t="str">
        <f t="shared" si="3"/>
        <v>HB</v>
      </c>
      <c r="O13" s="31" t="str">
        <f t="shared" si="3"/>
        <v>02 Persons</v>
      </c>
      <c r="P13" s="34">
        <f>D13+K13</f>
        <v>5802</v>
      </c>
      <c r="Q13" s="34">
        <f>E13+K13</f>
        <v>5186</v>
      </c>
      <c r="R13" s="34">
        <f>F13+K13</f>
        <v>5802</v>
      </c>
      <c r="S13" s="34">
        <f>G13+K13</f>
        <v>6418</v>
      </c>
      <c r="U13" s="53">
        <v>12</v>
      </c>
      <c r="V13" s="53">
        <v>12</v>
      </c>
      <c r="W13" s="53">
        <v>12</v>
      </c>
      <c r="X13" s="53">
        <v>35</v>
      </c>
      <c r="Z13" s="30" t="str">
        <f t="shared" si="4"/>
        <v xml:space="preserve">Beach Residence </v>
      </c>
      <c r="AA13" s="31" t="str">
        <f t="shared" si="4"/>
        <v>HB</v>
      </c>
      <c r="AB13" s="31" t="str">
        <f t="shared" si="4"/>
        <v>02 Persons</v>
      </c>
      <c r="AC13" s="34">
        <f t="shared" si="5"/>
        <v>5814</v>
      </c>
      <c r="AD13" s="34">
        <f t="shared" si="5"/>
        <v>5198</v>
      </c>
      <c r="AE13" s="34">
        <f t="shared" si="5"/>
        <v>5814</v>
      </c>
      <c r="AF13" s="34">
        <f t="shared" si="5"/>
        <v>6453</v>
      </c>
    </row>
    <row r="14" spans="1:32" ht="18" customHeight="1">
      <c r="A14" s="30" t="s">
        <v>1021</v>
      </c>
      <c r="B14" s="31" t="s">
        <v>217</v>
      </c>
      <c r="C14" s="31" t="s">
        <v>140</v>
      </c>
      <c r="D14" s="31">
        <v>7638</v>
      </c>
      <c r="E14" s="31">
        <v>6406</v>
      </c>
      <c r="F14" s="31">
        <v>7638</v>
      </c>
      <c r="G14" s="31">
        <v>8870</v>
      </c>
      <c r="H14" s="8"/>
      <c r="I14" s="33"/>
      <c r="J14" s="33"/>
      <c r="K14" s="33">
        <v>12</v>
      </c>
      <c r="M14" s="30" t="str">
        <f t="shared" si="3"/>
        <v>Ocean Residence</v>
      </c>
      <c r="N14" s="31" t="str">
        <f t="shared" si="3"/>
        <v>HB</v>
      </c>
      <c r="O14" s="31" t="str">
        <f t="shared" si="3"/>
        <v>02 Persons</v>
      </c>
      <c r="P14" s="34">
        <f>D14+K14</f>
        <v>7650</v>
      </c>
      <c r="Q14" s="34">
        <f>E14+K14</f>
        <v>6418</v>
      </c>
      <c r="R14" s="34">
        <f>F14+K14</f>
        <v>7650</v>
      </c>
      <c r="S14" s="34">
        <f>G14+K14</f>
        <v>8882</v>
      </c>
      <c r="U14" s="53">
        <v>12</v>
      </c>
      <c r="V14" s="53">
        <v>12</v>
      </c>
      <c r="W14" s="53">
        <v>12</v>
      </c>
      <c r="X14" s="53">
        <v>35</v>
      </c>
      <c r="Z14" s="30" t="str">
        <f t="shared" si="4"/>
        <v>Ocean Residence</v>
      </c>
      <c r="AA14" s="31" t="str">
        <f t="shared" si="4"/>
        <v>HB</v>
      </c>
      <c r="AB14" s="31" t="str">
        <f t="shared" si="4"/>
        <v>02 Persons</v>
      </c>
      <c r="AC14" s="34">
        <f t="shared" si="5"/>
        <v>7662</v>
      </c>
      <c r="AD14" s="34">
        <f t="shared" si="5"/>
        <v>6430</v>
      </c>
      <c r="AE14" s="34">
        <f t="shared" si="5"/>
        <v>7662</v>
      </c>
      <c r="AF14" s="34">
        <f t="shared" si="5"/>
        <v>8917</v>
      </c>
    </row>
  </sheetData>
  <sheetProtection algorithmName="SHA-512" hashValue="Gay5ZCSgYMdEvn10T3aflf3IyMRAX2o+jkd81b3nNxodNGObRGipU8n+M7LorLu7fbyQZxdc7xVRr+c9E58z8A==" saltValue="wepIa+Pu3ZRQJpzQ6yHpng==" spinCount="100000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C702D-F44F-4DF7-AC0C-1B95D429178A}">
  <sheetPr codeName="Лист147"/>
  <dimension ref="A1:G16"/>
  <sheetViews>
    <sheetView view="pageBreakPreview" zoomScaleNormal="100" zoomScaleSheetLayoutView="100" workbookViewId="0">
      <selection activeCell="G1" sqref="G1:G1048576"/>
    </sheetView>
  </sheetViews>
  <sheetFormatPr defaultColWidth="9.140625" defaultRowHeight="20.25" customHeight="1"/>
  <cols>
    <col min="1" max="1" width="27.28515625" style="1" customWidth="1"/>
    <col min="2" max="2" width="13.28515625" style="1" customWidth="1"/>
    <col min="3" max="3" width="15.140625" style="2" customWidth="1"/>
    <col min="4" max="4" width="19.7109375" style="2" customWidth="1"/>
    <col min="5" max="7" width="19.7109375" style="3" customWidth="1"/>
    <col min="8" max="16384" width="9.140625" style="1"/>
  </cols>
  <sheetData>
    <row r="1" spans="1:7" ht="20.25" customHeight="1">
      <c r="A1" s="281" t="s">
        <v>2040</v>
      </c>
      <c r="B1" s="281"/>
      <c r="C1" s="281"/>
      <c r="D1" s="281"/>
      <c r="G1" s="54"/>
    </row>
    <row r="2" spans="1:7" s="2" customFormat="1" ht="20.25" customHeight="1">
      <c r="A2" s="21"/>
      <c r="B2" s="5"/>
      <c r="E2" s="3"/>
      <c r="F2" s="3"/>
      <c r="G2" s="3"/>
    </row>
    <row r="3" spans="1:7" s="2" customFormat="1" ht="20.25" customHeight="1">
      <c r="A3" s="15" t="s">
        <v>10</v>
      </c>
      <c r="B3" s="15"/>
      <c r="E3" s="3"/>
      <c r="F3" s="3"/>
      <c r="G3" s="3"/>
    </row>
    <row r="4" spans="1:7" s="2" customFormat="1" ht="20.25" customHeight="1">
      <c r="A4" s="5" t="s">
        <v>630</v>
      </c>
      <c r="B4" s="5"/>
      <c r="E4" s="3"/>
      <c r="F4" s="3"/>
      <c r="G4" s="3"/>
    </row>
    <row r="5" spans="1:7" s="2" customFormat="1" ht="20.25" customHeight="1">
      <c r="A5" s="5" t="s">
        <v>12</v>
      </c>
      <c r="B5" s="5"/>
      <c r="E5" s="3"/>
      <c r="F5" s="3"/>
      <c r="G5" s="3"/>
    </row>
    <row r="6" spans="1:7" s="2" customFormat="1" ht="20.25" customHeight="1">
      <c r="A6" s="5" t="s">
        <v>108</v>
      </c>
      <c r="B6" s="5"/>
      <c r="E6" s="3"/>
      <c r="F6" s="3"/>
      <c r="G6" s="3"/>
    </row>
    <row r="7" spans="1:7" s="2" customFormat="1" ht="20.25" customHeight="1">
      <c r="A7" s="5"/>
      <c r="B7" s="1"/>
      <c r="E7" s="3"/>
      <c r="F7" s="3"/>
      <c r="G7" s="3"/>
    </row>
    <row r="8" spans="1:7" s="2" customFormat="1" ht="20.25" customHeight="1">
      <c r="A8" s="15" t="s">
        <v>1426</v>
      </c>
      <c r="B8" s="1"/>
      <c r="E8" s="3"/>
      <c r="F8" s="3"/>
      <c r="G8" s="3"/>
    </row>
    <row r="9" spans="1:7" s="2" customFormat="1" ht="20.25" customHeight="1">
      <c r="A9" s="15" t="s">
        <v>1427</v>
      </c>
      <c r="B9" s="1"/>
      <c r="E9" s="3"/>
      <c r="F9" s="3"/>
      <c r="G9" s="3"/>
    </row>
    <row r="10" spans="1:7" s="2" customFormat="1" ht="20.25" customHeight="1">
      <c r="A10" s="5" t="s">
        <v>1428</v>
      </c>
      <c r="B10" s="1"/>
      <c r="E10" s="3"/>
      <c r="F10" s="3"/>
      <c r="G10" s="3"/>
    </row>
    <row r="11" spans="1:7" s="2" customFormat="1" ht="20.25" customHeight="1">
      <c r="A11" s="5" t="s">
        <v>1429</v>
      </c>
      <c r="B11" s="1"/>
      <c r="E11" s="3"/>
      <c r="F11" s="3"/>
      <c r="G11" s="3"/>
    </row>
    <row r="12" spans="1:7" s="2" customFormat="1" ht="20.25" customHeight="1">
      <c r="A12" s="5" t="s">
        <v>121</v>
      </c>
      <c r="B12" s="1"/>
      <c r="E12" s="3"/>
      <c r="F12" s="3"/>
      <c r="G12" s="3"/>
    </row>
    <row r="13" spans="1:7" s="2" customFormat="1" ht="20.25" customHeight="1">
      <c r="A13" s="7" t="s">
        <v>1430</v>
      </c>
      <c r="B13" s="1"/>
      <c r="E13" s="3"/>
      <c r="F13" s="3"/>
      <c r="G13" s="3"/>
    </row>
    <row r="14" spans="1:7" s="2" customFormat="1" ht="20.25" customHeight="1">
      <c r="A14" s="5" t="s">
        <v>1431</v>
      </c>
      <c r="B14" s="1"/>
      <c r="E14" s="3"/>
      <c r="F14" s="3"/>
      <c r="G14" s="3"/>
    </row>
    <row r="15" spans="1:7" s="2" customFormat="1" ht="20.25" customHeight="1">
      <c r="A15" s="5" t="s">
        <v>1432</v>
      </c>
      <c r="B15" s="1"/>
      <c r="E15" s="3"/>
      <c r="F15" s="3"/>
      <c r="G15" s="3"/>
    </row>
    <row r="16" spans="1:7" s="2" customFormat="1" ht="20.25" customHeight="1">
      <c r="A16" s="5" t="s">
        <v>121</v>
      </c>
      <c r="B16" s="1"/>
      <c r="E16" s="3"/>
      <c r="F16" s="3"/>
      <c r="G16" s="3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&amp;N&amp;R&amp;"Candara,Regular"&amp;8Movenpick Kuredivaru</oddFooter>
  </headerFooter>
  <rowBreaks count="1" manualBreakCount="1">
    <brk id="6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C7036-BED3-467A-8264-10CD2D640CC8}">
  <sheetPr codeName="Лист148">
    <tabColor rgb="FFFF0000"/>
  </sheetPr>
  <dimension ref="A2:AF29"/>
  <sheetViews>
    <sheetView topLeftCell="AG1" zoomScaleNormal="100" zoomScaleSheetLayoutView="100" workbookViewId="0">
      <selection sqref="A1:AF1048576"/>
    </sheetView>
  </sheetViews>
  <sheetFormatPr defaultColWidth="16.7109375" defaultRowHeight="22.9" customHeight="1"/>
  <cols>
    <col min="1" max="1" width="29" style="25" hidden="1" customWidth="1"/>
    <col min="2" max="3" width="0" style="25" hidden="1" customWidth="1"/>
    <col min="4" max="6" width="22.7109375" style="25" hidden="1" customWidth="1"/>
    <col min="7" max="7" width="23.140625" style="25" hidden="1" customWidth="1"/>
    <col min="8" max="32" width="0" style="25" hidden="1" customWidth="1"/>
    <col min="33" max="16384" width="16.7109375" style="25"/>
  </cols>
  <sheetData>
    <row r="2" spans="1:32" ht="22.9" customHeight="1">
      <c r="B2" s="25" t="s">
        <v>1433</v>
      </c>
    </row>
    <row r="3" spans="1:32" ht="22.9" customHeight="1">
      <c r="D3" s="213" t="s">
        <v>1434</v>
      </c>
      <c r="E3" s="213" t="s">
        <v>156</v>
      </c>
      <c r="F3" s="213" t="s">
        <v>174</v>
      </c>
      <c r="G3" s="213" t="s">
        <v>132</v>
      </c>
    </row>
    <row r="4" spans="1:32" ht="22.9" customHeight="1">
      <c r="B4" s="25" t="s">
        <v>1435</v>
      </c>
      <c r="C4" s="25" t="s">
        <v>1436</v>
      </c>
      <c r="D4" s="213">
        <v>25</v>
      </c>
      <c r="E4" s="213">
        <v>35</v>
      </c>
      <c r="F4" s="213">
        <v>35</v>
      </c>
      <c r="G4" s="213">
        <v>25</v>
      </c>
    </row>
    <row r="5" spans="1:32" ht="22.9" customHeight="1">
      <c r="B5" s="25" t="s">
        <v>1437</v>
      </c>
      <c r="C5" s="25" t="s">
        <v>1438</v>
      </c>
      <c r="D5" s="213">
        <v>40</v>
      </c>
      <c r="E5" s="213">
        <v>50</v>
      </c>
      <c r="F5" s="213">
        <v>50</v>
      </c>
      <c r="G5" s="213">
        <v>40</v>
      </c>
    </row>
    <row r="6" spans="1:32" ht="22.9" customHeight="1">
      <c r="B6" s="25" t="s">
        <v>1439</v>
      </c>
      <c r="C6" s="25" t="s">
        <v>1440</v>
      </c>
      <c r="D6" s="213">
        <v>25</v>
      </c>
      <c r="E6" s="213">
        <v>35</v>
      </c>
      <c r="F6" s="213">
        <v>35</v>
      </c>
      <c r="G6" s="213">
        <v>25</v>
      </c>
    </row>
    <row r="8" spans="1:32" ht="22.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2.9" customHeight="1">
      <c r="A9" s="299" t="s">
        <v>0</v>
      </c>
      <c r="B9" s="299" t="s">
        <v>1</v>
      </c>
      <c r="C9" s="299" t="s">
        <v>29</v>
      </c>
      <c r="D9" s="57" t="s">
        <v>1434</v>
      </c>
      <c r="E9" s="57" t="s">
        <v>298</v>
      </c>
      <c r="F9" s="57" t="s">
        <v>299</v>
      </c>
      <c r="G9" s="57" t="s">
        <v>301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Mid Season</v>
      </c>
      <c r="Q9" s="51" t="str">
        <f t="shared" si="0"/>
        <v>Peak Season</v>
      </c>
      <c r="R9" s="51" t="str">
        <f t="shared" si="0"/>
        <v>High Season</v>
      </c>
      <c r="S9" s="51" t="str">
        <f t="shared" si="0"/>
        <v>Low Season</v>
      </c>
      <c r="U9" s="27" t="str">
        <f>P9</f>
        <v>Mid Season</v>
      </c>
      <c r="V9" s="27" t="str">
        <f t="shared" ref="V9:X10" si="1">Q9</f>
        <v>Peak Season</v>
      </c>
      <c r="W9" s="27" t="str">
        <f t="shared" si="1"/>
        <v>High Season</v>
      </c>
      <c r="X9" s="27" t="str">
        <f t="shared" si="1"/>
        <v>Low Season</v>
      </c>
      <c r="Z9" s="311" t="s">
        <v>0</v>
      </c>
      <c r="AA9" s="311" t="s">
        <v>1</v>
      </c>
      <c r="AB9" s="311" t="s">
        <v>29</v>
      </c>
      <c r="AC9" s="52" t="str">
        <f>U9</f>
        <v>Mid Season</v>
      </c>
      <c r="AD9" s="52" t="str">
        <f t="shared" ref="AD9:AF10" si="2">V9</f>
        <v>Peak Season</v>
      </c>
      <c r="AE9" s="52" t="str">
        <f t="shared" si="2"/>
        <v>High Season</v>
      </c>
      <c r="AF9" s="52" t="str">
        <f t="shared" si="2"/>
        <v>Low Season</v>
      </c>
    </row>
    <row r="10" spans="1:32" ht="22.9" customHeight="1">
      <c r="A10" s="299"/>
      <c r="B10" s="299"/>
      <c r="C10" s="299"/>
      <c r="D10" s="57" t="s">
        <v>235</v>
      </c>
      <c r="E10" s="57" t="s">
        <v>236</v>
      </c>
      <c r="F10" s="57" t="s">
        <v>1441</v>
      </c>
      <c r="G10" s="57" t="s">
        <v>1442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05 Jan 2020</v>
      </c>
      <c r="R10" s="51" t="str">
        <f t="shared" si="0"/>
        <v>06 Jan 2020 to 15 Apr 2020</v>
      </c>
      <c r="S10" s="51" t="str">
        <f t="shared" si="0"/>
        <v>16 Apr 2020 to 30 Sep 2020</v>
      </c>
      <c r="U10" s="27" t="str">
        <f>P10</f>
        <v>01 Nov 2019 to 23 Dec 2019</v>
      </c>
      <c r="V10" s="27" t="str">
        <f t="shared" si="1"/>
        <v>24 Dec 2019 to 05 Jan 2020</v>
      </c>
      <c r="W10" s="27" t="str">
        <f t="shared" si="1"/>
        <v>06 Jan 2020 to 15 Apr 2020</v>
      </c>
      <c r="X10" s="27" t="str">
        <f t="shared" si="1"/>
        <v>16 Apr 2020 to 30 Sep 2020</v>
      </c>
      <c r="Z10" s="311"/>
      <c r="AA10" s="311"/>
      <c r="AB10" s="311"/>
      <c r="AC10" s="52" t="str">
        <f>U10</f>
        <v>01 Nov 2019 to 23 Dec 2019</v>
      </c>
      <c r="AD10" s="52" t="str">
        <f t="shared" si="2"/>
        <v>24 Dec 2019 to 05 Jan 2020</v>
      </c>
      <c r="AE10" s="52" t="str">
        <f t="shared" si="2"/>
        <v>06 Jan 2020 to 15 Apr 2020</v>
      </c>
      <c r="AF10" s="52" t="str">
        <f t="shared" si="2"/>
        <v>16 Apr 2020 to 30 Sep 2020</v>
      </c>
    </row>
    <row r="11" spans="1:32" ht="22.9" customHeight="1">
      <c r="A11" s="30" t="s">
        <v>1443</v>
      </c>
      <c r="B11" s="31" t="s">
        <v>139</v>
      </c>
      <c r="C11" s="31" t="s">
        <v>140</v>
      </c>
      <c r="D11" s="31">
        <v>679</v>
      </c>
      <c r="E11" s="31">
        <v>1171</v>
      </c>
      <c r="F11" s="31">
        <v>861</v>
      </c>
      <c r="G11" s="31">
        <v>603</v>
      </c>
      <c r="H11" s="8"/>
      <c r="I11" s="33"/>
      <c r="J11" s="33"/>
      <c r="K11" s="33">
        <v>12</v>
      </c>
      <c r="M11" s="30" t="str">
        <f t="shared" ref="M11:O18" si="3">A11</f>
        <v xml:space="preserve">Overwater Pool Villa Lagoon </v>
      </c>
      <c r="N11" s="31" t="str">
        <f t="shared" si="3"/>
        <v>BB</v>
      </c>
      <c r="O11" s="31" t="str">
        <f t="shared" si="3"/>
        <v>02 Persons</v>
      </c>
      <c r="P11" s="34">
        <f t="shared" ref="P11:P18" si="4">D11+K11</f>
        <v>691</v>
      </c>
      <c r="Q11" s="34">
        <f t="shared" ref="Q11:Q18" si="5">E11+K11</f>
        <v>1183</v>
      </c>
      <c r="R11" s="34">
        <f t="shared" ref="R11:R18" si="6">F11+K11</f>
        <v>873</v>
      </c>
      <c r="S11" s="34">
        <f t="shared" ref="S11:S18" si="7">G11+K11</f>
        <v>615</v>
      </c>
      <c r="U11" s="53">
        <v>12</v>
      </c>
      <c r="V11" s="53">
        <v>25</v>
      </c>
      <c r="W11" s="53">
        <v>12</v>
      </c>
      <c r="X11" s="53">
        <v>12</v>
      </c>
      <c r="Z11" s="30" t="str">
        <f t="shared" ref="Z11:AB18" si="8">M11</f>
        <v xml:space="preserve">Overwater Pool Villa Lagoon </v>
      </c>
      <c r="AA11" s="31" t="str">
        <f t="shared" si="8"/>
        <v>BB</v>
      </c>
      <c r="AB11" s="31" t="str">
        <f t="shared" si="8"/>
        <v>02 Persons</v>
      </c>
      <c r="AC11" s="34">
        <f t="shared" ref="AC11:AF18" si="9">P11+U11</f>
        <v>703</v>
      </c>
      <c r="AD11" s="34">
        <f t="shared" si="9"/>
        <v>1208</v>
      </c>
      <c r="AE11" s="34">
        <f t="shared" si="9"/>
        <v>885</v>
      </c>
      <c r="AF11" s="34">
        <f t="shared" si="9"/>
        <v>627</v>
      </c>
    </row>
    <row r="12" spans="1:32" ht="22.9" customHeight="1">
      <c r="A12" s="214" t="s">
        <v>1444</v>
      </c>
      <c r="B12" s="215" t="s">
        <v>139</v>
      </c>
      <c r="C12" s="215" t="s">
        <v>140</v>
      </c>
      <c r="D12" s="215">
        <f>D11+D4</f>
        <v>704</v>
      </c>
      <c r="E12" s="215">
        <f>E11+E4</f>
        <v>1206</v>
      </c>
      <c r="F12" s="215">
        <f>F11+F4</f>
        <v>896</v>
      </c>
      <c r="G12" s="215">
        <f>G11+G4</f>
        <v>628</v>
      </c>
      <c r="H12" s="8"/>
      <c r="I12" s="33"/>
      <c r="J12" s="33"/>
      <c r="K12" s="33">
        <v>12</v>
      </c>
      <c r="M12" s="30" t="str">
        <f t="shared" si="3"/>
        <v>Overwater Villa Sunrise Lagoon</v>
      </c>
      <c r="N12" s="31" t="str">
        <f t="shared" si="3"/>
        <v>BB</v>
      </c>
      <c r="O12" s="31" t="str">
        <f t="shared" si="3"/>
        <v>02 Persons</v>
      </c>
      <c r="P12" s="34">
        <f t="shared" si="4"/>
        <v>716</v>
      </c>
      <c r="Q12" s="34">
        <f t="shared" si="5"/>
        <v>1218</v>
      </c>
      <c r="R12" s="34">
        <f t="shared" si="6"/>
        <v>908</v>
      </c>
      <c r="S12" s="34">
        <f t="shared" si="7"/>
        <v>640</v>
      </c>
      <c r="U12" s="53">
        <v>12</v>
      </c>
      <c r="V12" s="53">
        <v>25</v>
      </c>
      <c r="W12" s="53">
        <v>12</v>
      </c>
      <c r="X12" s="53">
        <v>12</v>
      </c>
      <c r="Z12" s="30" t="str">
        <f t="shared" si="8"/>
        <v>Overwater Villa Sunrise Lagoon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728</v>
      </c>
      <c r="AD12" s="34">
        <f t="shared" si="9"/>
        <v>1243</v>
      </c>
      <c r="AE12" s="34">
        <f t="shared" si="9"/>
        <v>920</v>
      </c>
      <c r="AF12" s="34">
        <f t="shared" si="9"/>
        <v>652</v>
      </c>
    </row>
    <row r="13" spans="1:32" ht="22.9" customHeight="1">
      <c r="A13" s="30" t="s">
        <v>1445</v>
      </c>
      <c r="B13" s="31" t="s">
        <v>139</v>
      </c>
      <c r="C13" s="31" t="s">
        <v>140</v>
      </c>
      <c r="D13" s="31">
        <v>679</v>
      </c>
      <c r="E13" s="31">
        <v>1171</v>
      </c>
      <c r="F13" s="31">
        <v>861</v>
      </c>
      <c r="G13" s="31">
        <v>603</v>
      </c>
      <c r="H13" s="8"/>
      <c r="I13" s="33"/>
      <c r="J13" s="33"/>
      <c r="K13" s="33">
        <v>12</v>
      </c>
      <c r="M13" s="30" t="str">
        <f t="shared" si="3"/>
        <v>Beach Pool Suite Sunrise</v>
      </c>
      <c r="N13" s="31" t="str">
        <f t="shared" si="3"/>
        <v>BB</v>
      </c>
      <c r="O13" s="31" t="str">
        <f t="shared" si="3"/>
        <v>02 Persons</v>
      </c>
      <c r="P13" s="34">
        <f t="shared" si="4"/>
        <v>691</v>
      </c>
      <c r="Q13" s="34">
        <f t="shared" si="5"/>
        <v>1183</v>
      </c>
      <c r="R13" s="34">
        <f t="shared" si="6"/>
        <v>873</v>
      </c>
      <c r="S13" s="34">
        <f t="shared" si="7"/>
        <v>615</v>
      </c>
      <c r="U13" s="53">
        <v>12</v>
      </c>
      <c r="V13" s="53">
        <v>25</v>
      </c>
      <c r="W13" s="53">
        <v>12</v>
      </c>
      <c r="X13" s="53">
        <v>12</v>
      </c>
      <c r="Z13" s="30" t="str">
        <f t="shared" si="8"/>
        <v>Beach Pool Suite Sunrise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703</v>
      </c>
      <c r="AD13" s="34">
        <f t="shared" si="9"/>
        <v>1208</v>
      </c>
      <c r="AE13" s="34">
        <f t="shared" si="9"/>
        <v>885</v>
      </c>
      <c r="AF13" s="34">
        <f t="shared" si="9"/>
        <v>627</v>
      </c>
    </row>
    <row r="14" spans="1:32" ht="22.9" customHeight="1">
      <c r="A14" s="30" t="s">
        <v>1446</v>
      </c>
      <c r="B14" s="31" t="s">
        <v>139</v>
      </c>
      <c r="C14" s="31" t="s">
        <v>140</v>
      </c>
      <c r="D14" s="31">
        <v>762</v>
      </c>
      <c r="E14" s="31">
        <v>1255</v>
      </c>
      <c r="F14" s="31">
        <v>944</v>
      </c>
      <c r="G14" s="31">
        <v>687</v>
      </c>
      <c r="H14" s="8"/>
      <c r="I14" s="33"/>
      <c r="J14" s="33"/>
      <c r="K14" s="33">
        <v>12</v>
      </c>
      <c r="M14" s="30" t="str">
        <f t="shared" si="3"/>
        <v xml:space="preserve">Beach Pool Suite </v>
      </c>
      <c r="N14" s="31" t="str">
        <f t="shared" si="3"/>
        <v>BB</v>
      </c>
      <c r="O14" s="31" t="str">
        <f t="shared" si="3"/>
        <v>02 Persons</v>
      </c>
      <c r="P14" s="34">
        <f t="shared" si="4"/>
        <v>774</v>
      </c>
      <c r="Q14" s="34">
        <f t="shared" si="5"/>
        <v>1267</v>
      </c>
      <c r="R14" s="34">
        <f t="shared" si="6"/>
        <v>956</v>
      </c>
      <c r="S14" s="34">
        <f t="shared" si="7"/>
        <v>699</v>
      </c>
      <c r="U14" s="53">
        <v>12</v>
      </c>
      <c r="V14" s="53">
        <v>25</v>
      </c>
      <c r="W14" s="53">
        <v>12</v>
      </c>
      <c r="X14" s="53">
        <v>12</v>
      </c>
      <c r="Z14" s="30" t="str">
        <f t="shared" si="8"/>
        <v xml:space="preserve">Beach Pool Suite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786</v>
      </c>
      <c r="AD14" s="34">
        <f t="shared" si="9"/>
        <v>1292</v>
      </c>
      <c r="AE14" s="34">
        <f t="shared" si="9"/>
        <v>968</v>
      </c>
      <c r="AF14" s="34">
        <f t="shared" si="9"/>
        <v>711</v>
      </c>
    </row>
    <row r="15" spans="1:32" ht="22.9" customHeight="1">
      <c r="A15" s="214" t="s">
        <v>1438</v>
      </c>
      <c r="B15" s="215" t="s">
        <v>139</v>
      </c>
      <c r="C15" s="215" t="s">
        <v>140</v>
      </c>
      <c r="D15" s="215">
        <f>D14+D5</f>
        <v>802</v>
      </c>
      <c r="E15" s="215">
        <f>E14+E5</f>
        <v>1305</v>
      </c>
      <c r="F15" s="215">
        <f>F14+F5</f>
        <v>994</v>
      </c>
      <c r="G15" s="215">
        <f>G14+G5</f>
        <v>727</v>
      </c>
      <c r="H15" s="8"/>
      <c r="I15" s="33"/>
      <c r="J15" s="33"/>
      <c r="K15" s="33">
        <v>12</v>
      </c>
      <c r="M15" s="30" t="str">
        <f t="shared" si="3"/>
        <v xml:space="preserve">Beach Suite Sunset </v>
      </c>
      <c r="N15" s="31" t="str">
        <f t="shared" si="3"/>
        <v>BB</v>
      </c>
      <c r="O15" s="31" t="str">
        <f t="shared" si="3"/>
        <v>02 Persons</v>
      </c>
      <c r="P15" s="34">
        <f t="shared" si="4"/>
        <v>814</v>
      </c>
      <c r="Q15" s="34">
        <f t="shared" si="5"/>
        <v>1317</v>
      </c>
      <c r="R15" s="34">
        <f t="shared" si="6"/>
        <v>1006</v>
      </c>
      <c r="S15" s="34">
        <f t="shared" si="7"/>
        <v>739</v>
      </c>
      <c r="U15" s="53">
        <v>12</v>
      </c>
      <c r="V15" s="53">
        <v>25</v>
      </c>
      <c r="W15" s="53">
        <v>12</v>
      </c>
      <c r="X15" s="53">
        <v>12</v>
      </c>
      <c r="Z15" s="30" t="str">
        <f t="shared" si="8"/>
        <v xml:space="preserve">Beach Suite Sunset 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826</v>
      </c>
      <c r="AD15" s="34">
        <f t="shared" si="9"/>
        <v>1342</v>
      </c>
      <c r="AE15" s="34">
        <f t="shared" si="9"/>
        <v>1018</v>
      </c>
      <c r="AF15" s="34">
        <f t="shared" si="9"/>
        <v>751</v>
      </c>
    </row>
    <row r="16" spans="1:32" ht="22.9" customHeight="1">
      <c r="A16" s="30" t="s">
        <v>1447</v>
      </c>
      <c r="B16" s="31" t="s">
        <v>139</v>
      </c>
      <c r="C16" s="31" t="s">
        <v>140</v>
      </c>
      <c r="D16" s="31">
        <v>851</v>
      </c>
      <c r="E16" s="31">
        <v>1343</v>
      </c>
      <c r="F16" s="31">
        <v>1033</v>
      </c>
      <c r="G16" s="31">
        <v>776</v>
      </c>
      <c r="H16" s="8"/>
      <c r="I16" s="33"/>
      <c r="J16" s="33"/>
      <c r="K16" s="33">
        <v>12</v>
      </c>
      <c r="M16" s="30" t="str">
        <f t="shared" si="3"/>
        <v xml:space="preserve">Overwater Villa Ocean </v>
      </c>
      <c r="N16" s="31" t="str">
        <f t="shared" si="3"/>
        <v>BB</v>
      </c>
      <c r="O16" s="31" t="str">
        <f t="shared" si="3"/>
        <v>02 Persons</v>
      </c>
      <c r="P16" s="34">
        <f t="shared" si="4"/>
        <v>863</v>
      </c>
      <c r="Q16" s="34">
        <f t="shared" si="5"/>
        <v>1355</v>
      </c>
      <c r="R16" s="34">
        <f t="shared" si="6"/>
        <v>1045</v>
      </c>
      <c r="S16" s="34">
        <f t="shared" si="7"/>
        <v>788</v>
      </c>
      <c r="U16" s="53">
        <v>12</v>
      </c>
      <c r="V16" s="53">
        <v>25</v>
      </c>
      <c r="W16" s="53">
        <v>12</v>
      </c>
      <c r="X16" s="53">
        <v>12</v>
      </c>
      <c r="Z16" s="30" t="str">
        <f t="shared" si="8"/>
        <v xml:space="preserve">Overwater Villa Ocean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875</v>
      </c>
      <c r="AD16" s="34">
        <f t="shared" si="9"/>
        <v>1380</v>
      </c>
      <c r="AE16" s="34">
        <f t="shared" si="9"/>
        <v>1057</v>
      </c>
      <c r="AF16" s="34">
        <f t="shared" si="9"/>
        <v>800</v>
      </c>
    </row>
    <row r="17" spans="1:32" ht="22.9" customHeight="1">
      <c r="A17" s="214" t="s">
        <v>1448</v>
      </c>
      <c r="B17" s="215" t="s">
        <v>139</v>
      </c>
      <c r="C17" s="215" t="s">
        <v>140</v>
      </c>
      <c r="D17" s="215">
        <f>D16+D6</f>
        <v>876</v>
      </c>
      <c r="E17" s="215">
        <f>E16+E6</f>
        <v>1378</v>
      </c>
      <c r="F17" s="215">
        <f>F16+F6</f>
        <v>1068</v>
      </c>
      <c r="G17" s="215">
        <f>G16+G6</f>
        <v>801</v>
      </c>
      <c r="H17" s="8"/>
      <c r="I17" s="33"/>
      <c r="J17" s="33"/>
      <c r="K17" s="33">
        <v>12</v>
      </c>
      <c r="M17" s="30" t="str">
        <f t="shared" si="3"/>
        <v xml:space="preserve">Overwater Villa Sunrise Ocean </v>
      </c>
      <c r="N17" s="31" t="str">
        <f t="shared" si="3"/>
        <v>BB</v>
      </c>
      <c r="O17" s="31" t="str">
        <f t="shared" si="3"/>
        <v>02 Persons</v>
      </c>
      <c r="P17" s="34">
        <f t="shared" si="4"/>
        <v>888</v>
      </c>
      <c r="Q17" s="34">
        <f t="shared" si="5"/>
        <v>1390</v>
      </c>
      <c r="R17" s="34">
        <f t="shared" si="6"/>
        <v>1080</v>
      </c>
      <c r="S17" s="34">
        <f t="shared" si="7"/>
        <v>813</v>
      </c>
      <c r="U17" s="53">
        <v>12</v>
      </c>
      <c r="V17" s="53">
        <v>25</v>
      </c>
      <c r="W17" s="53">
        <v>12</v>
      </c>
      <c r="X17" s="53">
        <v>12</v>
      </c>
      <c r="Z17" s="30" t="str">
        <f t="shared" si="8"/>
        <v xml:space="preserve">Overwater Villa Sunrise Ocean 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900</v>
      </c>
      <c r="AD17" s="34">
        <f t="shared" si="9"/>
        <v>1415</v>
      </c>
      <c r="AE17" s="34">
        <f t="shared" si="9"/>
        <v>1092</v>
      </c>
      <c r="AF17" s="34">
        <f t="shared" si="9"/>
        <v>825</v>
      </c>
    </row>
    <row r="18" spans="1:32" ht="22.9" customHeight="1">
      <c r="A18" s="30" t="s">
        <v>1449</v>
      </c>
      <c r="B18" s="31" t="s">
        <v>139</v>
      </c>
      <c r="C18" s="31" t="s">
        <v>206</v>
      </c>
      <c r="D18" s="31">
        <v>2256</v>
      </c>
      <c r="E18" s="31">
        <v>2748</v>
      </c>
      <c r="F18" s="31">
        <v>2437</v>
      </c>
      <c r="G18" s="31">
        <v>2180</v>
      </c>
      <c r="H18" s="8"/>
      <c r="I18" s="33"/>
      <c r="J18" s="33"/>
      <c r="K18" s="33">
        <v>36</v>
      </c>
      <c r="M18" s="30" t="str">
        <f t="shared" si="3"/>
        <v xml:space="preserve">Beach Spa Residence 3 Bed Room </v>
      </c>
      <c r="N18" s="31" t="str">
        <f t="shared" si="3"/>
        <v>BB</v>
      </c>
      <c r="O18" s="31" t="str">
        <f t="shared" si="3"/>
        <v>06 Persons</v>
      </c>
      <c r="P18" s="34">
        <f t="shared" si="4"/>
        <v>2292</v>
      </c>
      <c r="Q18" s="34">
        <f t="shared" si="5"/>
        <v>2784</v>
      </c>
      <c r="R18" s="34">
        <f t="shared" si="6"/>
        <v>2473</v>
      </c>
      <c r="S18" s="34">
        <f t="shared" si="7"/>
        <v>2216</v>
      </c>
      <c r="U18" s="53">
        <v>40</v>
      </c>
      <c r="V18" s="53">
        <v>80</v>
      </c>
      <c r="W18" s="53">
        <v>40</v>
      </c>
      <c r="X18" s="53">
        <v>40</v>
      </c>
      <c r="Z18" s="30" t="str">
        <f t="shared" si="8"/>
        <v xml:space="preserve">Beach Spa Residence 3 Bed Room </v>
      </c>
      <c r="AA18" s="31" t="str">
        <f t="shared" si="8"/>
        <v>BB</v>
      </c>
      <c r="AB18" s="31" t="str">
        <f t="shared" si="8"/>
        <v>06 Persons</v>
      </c>
      <c r="AC18" s="34">
        <f t="shared" si="9"/>
        <v>2332</v>
      </c>
      <c r="AD18" s="34">
        <f t="shared" si="9"/>
        <v>2864</v>
      </c>
      <c r="AE18" s="34">
        <f t="shared" si="9"/>
        <v>2513</v>
      </c>
      <c r="AF18" s="34">
        <f t="shared" si="9"/>
        <v>2256</v>
      </c>
    </row>
    <row r="19" spans="1:32" ht="22.9" customHeight="1">
      <c r="A19" s="25" t="s">
        <v>24</v>
      </c>
      <c r="E19" s="216"/>
      <c r="F19" s="216"/>
      <c r="G19" s="216"/>
      <c r="I19" s="25" t="s">
        <v>25</v>
      </c>
      <c r="M19" s="25" t="s">
        <v>26</v>
      </c>
      <c r="U19" s="25" t="s">
        <v>27</v>
      </c>
      <c r="Z19" s="25" t="s">
        <v>129</v>
      </c>
    </row>
    <row r="20" spans="1:32" ht="22.9" customHeight="1">
      <c r="A20" s="299" t="s">
        <v>0</v>
      </c>
      <c r="B20" s="299" t="s">
        <v>1</v>
      </c>
      <c r="C20" s="299" t="s">
        <v>29</v>
      </c>
      <c r="D20" s="57" t="s">
        <v>1434</v>
      </c>
      <c r="E20" s="57">
        <v>0</v>
      </c>
      <c r="F20" s="57">
        <v>0</v>
      </c>
      <c r="G20" s="57">
        <v>0</v>
      </c>
      <c r="H20" s="8"/>
      <c r="I20" s="26" t="s">
        <v>32</v>
      </c>
      <c r="J20" s="26" t="s">
        <v>33</v>
      </c>
      <c r="K20" s="26" t="s">
        <v>34</v>
      </c>
      <c r="M20" s="294" t="s">
        <v>0</v>
      </c>
      <c r="N20" s="294" t="s">
        <v>1</v>
      </c>
      <c r="O20" s="294" t="s">
        <v>29</v>
      </c>
      <c r="P20" s="51" t="str">
        <f t="shared" ref="P20:S21" si="10">D20</f>
        <v>Mid Season</v>
      </c>
      <c r="Q20" s="51">
        <f t="shared" si="10"/>
        <v>0</v>
      </c>
      <c r="R20" s="51">
        <f t="shared" si="10"/>
        <v>0</v>
      </c>
      <c r="S20" s="51">
        <f t="shared" si="10"/>
        <v>0</v>
      </c>
      <c r="U20" s="27" t="str">
        <f>P20</f>
        <v>Mid Season</v>
      </c>
      <c r="V20" s="27">
        <f t="shared" ref="V20:X21" si="11">Q20</f>
        <v>0</v>
      </c>
      <c r="W20" s="27">
        <f t="shared" si="11"/>
        <v>0</v>
      </c>
      <c r="X20" s="27">
        <f t="shared" si="11"/>
        <v>0</v>
      </c>
      <c r="Z20" s="311" t="s">
        <v>0</v>
      </c>
      <c r="AA20" s="311" t="s">
        <v>1</v>
      </c>
      <c r="AB20" s="311" t="s">
        <v>29</v>
      </c>
      <c r="AC20" s="52" t="str">
        <f>U20</f>
        <v>Mid Season</v>
      </c>
      <c r="AD20" s="52">
        <f t="shared" ref="AD20:AF21" si="12">V20</f>
        <v>0</v>
      </c>
      <c r="AE20" s="52">
        <f t="shared" si="12"/>
        <v>0</v>
      </c>
      <c r="AF20" s="52">
        <f t="shared" si="12"/>
        <v>0</v>
      </c>
    </row>
    <row r="21" spans="1:32" ht="22.9" customHeight="1">
      <c r="A21" s="299"/>
      <c r="B21" s="299"/>
      <c r="C21" s="299"/>
      <c r="D21" s="57" t="s">
        <v>403</v>
      </c>
      <c r="E21" s="57">
        <v>0</v>
      </c>
      <c r="F21" s="57">
        <v>0</v>
      </c>
      <c r="G21" s="57">
        <v>0</v>
      </c>
      <c r="H21" s="8"/>
      <c r="I21" s="26" t="s">
        <v>37</v>
      </c>
      <c r="J21" s="26" t="s">
        <v>38</v>
      </c>
      <c r="K21" s="26" t="s">
        <v>137</v>
      </c>
      <c r="M21" s="294"/>
      <c r="N21" s="294"/>
      <c r="O21" s="294"/>
      <c r="P21" s="51" t="str">
        <f t="shared" si="10"/>
        <v>01 Oct 2020 to 31 Oct 2020</v>
      </c>
      <c r="Q21" s="51">
        <f t="shared" si="10"/>
        <v>0</v>
      </c>
      <c r="R21" s="51">
        <f t="shared" si="10"/>
        <v>0</v>
      </c>
      <c r="S21" s="51">
        <f t="shared" si="10"/>
        <v>0</v>
      </c>
      <c r="U21" s="27" t="str">
        <f>P21</f>
        <v>01 Oct 2020 to 31 Oct 2020</v>
      </c>
      <c r="V21" s="27">
        <f t="shared" si="11"/>
        <v>0</v>
      </c>
      <c r="W21" s="27">
        <f t="shared" si="11"/>
        <v>0</v>
      </c>
      <c r="X21" s="27">
        <f t="shared" si="11"/>
        <v>0</v>
      </c>
      <c r="Z21" s="311"/>
      <c r="AA21" s="311"/>
      <c r="AB21" s="311"/>
      <c r="AC21" s="52" t="str">
        <f>U21</f>
        <v>01 Oct 2020 to 31 Oct 2020</v>
      </c>
      <c r="AD21" s="52">
        <f t="shared" si="12"/>
        <v>0</v>
      </c>
      <c r="AE21" s="52">
        <f t="shared" si="12"/>
        <v>0</v>
      </c>
      <c r="AF21" s="52">
        <f t="shared" si="12"/>
        <v>0</v>
      </c>
    </row>
    <row r="22" spans="1:32" ht="22.9" customHeight="1">
      <c r="A22" s="30" t="s">
        <v>1443</v>
      </c>
      <c r="B22" s="31" t="s">
        <v>139</v>
      </c>
      <c r="C22" s="31" t="s">
        <v>140</v>
      </c>
      <c r="D22" s="31">
        <v>727</v>
      </c>
      <c r="E22" s="31">
        <v>0</v>
      </c>
      <c r="F22" s="31">
        <v>0</v>
      </c>
      <c r="G22" s="31">
        <v>0</v>
      </c>
      <c r="H22" s="8"/>
      <c r="I22" s="33"/>
      <c r="J22" s="33"/>
      <c r="K22" s="33">
        <v>12</v>
      </c>
      <c r="M22" s="30" t="str">
        <f t="shared" ref="M22:O29" si="13">A22</f>
        <v xml:space="preserve">Overwater Pool Villa Lagoon </v>
      </c>
      <c r="N22" s="31" t="str">
        <f t="shared" si="13"/>
        <v>BB</v>
      </c>
      <c r="O22" s="31" t="str">
        <f t="shared" si="13"/>
        <v>02 Persons</v>
      </c>
      <c r="P22" s="34">
        <f t="shared" ref="P22:P29" si="14">D22+K22</f>
        <v>739</v>
      </c>
      <c r="Q22" s="34">
        <f t="shared" ref="Q22:Q29" si="15">E22+K22</f>
        <v>12</v>
      </c>
      <c r="R22" s="34">
        <f t="shared" ref="R22:R29" si="16">F22+K22</f>
        <v>12</v>
      </c>
      <c r="S22" s="34">
        <f t="shared" ref="S22:S29" si="17">G22+K22</f>
        <v>12</v>
      </c>
      <c r="U22" s="53">
        <v>12</v>
      </c>
      <c r="V22" s="53">
        <v>25</v>
      </c>
      <c r="W22" s="53">
        <v>12</v>
      </c>
      <c r="X22" s="53">
        <v>12</v>
      </c>
      <c r="Z22" s="30" t="str">
        <f t="shared" ref="Z22:AB29" si="18">M22</f>
        <v xml:space="preserve">Overwater Pool Villa Lagoon </v>
      </c>
      <c r="AA22" s="31" t="str">
        <f t="shared" si="18"/>
        <v>BB</v>
      </c>
      <c r="AB22" s="31" t="str">
        <f t="shared" si="18"/>
        <v>02 Persons</v>
      </c>
      <c r="AC22" s="34">
        <f t="shared" ref="AC22:AF29" si="19">P22+U22</f>
        <v>751</v>
      </c>
      <c r="AD22" s="34">
        <f t="shared" si="19"/>
        <v>37</v>
      </c>
      <c r="AE22" s="34">
        <f t="shared" si="19"/>
        <v>24</v>
      </c>
      <c r="AF22" s="34">
        <f t="shared" si="19"/>
        <v>24</v>
      </c>
    </row>
    <row r="23" spans="1:32" ht="22.9" customHeight="1">
      <c r="A23" s="214" t="s">
        <v>1444</v>
      </c>
      <c r="B23" s="215" t="s">
        <v>139</v>
      </c>
      <c r="C23" s="215" t="s">
        <v>140</v>
      </c>
      <c r="D23" s="215">
        <f>D22+D4</f>
        <v>752</v>
      </c>
      <c r="E23" s="215">
        <v>0</v>
      </c>
      <c r="F23" s="215">
        <v>0</v>
      </c>
      <c r="G23" s="215">
        <v>0</v>
      </c>
      <c r="H23" s="8"/>
      <c r="I23" s="33"/>
      <c r="J23" s="33"/>
      <c r="K23" s="33">
        <v>12</v>
      </c>
      <c r="M23" s="30" t="str">
        <f t="shared" si="13"/>
        <v>Overwater Villa Sunrise Lagoon</v>
      </c>
      <c r="N23" s="31" t="str">
        <f t="shared" si="13"/>
        <v>BB</v>
      </c>
      <c r="O23" s="31" t="str">
        <f t="shared" si="13"/>
        <v>02 Persons</v>
      </c>
      <c r="P23" s="34">
        <f t="shared" si="14"/>
        <v>764</v>
      </c>
      <c r="Q23" s="34">
        <f t="shared" si="15"/>
        <v>12</v>
      </c>
      <c r="R23" s="34">
        <f t="shared" si="16"/>
        <v>12</v>
      </c>
      <c r="S23" s="34">
        <f t="shared" si="17"/>
        <v>12</v>
      </c>
      <c r="U23" s="53">
        <v>12</v>
      </c>
      <c r="V23" s="53">
        <v>25</v>
      </c>
      <c r="W23" s="53">
        <v>12</v>
      </c>
      <c r="X23" s="53">
        <v>12</v>
      </c>
      <c r="Z23" s="30" t="str">
        <f t="shared" si="18"/>
        <v>Overwater Villa Sunrise Lagoon</v>
      </c>
      <c r="AA23" s="31" t="str">
        <f t="shared" si="18"/>
        <v>BB</v>
      </c>
      <c r="AB23" s="31" t="str">
        <f t="shared" si="18"/>
        <v>02 Persons</v>
      </c>
      <c r="AC23" s="34">
        <f t="shared" si="19"/>
        <v>776</v>
      </c>
      <c r="AD23" s="34">
        <f t="shared" si="19"/>
        <v>37</v>
      </c>
      <c r="AE23" s="34">
        <f t="shared" si="19"/>
        <v>24</v>
      </c>
      <c r="AF23" s="34">
        <f t="shared" si="19"/>
        <v>24</v>
      </c>
    </row>
    <row r="24" spans="1:32" ht="22.9" customHeight="1">
      <c r="A24" s="30" t="s">
        <v>1445</v>
      </c>
      <c r="B24" s="31" t="s">
        <v>139</v>
      </c>
      <c r="C24" s="31" t="s">
        <v>140</v>
      </c>
      <c r="D24" s="31">
        <v>727</v>
      </c>
      <c r="E24" s="31">
        <v>0</v>
      </c>
      <c r="F24" s="31">
        <v>0</v>
      </c>
      <c r="G24" s="31">
        <v>0</v>
      </c>
      <c r="H24" s="8"/>
      <c r="I24" s="33"/>
      <c r="J24" s="33"/>
      <c r="K24" s="33">
        <v>12</v>
      </c>
      <c r="M24" s="30" t="str">
        <f t="shared" si="13"/>
        <v>Beach Pool Suite Sunrise</v>
      </c>
      <c r="N24" s="31" t="str">
        <f t="shared" si="13"/>
        <v>BB</v>
      </c>
      <c r="O24" s="31" t="str">
        <f t="shared" si="13"/>
        <v>02 Persons</v>
      </c>
      <c r="P24" s="34">
        <f t="shared" si="14"/>
        <v>739</v>
      </c>
      <c r="Q24" s="34">
        <f t="shared" si="15"/>
        <v>12</v>
      </c>
      <c r="R24" s="34">
        <f t="shared" si="16"/>
        <v>12</v>
      </c>
      <c r="S24" s="34">
        <f t="shared" si="17"/>
        <v>12</v>
      </c>
      <c r="U24" s="53">
        <v>12</v>
      </c>
      <c r="V24" s="53">
        <v>25</v>
      </c>
      <c r="W24" s="53">
        <v>12</v>
      </c>
      <c r="X24" s="53">
        <v>12</v>
      </c>
      <c r="Z24" s="30" t="str">
        <f t="shared" si="18"/>
        <v>Beach Pool Suite Sunrise</v>
      </c>
      <c r="AA24" s="31" t="str">
        <f t="shared" si="18"/>
        <v>BB</v>
      </c>
      <c r="AB24" s="31" t="str">
        <f t="shared" si="18"/>
        <v>02 Persons</v>
      </c>
      <c r="AC24" s="34">
        <f t="shared" si="19"/>
        <v>751</v>
      </c>
      <c r="AD24" s="34">
        <f t="shared" si="19"/>
        <v>37</v>
      </c>
      <c r="AE24" s="34">
        <f t="shared" si="19"/>
        <v>24</v>
      </c>
      <c r="AF24" s="34">
        <f t="shared" si="19"/>
        <v>24</v>
      </c>
    </row>
    <row r="25" spans="1:32" ht="22.9" customHeight="1">
      <c r="A25" s="30" t="s">
        <v>1446</v>
      </c>
      <c r="B25" s="31" t="s">
        <v>139</v>
      </c>
      <c r="C25" s="31" t="s">
        <v>140</v>
      </c>
      <c r="D25" s="31">
        <v>811</v>
      </c>
      <c r="E25" s="31">
        <v>0</v>
      </c>
      <c r="F25" s="31">
        <v>0</v>
      </c>
      <c r="G25" s="31">
        <v>0</v>
      </c>
      <c r="H25" s="8"/>
      <c r="I25" s="33"/>
      <c r="J25" s="33"/>
      <c r="K25" s="33">
        <v>12</v>
      </c>
      <c r="M25" s="30" t="str">
        <f t="shared" si="13"/>
        <v xml:space="preserve">Beach Pool Suite </v>
      </c>
      <c r="N25" s="31" t="str">
        <f t="shared" si="13"/>
        <v>BB</v>
      </c>
      <c r="O25" s="31" t="str">
        <f t="shared" si="13"/>
        <v>02 Persons</v>
      </c>
      <c r="P25" s="34">
        <f t="shared" si="14"/>
        <v>823</v>
      </c>
      <c r="Q25" s="34">
        <f t="shared" si="15"/>
        <v>12</v>
      </c>
      <c r="R25" s="34">
        <f t="shared" si="16"/>
        <v>12</v>
      </c>
      <c r="S25" s="34">
        <f t="shared" si="17"/>
        <v>12</v>
      </c>
      <c r="U25" s="53">
        <v>12</v>
      </c>
      <c r="V25" s="53">
        <v>25</v>
      </c>
      <c r="W25" s="53">
        <v>12</v>
      </c>
      <c r="X25" s="53">
        <v>12</v>
      </c>
      <c r="Z25" s="30" t="str">
        <f t="shared" si="18"/>
        <v xml:space="preserve">Beach Pool Suite </v>
      </c>
      <c r="AA25" s="31" t="str">
        <f t="shared" si="18"/>
        <v>BB</v>
      </c>
      <c r="AB25" s="31" t="str">
        <f t="shared" si="18"/>
        <v>02 Persons</v>
      </c>
      <c r="AC25" s="34">
        <f t="shared" si="19"/>
        <v>835</v>
      </c>
      <c r="AD25" s="34">
        <f t="shared" si="19"/>
        <v>37</v>
      </c>
      <c r="AE25" s="34">
        <f t="shared" si="19"/>
        <v>24</v>
      </c>
      <c r="AF25" s="34">
        <f t="shared" si="19"/>
        <v>24</v>
      </c>
    </row>
    <row r="26" spans="1:32" ht="22.9" customHeight="1">
      <c r="A26" s="214" t="s">
        <v>1438</v>
      </c>
      <c r="B26" s="215" t="s">
        <v>139</v>
      </c>
      <c r="C26" s="215" t="s">
        <v>140</v>
      </c>
      <c r="D26" s="215">
        <f>D25+D5</f>
        <v>851</v>
      </c>
      <c r="E26" s="215">
        <v>0</v>
      </c>
      <c r="F26" s="215">
        <v>0</v>
      </c>
      <c r="G26" s="215">
        <v>0</v>
      </c>
      <c r="H26" s="8"/>
      <c r="I26" s="33"/>
      <c r="J26" s="33"/>
      <c r="K26" s="33">
        <v>12</v>
      </c>
      <c r="M26" s="30" t="str">
        <f t="shared" si="13"/>
        <v xml:space="preserve">Beach Suite Sunset </v>
      </c>
      <c r="N26" s="31" t="str">
        <f t="shared" si="13"/>
        <v>BB</v>
      </c>
      <c r="O26" s="31" t="str">
        <f t="shared" si="13"/>
        <v>02 Persons</v>
      </c>
      <c r="P26" s="34">
        <f t="shared" si="14"/>
        <v>863</v>
      </c>
      <c r="Q26" s="34">
        <f t="shared" si="15"/>
        <v>12</v>
      </c>
      <c r="R26" s="34">
        <f t="shared" si="16"/>
        <v>12</v>
      </c>
      <c r="S26" s="34">
        <f t="shared" si="17"/>
        <v>12</v>
      </c>
      <c r="U26" s="53">
        <v>12</v>
      </c>
      <c r="V26" s="53">
        <v>25</v>
      </c>
      <c r="W26" s="53">
        <v>12</v>
      </c>
      <c r="X26" s="53">
        <v>12</v>
      </c>
      <c r="Z26" s="30" t="str">
        <f t="shared" si="18"/>
        <v xml:space="preserve">Beach Suite Sunset </v>
      </c>
      <c r="AA26" s="31" t="str">
        <f t="shared" si="18"/>
        <v>BB</v>
      </c>
      <c r="AB26" s="31" t="str">
        <f t="shared" si="18"/>
        <v>02 Persons</v>
      </c>
      <c r="AC26" s="34">
        <f t="shared" si="19"/>
        <v>875</v>
      </c>
      <c r="AD26" s="34">
        <f t="shared" si="19"/>
        <v>37</v>
      </c>
      <c r="AE26" s="34">
        <f t="shared" si="19"/>
        <v>24</v>
      </c>
      <c r="AF26" s="34">
        <f t="shared" si="19"/>
        <v>24</v>
      </c>
    </row>
    <row r="27" spans="1:32" ht="22.9" customHeight="1">
      <c r="A27" s="30" t="s">
        <v>1447</v>
      </c>
      <c r="B27" s="31" t="s">
        <v>139</v>
      </c>
      <c r="C27" s="31" t="s">
        <v>140</v>
      </c>
      <c r="D27" s="31">
        <v>900</v>
      </c>
      <c r="E27" s="31">
        <v>0</v>
      </c>
      <c r="F27" s="31">
        <v>0</v>
      </c>
      <c r="G27" s="31">
        <v>0</v>
      </c>
      <c r="H27" s="8"/>
      <c r="I27" s="33"/>
      <c r="J27" s="33"/>
      <c r="K27" s="33">
        <v>12</v>
      </c>
      <c r="M27" s="30" t="str">
        <f t="shared" si="13"/>
        <v xml:space="preserve">Overwater Villa Ocean </v>
      </c>
      <c r="N27" s="31" t="str">
        <f t="shared" si="13"/>
        <v>BB</v>
      </c>
      <c r="O27" s="31" t="str">
        <f t="shared" si="13"/>
        <v>02 Persons</v>
      </c>
      <c r="P27" s="34">
        <f t="shared" si="14"/>
        <v>912</v>
      </c>
      <c r="Q27" s="34">
        <f t="shared" si="15"/>
        <v>12</v>
      </c>
      <c r="R27" s="34">
        <f t="shared" si="16"/>
        <v>12</v>
      </c>
      <c r="S27" s="34">
        <f t="shared" si="17"/>
        <v>12</v>
      </c>
      <c r="U27" s="53">
        <v>12</v>
      </c>
      <c r="V27" s="53">
        <v>25</v>
      </c>
      <c r="W27" s="53">
        <v>12</v>
      </c>
      <c r="X27" s="53">
        <v>12</v>
      </c>
      <c r="Z27" s="30" t="str">
        <f t="shared" si="18"/>
        <v xml:space="preserve">Overwater Villa Ocean </v>
      </c>
      <c r="AA27" s="31" t="str">
        <f t="shared" si="18"/>
        <v>BB</v>
      </c>
      <c r="AB27" s="31" t="str">
        <f t="shared" si="18"/>
        <v>02 Persons</v>
      </c>
      <c r="AC27" s="34">
        <f t="shared" si="19"/>
        <v>924</v>
      </c>
      <c r="AD27" s="34">
        <f t="shared" si="19"/>
        <v>37</v>
      </c>
      <c r="AE27" s="34">
        <f t="shared" si="19"/>
        <v>24</v>
      </c>
      <c r="AF27" s="34">
        <f t="shared" si="19"/>
        <v>24</v>
      </c>
    </row>
    <row r="28" spans="1:32" ht="22.9" customHeight="1">
      <c r="A28" s="214" t="s">
        <v>1448</v>
      </c>
      <c r="B28" s="215" t="s">
        <v>139</v>
      </c>
      <c r="C28" s="215" t="s">
        <v>140</v>
      </c>
      <c r="D28" s="215">
        <f>D27+D6</f>
        <v>925</v>
      </c>
      <c r="E28" s="215">
        <v>0</v>
      </c>
      <c r="F28" s="215">
        <v>0</v>
      </c>
      <c r="G28" s="215">
        <v>0</v>
      </c>
      <c r="H28" s="8"/>
      <c r="I28" s="33"/>
      <c r="J28" s="33"/>
      <c r="K28" s="33">
        <v>12</v>
      </c>
      <c r="M28" s="30" t="str">
        <f t="shared" si="13"/>
        <v xml:space="preserve">Overwater Villa Sunrise Ocean </v>
      </c>
      <c r="N28" s="31" t="str">
        <f t="shared" si="13"/>
        <v>BB</v>
      </c>
      <c r="O28" s="31" t="str">
        <f t="shared" si="13"/>
        <v>02 Persons</v>
      </c>
      <c r="P28" s="34">
        <f t="shared" si="14"/>
        <v>937</v>
      </c>
      <c r="Q28" s="34">
        <f t="shared" si="15"/>
        <v>12</v>
      </c>
      <c r="R28" s="34">
        <f t="shared" si="16"/>
        <v>12</v>
      </c>
      <c r="S28" s="34">
        <f t="shared" si="17"/>
        <v>12</v>
      </c>
      <c r="U28" s="53">
        <v>12</v>
      </c>
      <c r="V28" s="53">
        <v>25</v>
      </c>
      <c r="W28" s="53">
        <v>12</v>
      </c>
      <c r="X28" s="53">
        <v>12</v>
      </c>
      <c r="Z28" s="30" t="str">
        <f t="shared" si="18"/>
        <v xml:space="preserve">Overwater Villa Sunrise Ocean </v>
      </c>
      <c r="AA28" s="31" t="str">
        <f t="shared" si="18"/>
        <v>BB</v>
      </c>
      <c r="AB28" s="31" t="str">
        <f t="shared" si="18"/>
        <v>02 Persons</v>
      </c>
      <c r="AC28" s="34">
        <f t="shared" si="19"/>
        <v>949</v>
      </c>
      <c r="AD28" s="34">
        <f t="shared" si="19"/>
        <v>37</v>
      </c>
      <c r="AE28" s="34">
        <f t="shared" si="19"/>
        <v>24</v>
      </c>
      <c r="AF28" s="34">
        <f t="shared" si="19"/>
        <v>24</v>
      </c>
    </row>
    <row r="29" spans="1:32" ht="22.9" customHeight="1">
      <c r="A29" s="30" t="s">
        <v>1449</v>
      </c>
      <c r="B29" s="31" t="s">
        <v>139</v>
      </c>
      <c r="C29" s="31" t="s">
        <v>206</v>
      </c>
      <c r="D29" s="31">
        <v>2304</v>
      </c>
      <c r="E29" s="31">
        <v>0</v>
      </c>
      <c r="F29" s="31">
        <v>0</v>
      </c>
      <c r="G29" s="31">
        <v>0</v>
      </c>
      <c r="H29" s="8"/>
      <c r="I29" s="33"/>
      <c r="J29" s="33"/>
      <c r="K29" s="33">
        <v>36</v>
      </c>
      <c r="M29" s="30" t="str">
        <f t="shared" si="13"/>
        <v xml:space="preserve">Beach Spa Residence 3 Bed Room </v>
      </c>
      <c r="N29" s="31" t="str">
        <f t="shared" si="13"/>
        <v>BB</v>
      </c>
      <c r="O29" s="31" t="str">
        <f t="shared" si="13"/>
        <v>06 Persons</v>
      </c>
      <c r="P29" s="34">
        <f t="shared" si="14"/>
        <v>2340</v>
      </c>
      <c r="Q29" s="34">
        <f t="shared" si="15"/>
        <v>36</v>
      </c>
      <c r="R29" s="34">
        <f t="shared" si="16"/>
        <v>36</v>
      </c>
      <c r="S29" s="34">
        <f t="shared" si="17"/>
        <v>36</v>
      </c>
      <c r="U29" s="53">
        <v>40</v>
      </c>
      <c r="V29" s="53">
        <v>80</v>
      </c>
      <c r="W29" s="53">
        <v>40</v>
      </c>
      <c r="X29" s="53">
        <v>40</v>
      </c>
      <c r="Z29" s="30" t="str">
        <f t="shared" si="18"/>
        <v xml:space="preserve">Beach Spa Residence 3 Bed Room </v>
      </c>
      <c r="AA29" s="31" t="str">
        <f t="shared" si="18"/>
        <v>BB</v>
      </c>
      <c r="AB29" s="31" t="str">
        <f t="shared" si="18"/>
        <v>06 Persons</v>
      </c>
      <c r="AC29" s="34">
        <f t="shared" si="19"/>
        <v>2380</v>
      </c>
      <c r="AD29" s="34">
        <f t="shared" si="19"/>
        <v>116</v>
      </c>
      <c r="AE29" s="34">
        <f t="shared" si="19"/>
        <v>76</v>
      </c>
      <c r="AF29" s="34">
        <f t="shared" si="19"/>
        <v>76</v>
      </c>
    </row>
  </sheetData>
  <sheetProtection algorithmName="SHA-512" hashValue="MYl68YtPo8rQuq/7RSBZtjJ5+ZSyQeiYZ92vdpN5d6phDMwBhneIk224Drv1Zm+xZy05o2uNC3RJZBpRE/7DrA==" saltValue="i+jdKz1sy6w++tw9DA37Kg==" spinCount="100000" sheet="1" selectLockedCells="1" selectUnlockedCells="1"/>
  <mergeCells count="18">
    <mergeCell ref="O20:O21"/>
    <mergeCell ref="Z20:Z21"/>
    <mergeCell ref="A9:A10"/>
    <mergeCell ref="B9:B10"/>
    <mergeCell ref="C9:C10"/>
    <mergeCell ref="M9:M10"/>
    <mergeCell ref="N9:N10"/>
    <mergeCell ref="O9:O10"/>
    <mergeCell ref="A20:A21"/>
    <mergeCell ref="B20:B21"/>
    <mergeCell ref="C20:C21"/>
    <mergeCell ref="M20:M21"/>
    <mergeCell ref="N20:N21"/>
    <mergeCell ref="AA20:AA21"/>
    <mergeCell ref="AB20:AB21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CC501-109B-437A-A684-6F44D72A4057}">
  <sheetPr codeName="Лист149"/>
  <dimension ref="A1:G17"/>
  <sheetViews>
    <sheetView view="pageBreakPreview" zoomScale="120" zoomScaleNormal="100" zoomScaleSheetLayoutView="120" workbookViewId="0">
      <selection activeCell="G1" sqref="G1:G1048576"/>
    </sheetView>
  </sheetViews>
  <sheetFormatPr defaultColWidth="9.140625" defaultRowHeight="20.25" customHeight="1"/>
  <cols>
    <col min="1" max="1" width="33.28515625" style="1" customWidth="1"/>
    <col min="2" max="2" width="10.5703125" style="1" customWidth="1"/>
    <col min="3" max="3" width="13.7109375" style="2" customWidth="1"/>
    <col min="4" max="4" width="17.42578125" style="2" customWidth="1"/>
    <col min="5" max="7" width="17.42578125" style="3" customWidth="1"/>
    <col min="8" max="16384" width="9.140625" style="1"/>
  </cols>
  <sheetData>
    <row r="1" spans="1:7" ht="20.25" customHeight="1">
      <c r="A1" s="300" t="s">
        <v>2039</v>
      </c>
      <c r="B1" s="300"/>
      <c r="C1" s="300"/>
      <c r="D1" s="300"/>
      <c r="G1" s="78"/>
    </row>
    <row r="2" spans="1:7" s="2" customFormat="1" ht="24.6" customHeight="1">
      <c r="A2" s="43"/>
      <c r="B2" s="5"/>
      <c r="E2" s="3"/>
      <c r="F2" s="3"/>
      <c r="G2" s="3"/>
    </row>
    <row r="3" spans="1:7" s="2" customFormat="1" ht="24.6" customHeight="1">
      <c r="A3" s="15" t="s">
        <v>10</v>
      </c>
      <c r="B3" s="15"/>
      <c r="E3" s="3"/>
      <c r="F3" s="3"/>
      <c r="G3" s="3"/>
    </row>
    <row r="4" spans="1:7" s="2" customFormat="1" ht="24.6" customHeight="1">
      <c r="A4" s="5" t="s">
        <v>11</v>
      </c>
      <c r="B4" s="5"/>
      <c r="E4" s="3"/>
      <c r="F4" s="3"/>
      <c r="G4" s="3"/>
    </row>
    <row r="5" spans="1:7" s="2" customFormat="1" ht="24.6" customHeight="1">
      <c r="A5" s="5" t="s">
        <v>12</v>
      </c>
      <c r="B5" s="5"/>
      <c r="E5" s="3"/>
      <c r="F5" s="3"/>
      <c r="G5" s="3"/>
    </row>
    <row r="6" spans="1:7" s="2" customFormat="1" ht="24.6" customHeight="1">
      <c r="A6" s="5" t="s">
        <v>108</v>
      </c>
      <c r="B6" s="5"/>
      <c r="E6" s="3"/>
      <c r="F6" s="3"/>
      <c r="G6" s="3"/>
    </row>
    <row r="7" spans="1:7" s="2" customFormat="1" ht="24.6" customHeight="1">
      <c r="A7" s="5"/>
      <c r="B7" s="5"/>
      <c r="E7" s="3"/>
      <c r="F7" s="3"/>
      <c r="G7" s="3"/>
    </row>
    <row r="8" spans="1:7" s="2" customFormat="1" ht="24.6" customHeight="1">
      <c r="A8" s="15" t="s">
        <v>82</v>
      </c>
      <c r="B8" s="15"/>
      <c r="E8" s="3"/>
      <c r="F8" s="3"/>
      <c r="G8" s="3"/>
    </row>
    <row r="9" spans="1:7" s="2" customFormat="1" ht="24.6" customHeight="1">
      <c r="A9" s="7" t="s">
        <v>169</v>
      </c>
      <c r="B9" s="15"/>
      <c r="E9" s="3"/>
      <c r="F9" s="3"/>
      <c r="G9" s="3"/>
    </row>
    <row r="10" spans="1:7" s="2" customFormat="1" ht="24.6" customHeight="1">
      <c r="A10" s="5" t="s">
        <v>170</v>
      </c>
      <c r="B10" s="5"/>
      <c r="E10" s="3"/>
      <c r="F10" s="3"/>
      <c r="G10" s="3"/>
    </row>
    <row r="11" spans="1:7" s="2" customFormat="1" ht="24.6" customHeight="1">
      <c r="A11" s="5" t="s">
        <v>171</v>
      </c>
      <c r="B11" s="5"/>
      <c r="E11" s="3"/>
      <c r="F11" s="3"/>
      <c r="G11" s="3"/>
    </row>
    <row r="12" spans="1:7" s="2" customFormat="1" ht="24.6" customHeight="1">
      <c r="A12" s="5" t="s">
        <v>121</v>
      </c>
      <c r="B12" s="5"/>
      <c r="E12" s="3"/>
      <c r="F12" s="3"/>
      <c r="G12" s="3"/>
    </row>
    <row r="13" spans="1:7" s="2" customFormat="1" ht="24.6" customHeight="1">
      <c r="A13" s="7" t="s">
        <v>172</v>
      </c>
      <c r="B13" s="15"/>
      <c r="E13" s="3"/>
      <c r="F13" s="3"/>
      <c r="G13" s="3"/>
    </row>
    <row r="14" spans="1:7" s="2" customFormat="1" ht="24.6" customHeight="1">
      <c r="A14" s="5" t="s">
        <v>173</v>
      </c>
      <c r="B14" s="23"/>
      <c r="E14" s="3"/>
      <c r="F14" s="3"/>
      <c r="G14" s="3"/>
    </row>
    <row r="15" spans="1:7" s="2" customFormat="1" ht="24.6" customHeight="1">
      <c r="A15" s="5" t="s">
        <v>121</v>
      </c>
      <c r="B15" s="1"/>
      <c r="E15" s="3"/>
      <c r="F15" s="3"/>
      <c r="G15" s="3"/>
    </row>
    <row r="17" spans="1:7" s="2" customFormat="1" ht="20.25" customHeight="1">
      <c r="A17" s="48"/>
      <c r="B17" s="1"/>
      <c r="E17" s="3"/>
      <c r="F17" s="3"/>
      <c r="G17" s="3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&amp;N&amp;R&amp;"Candara,Regular"&amp;8Naladhu Private Island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CFE94-0495-4534-BDA0-E07A77846A5E}">
  <sheetPr codeName="Лист150">
    <tabColor rgb="FFFF0000"/>
  </sheetPr>
  <dimension ref="A8:AF19"/>
  <sheetViews>
    <sheetView topLeftCell="AG7" zoomScale="120" zoomScaleNormal="120" zoomScaleSheetLayoutView="100" workbookViewId="0">
      <selection sqref="A1:AF1048576"/>
    </sheetView>
  </sheetViews>
  <sheetFormatPr defaultColWidth="23.85546875" defaultRowHeight="19.899999999999999" customHeight="1"/>
  <cols>
    <col min="1" max="32" width="0" style="25" hidden="1" customWidth="1"/>
    <col min="33" max="16384" width="23.85546875" style="25"/>
  </cols>
  <sheetData>
    <row r="8" spans="1:32" ht="19.89999999999999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9.899999999999999" customHeight="1">
      <c r="A9" s="299" t="s">
        <v>0</v>
      </c>
      <c r="B9" s="299" t="s">
        <v>1</v>
      </c>
      <c r="C9" s="299" t="s">
        <v>29</v>
      </c>
      <c r="D9" s="57" t="s">
        <v>174</v>
      </c>
      <c r="E9" s="57" t="s">
        <v>132</v>
      </c>
      <c r="F9" s="57" t="s">
        <v>175</v>
      </c>
      <c r="G9" s="57" t="s">
        <v>176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High </v>
      </c>
      <c r="Q9" s="51" t="str">
        <f t="shared" si="0"/>
        <v>Low</v>
      </c>
      <c r="R9" s="51" t="str">
        <f t="shared" si="0"/>
        <v>Shoulder</v>
      </c>
      <c r="S9" s="51" t="str">
        <f t="shared" si="0"/>
        <v xml:space="preserve">Low </v>
      </c>
      <c r="U9" s="27" t="str">
        <f>P9</f>
        <v xml:space="preserve">High </v>
      </c>
      <c r="V9" s="27" t="str">
        <f t="shared" ref="V9:X10" si="1">Q9</f>
        <v>Low</v>
      </c>
      <c r="W9" s="27" t="str">
        <f t="shared" si="1"/>
        <v>Shoulder</v>
      </c>
      <c r="X9" s="27" t="str">
        <f t="shared" si="1"/>
        <v xml:space="preserve">Low </v>
      </c>
      <c r="Z9" s="311" t="s">
        <v>0</v>
      </c>
      <c r="AA9" s="311" t="s">
        <v>1</v>
      </c>
      <c r="AB9" s="311" t="s">
        <v>29</v>
      </c>
      <c r="AC9" s="52" t="str">
        <f>U9</f>
        <v xml:space="preserve">High </v>
      </c>
      <c r="AD9" s="52" t="str">
        <f t="shared" ref="AD9:AF10" si="2">V9</f>
        <v>Low</v>
      </c>
      <c r="AE9" s="52" t="str">
        <f t="shared" si="2"/>
        <v>Shoulder</v>
      </c>
      <c r="AF9" s="52" t="str">
        <f t="shared" si="2"/>
        <v xml:space="preserve">Low </v>
      </c>
    </row>
    <row r="10" spans="1:32" ht="19.899999999999999" customHeight="1">
      <c r="A10" s="299"/>
      <c r="B10" s="299"/>
      <c r="C10" s="299"/>
      <c r="D10" s="57" t="s">
        <v>177</v>
      </c>
      <c r="E10" s="57" t="s">
        <v>178</v>
      </c>
      <c r="F10" s="57" t="s">
        <v>179</v>
      </c>
      <c r="G10" s="57" t="s">
        <v>180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09 Jan 2020 to 07 May 2020</v>
      </c>
      <c r="Q10" s="51" t="str">
        <f t="shared" si="0"/>
        <v>08 May 2020 to 31 Jul 2020</v>
      </c>
      <c r="R10" s="51" t="str">
        <f t="shared" si="0"/>
        <v>01 Aug 2020 to 31 Aug 2020</v>
      </c>
      <c r="S10" s="51" t="str">
        <f t="shared" si="0"/>
        <v>01 Sep 2020 to 30 Sep 2020</v>
      </c>
      <c r="U10" s="27" t="str">
        <f>P10</f>
        <v>09 Jan 2020 to 07 May 2020</v>
      </c>
      <c r="V10" s="27" t="str">
        <f t="shared" si="1"/>
        <v>08 May 2020 to 31 Jul 2020</v>
      </c>
      <c r="W10" s="27" t="str">
        <f t="shared" si="1"/>
        <v>01 Aug 2020 to 31 Aug 2020</v>
      </c>
      <c r="X10" s="27" t="str">
        <f t="shared" si="1"/>
        <v>01 Sep 2020 to 30 Sep 2020</v>
      </c>
      <c r="Z10" s="311"/>
      <c r="AA10" s="311"/>
      <c r="AB10" s="311"/>
      <c r="AC10" s="52" t="str">
        <f>U10</f>
        <v>09 Jan 2020 to 07 May 2020</v>
      </c>
      <c r="AD10" s="52" t="str">
        <f t="shared" si="2"/>
        <v>08 May 2020 to 31 Jul 2020</v>
      </c>
      <c r="AE10" s="52" t="str">
        <f t="shared" si="2"/>
        <v>01 Aug 2020 to 31 Aug 2020</v>
      </c>
      <c r="AF10" s="52" t="str">
        <f t="shared" si="2"/>
        <v>01 Sep 2020 to 30 Sep 2020</v>
      </c>
    </row>
    <row r="11" spans="1:32" ht="19.899999999999999" customHeight="1">
      <c r="A11" s="30" t="s">
        <v>1450</v>
      </c>
      <c r="B11" s="31" t="s">
        <v>139</v>
      </c>
      <c r="C11" s="31" t="s">
        <v>140</v>
      </c>
      <c r="D11" s="31">
        <v>1732</v>
      </c>
      <c r="E11" s="31">
        <v>1240</v>
      </c>
      <c r="F11" s="31">
        <v>1593</v>
      </c>
      <c r="G11" s="31">
        <v>1240</v>
      </c>
      <c r="H11" s="8"/>
      <c r="I11" s="33"/>
      <c r="J11" s="33"/>
      <c r="K11" s="33">
        <v>0</v>
      </c>
      <c r="M11" s="30" t="str">
        <f t="shared" ref="M11:O13" si="3">A11</f>
        <v xml:space="preserve">Ocean House with Pool </v>
      </c>
      <c r="N11" s="31" t="str">
        <f t="shared" si="3"/>
        <v>BB</v>
      </c>
      <c r="O11" s="31" t="str">
        <f t="shared" si="3"/>
        <v>02 Persons</v>
      </c>
      <c r="P11" s="34">
        <f>D11+K11</f>
        <v>1732</v>
      </c>
      <c r="Q11" s="34">
        <f>E11+K11</f>
        <v>1240</v>
      </c>
      <c r="R11" s="34">
        <f>F11+K11</f>
        <v>1593</v>
      </c>
      <c r="S11" s="34">
        <f>G11+K11</f>
        <v>1240</v>
      </c>
      <c r="U11" s="53">
        <v>10</v>
      </c>
      <c r="V11" s="53">
        <v>10</v>
      </c>
      <c r="W11" s="53">
        <v>10</v>
      </c>
      <c r="X11" s="53">
        <v>10</v>
      </c>
      <c r="Z11" s="30" t="str">
        <f t="shared" ref="Z11:AB13" si="4">M11</f>
        <v xml:space="preserve">Ocean House with Pool </v>
      </c>
      <c r="AA11" s="31" t="str">
        <f t="shared" si="4"/>
        <v>BB</v>
      </c>
      <c r="AB11" s="31" t="str">
        <f t="shared" si="4"/>
        <v>02 Persons</v>
      </c>
      <c r="AC11" s="34">
        <f t="shared" ref="AC11:AF13" si="5">P11+U11</f>
        <v>1742</v>
      </c>
      <c r="AD11" s="34">
        <f t="shared" si="5"/>
        <v>1250</v>
      </c>
      <c r="AE11" s="34">
        <f t="shared" si="5"/>
        <v>1603</v>
      </c>
      <c r="AF11" s="34">
        <f t="shared" si="5"/>
        <v>1250</v>
      </c>
    </row>
    <row r="12" spans="1:32" ht="19.899999999999999" customHeight="1">
      <c r="A12" s="30" t="s">
        <v>1451</v>
      </c>
      <c r="B12" s="31" t="s">
        <v>139</v>
      </c>
      <c r="C12" s="31" t="s">
        <v>140</v>
      </c>
      <c r="D12" s="31">
        <v>2217</v>
      </c>
      <c r="E12" s="31">
        <v>1538</v>
      </c>
      <c r="F12" s="31">
        <v>1928</v>
      </c>
      <c r="G12" s="31">
        <v>1538</v>
      </c>
      <c r="H12" s="8"/>
      <c r="I12" s="33"/>
      <c r="J12" s="33"/>
      <c r="K12" s="33">
        <v>0</v>
      </c>
      <c r="M12" s="30" t="str">
        <f t="shared" si="3"/>
        <v xml:space="preserve">Beach House with Pool </v>
      </c>
      <c r="N12" s="31" t="str">
        <f t="shared" si="3"/>
        <v>BB</v>
      </c>
      <c r="O12" s="31" t="str">
        <f t="shared" si="3"/>
        <v>02 Persons</v>
      </c>
      <c r="P12" s="34">
        <f>D12+K12</f>
        <v>2217</v>
      </c>
      <c r="Q12" s="34">
        <f>E12+K12</f>
        <v>1538</v>
      </c>
      <c r="R12" s="34">
        <f>F12+K12</f>
        <v>1928</v>
      </c>
      <c r="S12" s="34">
        <f>G12+K12</f>
        <v>1538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si="4"/>
        <v xml:space="preserve">Beach House with Pool </v>
      </c>
      <c r="AA12" s="31" t="str">
        <f t="shared" si="4"/>
        <v>BB</v>
      </c>
      <c r="AB12" s="31" t="str">
        <f t="shared" si="4"/>
        <v>02 Persons</v>
      </c>
      <c r="AC12" s="34">
        <f t="shared" si="5"/>
        <v>2227</v>
      </c>
      <c r="AD12" s="34">
        <f t="shared" si="5"/>
        <v>1548</v>
      </c>
      <c r="AE12" s="34">
        <f t="shared" si="5"/>
        <v>1938</v>
      </c>
      <c r="AF12" s="34">
        <f t="shared" si="5"/>
        <v>1548</v>
      </c>
    </row>
    <row r="13" spans="1:32" ht="19.899999999999999" customHeight="1">
      <c r="A13" s="30" t="s">
        <v>1452</v>
      </c>
      <c r="B13" s="31" t="s">
        <v>139</v>
      </c>
      <c r="C13" s="31" t="s">
        <v>1453</v>
      </c>
      <c r="D13" s="31" t="s">
        <v>989</v>
      </c>
      <c r="E13" s="31" t="s">
        <v>989</v>
      </c>
      <c r="F13" s="31" t="s">
        <v>989</v>
      </c>
      <c r="G13" s="31" t="s">
        <v>989</v>
      </c>
      <c r="H13" s="8"/>
      <c r="I13" s="33"/>
      <c r="J13" s="33"/>
      <c r="K13" s="33">
        <v>0</v>
      </c>
      <c r="M13" s="30" t="str">
        <f t="shared" si="3"/>
        <v xml:space="preserve">Naladhu Two Bed Room Pool Residence </v>
      </c>
      <c r="N13" s="31" t="str">
        <f t="shared" si="3"/>
        <v>BB</v>
      </c>
      <c r="O13" s="31" t="str">
        <f t="shared" si="3"/>
        <v>05 Persons</v>
      </c>
      <c r="P13" s="34" t="e">
        <f>D13+K13</f>
        <v>#VALUE!</v>
      </c>
      <c r="Q13" s="34" t="e">
        <f>E13+K13</f>
        <v>#VALUE!</v>
      </c>
      <c r="R13" s="34" t="e">
        <f>F13+K13</f>
        <v>#VALUE!</v>
      </c>
      <c r="S13" s="34" t="e">
        <f>G13+K13</f>
        <v>#VALUE!</v>
      </c>
      <c r="U13" s="53">
        <v>25</v>
      </c>
      <c r="V13" s="53">
        <v>25</v>
      </c>
      <c r="W13" s="53">
        <v>25</v>
      </c>
      <c r="X13" s="53">
        <v>25</v>
      </c>
      <c r="Z13" s="30" t="str">
        <f t="shared" si="4"/>
        <v xml:space="preserve">Naladhu Two Bed Room Pool Residence </v>
      </c>
      <c r="AA13" s="31" t="str">
        <f t="shared" si="4"/>
        <v>BB</v>
      </c>
      <c r="AB13" s="31" t="str">
        <f t="shared" si="4"/>
        <v>05 Persons</v>
      </c>
      <c r="AC13" s="34" t="e">
        <f t="shared" si="5"/>
        <v>#VALUE!</v>
      </c>
      <c r="AD13" s="34" t="e">
        <f t="shared" si="5"/>
        <v>#VALUE!</v>
      </c>
      <c r="AE13" s="34" t="e">
        <f t="shared" si="5"/>
        <v>#VALUE!</v>
      </c>
      <c r="AF13" s="34" t="e">
        <f t="shared" si="5"/>
        <v>#VALUE!</v>
      </c>
    </row>
    <row r="14" spans="1:32" ht="19.899999999999999" customHeight="1">
      <c r="A14" s="25" t="s">
        <v>24</v>
      </c>
      <c r="I14" s="25" t="s">
        <v>25</v>
      </c>
      <c r="M14" s="25" t="s">
        <v>26</v>
      </c>
      <c r="U14" s="25" t="s">
        <v>27</v>
      </c>
      <c r="Z14" s="25" t="s">
        <v>129</v>
      </c>
    </row>
    <row r="15" spans="1:32" ht="19.899999999999999" customHeight="1">
      <c r="A15" s="299" t="s">
        <v>0</v>
      </c>
      <c r="B15" s="299" t="s">
        <v>1</v>
      </c>
      <c r="C15" s="299" t="s">
        <v>29</v>
      </c>
      <c r="D15" s="57" t="s">
        <v>414</v>
      </c>
      <c r="E15" s="57" t="s">
        <v>156</v>
      </c>
      <c r="F15" s="57">
        <v>0</v>
      </c>
      <c r="G15" s="57">
        <v>0</v>
      </c>
      <c r="H15" s="8"/>
      <c r="I15" s="26" t="s">
        <v>32</v>
      </c>
      <c r="J15" s="26" t="s">
        <v>33</v>
      </c>
      <c r="K15" s="26" t="s">
        <v>34</v>
      </c>
      <c r="M15" s="294" t="s">
        <v>0</v>
      </c>
      <c r="N15" s="294" t="s">
        <v>1</v>
      </c>
      <c r="O15" s="294" t="s">
        <v>29</v>
      </c>
      <c r="P15" s="51" t="str">
        <f t="shared" ref="P15:S16" si="6">D15</f>
        <v xml:space="preserve">Shoulder </v>
      </c>
      <c r="Q15" s="51" t="str">
        <f t="shared" si="6"/>
        <v xml:space="preserve">Peak </v>
      </c>
      <c r="R15" s="51">
        <f t="shared" si="6"/>
        <v>0</v>
      </c>
      <c r="S15" s="51">
        <f t="shared" si="6"/>
        <v>0</v>
      </c>
      <c r="U15" s="27" t="str">
        <f>P15</f>
        <v xml:space="preserve">Shoulder </v>
      </c>
      <c r="V15" s="27" t="str">
        <f t="shared" ref="V15:X16" si="7">Q15</f>
        <v xml:space="preserve">Peak </v>
      </c>
      <c r="W15" s="27">
        <f t="shared" si="7"/>
        <v>0</v>
      </c>
      <c r="X15" s="27">
        <f t="shared" si="7"/>
        <v>0</v>
      </c>
      <c r="Z15" s="311" t="s">
        <v>0</v>
      </c>
      <c r="AA15" s="311" t="s">
        <v>1</v>
      </c>
      <c r="AB15" s="311" t="s">
        <v>29</v>
      </c>
      <c r="AC15" s="52" t="str">
        <f>U15</f>
        <v xml:space="preserve">Shoulder </v>
      </c>
      <c r="AD15" s="52" t="str">
        <f t="shared" ref="AD15:AF16" si="8">V15</f>
        <v xml:space="preserve">Peak </v>
      </c>
      <c r="AE15" s="52">
        <f t="shared" si="8"/>
        <v>0</v>
      </c>
      <c r="AF15" s="52">
        <f t="shared" si="8"/>
        <v>0</v>
      </c>
    </row>
    <row r="16" spans="1:32" ht="19.899999999999999" customHeight="1">
      <c r="A16" s="299"/>
      <c r="B16" s="299"/>
      <c r="C16" s="299"/>
      <c r="D16" s="57" t="s">
        <v>190</v>
      </c>
      <c r="E16" s="57" t="s">
        <v>168</v>
      </c>
      <c r="F16" s="57">
        <v>0</v>
      </c>
      <c r="G16" s="57">
        <v>0</v>
      </c>
      <c r="H16" s="8"/>
      <c r="I16" s="26" t="s">
        <v>37</v>
      </c>
      <c r="J16" s="26" t="s">
        <v>38</v>
      </c>
      <c r="K16" s="26" t="s">
        <v>137</v>
      </c>
      <c r="M16" s="294"/>
      <c r="N16" s="294"/>
      <c r="O16" s="294"/>
      <c r="P16" s="51" t="str">
        <f t="shared" si="6"/>
        <v>01 Oct 2020 to 23 Dec 2020</v>
      </c>
      <c r="Q16" s="51" t="str">
        <f t="shared" si="6"/>
        <v>24 Dec 2020 to 08 Jan 2021</v>
      </c>
      <c r="R16" s="51">
        <f t="shared" si="6"/>
        <v>0</v>
      </c>
      <c r="S16" s="51">
        <f t="shared" si="6"/>
        <v>0</v>
      </c>
      <c r="U16" s="27" t="str">
        <f>P16</f>
        <v>01 Oct 2020 to 23 Dec 2020</v>
      </c>
      <c r="V16" s="27" t="str">
        <f t="shared" si="7"/>
        <v>24 Dec 2020 to 08 Jan 2021</v>
      </c>
      <c r="W16" s="27">
        <f t="shared" si="7"/>
        <v>0</v>
      </c>
      <c r="X16" s="27">
        <f t="shared" si="7"/>
        <v>0</v>
      </c>
      <c r="Z16" s="311"/>
      <c r="AA16" s="311"/>
      <c r="AB16" s="311"/>
      <c r="AC16" s="52" t="str">
        <f>U16</f>
        <v>01 Oct 2020 to 23 Dec 2020</v>
      </c>
      <c r="AD16" s="52" t="str">
        <f t="shared" si="8"/>
        <v>24 Dec 2020 to 08 Jan 2021</v>
      </c>
      <c r="AE16" s="52">
        <f t="shared" si="8"/>
        <v>0</v>
      </c>
      <c r="AF16" s="52">
        <f t="shared" si="8"/>
        <v>0</v>
      </c>
    </row>
    <row r="17" spans="1:32" ht="19.899999999999999" customHeight="1">
      <c r="A17" s="30" t="s">
        <v>1450</v>
      </c>
      <c r="B17" s="31" t="s">
        <v>139</v>
      </c>
      <c r="C17" s="31" t="s">
        <v>140</v>
      </c>
      <c r="D17" s="31">
        <v>1593</v>
      </c>
      <c r="E17" s="31">
        <v>3315</v>
      </c>
      <c r="F17" s="31">
        <v>0</v>
      </c>
      <c r="G17" s="31">
        <v>0</v>
      </c>
      <c r="H17" s="8"/>
      <c r="I17" s="33"/>
      <c r="J17" s="33"/>
      <c r="K17" s="33">
        <v>0</v>
      </c>
      <c r="M17" s="30" t="str">
        <f t="shared" ref="M17:O19" si="9">A17</f>
        <v xml:space="preserve">Ocean House with Pool </v>
      </c>
      <c r="N17" s="31" t="str">
        <f t="shared" si="9"/>
        <v>BB</v>
      </c>
      <c r="O17" s="31" t="str">
        <f t="shared" si="9"/>
        <v>02 Persons</v>
      </c>
      <c r="P17" s="34">
        <f>D17+K17</f>
        <v>1593</v>
      </c>
      <c r="Q17" s="34">
        <f>E17+K17</f>
        <v>3315</v>
      </c>
      <c r="R17" s="34">
        <f>F17+K17</f>
        <v>0</v>
      </c>
      <c r="S17" s="34">
        <f>G17+K17</f>
        <v>0</v>
      </c>
      <c r="U17" s="53">
        <v>10</v>
      </c>
      <c r="V17" s="53">
        <v>35</v>
      </c>
      <c r="W17" s="53">
        <v>10</v>
      </c>
      <c r="X17" s="53">
        <v>10</v>
      </c>
      <c r="Z17" s="30" t="str">
        <f t="shared" ref="Z17:AB19" si="10">M17</f>
        <v xml:space="preserve">Ocean House with Pool </v>
      </c>
      <c r="AA17" s="31" t="str">
        <f t="shared" si="10"/>
        <v>BB</v>
      </c>
      <c r="AB17" s="31" t="str">
        <f t="shared" si="10"/>
        <v>02 Persons</v>
      </c>
      <c r="AC17" s="34">
        <f t="shared" ref="AC17:AF19" si="11">P17+U17</f>
        <v>1603</v>
      </c>
      <c r="AD17" s="34">
        <f t="shared" si="11"/>
        <v>3350</v>
      </c>
      <c r="AE17" s="34">
        <f t="shared" si="11"/>
        <v>10</v>
      </c>
      <c r="AF17" s="34">
        <f t="shared" si="11"/>
        <v>10</v>
      </c>
    </row>
    <row r="18" spans="1:32" ht="19.899999999999999" customHeight="1">
      <c r="A18" s="30" t="s">
        <v>1451</v>
      </c>
      <c r="B18" s="31" t="s">
        <v>139</v>
      </c>
      <c r="C18" s="31" t="s">
        <v>140</v>
      </c>
      <c r="D18" s="31">
        <v>1928</v>
      </c>
      <c r="E18" s="31" t="s">
        <v>989</v>
      </c>
      <c r="F18" s="31">
        <v>0</v>
      </c>
      <c r="G18" s="31">
        <v>0</v>
      </c>
      <c r="H18" s="8"/>
      <c r="I18" s="33"/>
      <c r="J18" s="33"/>
      <c r="K18" s="33">
        <v>0</v>
      </c>
      <c r="M18" s="30" t="str">
        <f t="shared" si="9"/>
        <v xml:space="preserve">Beach House with Pool </v>
      </c>
      <c r="N18" s="31" t="str">
        <f t="shared" si="9"/>
        <v>BB</v>
      </c>
      <c r="O18" s="31" t="str">
        <f t="shared" si="9"/>
        <v>02 Persons</v>
      </c>
      <c r="P18" s="34">
        <f>D18+K18</f>
        <v>1928</v>
      </c>
      <c r="Q18" s="34" t="e">
        <f>E18+K18</f>
        <v>#VALUE!</v>
      </c>
      <c r="R18" s="34">
        <f>F18+K18</f>
        <v>0</v>
      </c>
      <c r="S18" s="34">
        <f>G18+K18</f>
        <v>0</v>
      </c>
      <c r="U18" s="53">
        <v>10</v>
      </c>
      <c r="V18" s="53">
        <v>35</v>
      </c>
      <c r="W18" s="53">
        <v>10</v>
      </c>
      <c r="X18" s="53">
        <v>10</v>
      </c>
      <c r="Z18" s="30" t="str">
        <f t="shared" si="10"/>
        <v xml:space="preserve">Beach House with Pool </v>
      </c>
      <c r="AA18" s="31" t="str">
        <f t="shared" si="10"/>
        <v>BB</v>
      </c>
      <c r="AB18" s="31" t="str">
        <f t="shared" si="10"/>
        <v>02 Persons</v>
      </c>
      <c r="AC18" s="34">
        <f t="shared" si="11"/>
        <v>1938</v>
      </c>
      <c r="AD18" s="34" t="e">
        <f t="shared" si="11"/>
        <v>#VALUE!</v>
      </c>
      <c r="AE18" s="34">
        <f t="shared" si="11"/>
        <v>10</v>
      </c>
      <c r="AF18" s="34">
        <f t="shared" si="11"/>
        <v>10</v>
      </c>
    </row>
    <row r="19" spans="1:32" ht="19.899999999999999" customHeight="1">
      <c r="A19" s="30" t="s">
        <v>1452</v>
      </c>
      <c r="B19" s="31" t="s">
        <v>139</v>
      </c>
      <c r="C19" s="31" t="s">
        <v>1453</v>
      </c>
      <c r="D19" s="31" t="s">
        <v>989</v>
      </c>
      <c r="E19" s="31" t="s">
        <v>989</v>
      </c>
      <c r="F19" s="31">
        <v>0</v>
      </c>
      <c r="G19" s="31">
        <v>0</v>
      </c>
      <c r="H19" s="8"/>
      <c r="I19" s="33"/>
      <c r="J19" s="33"/>
      <c r="K19" s="33">
        <v>0</v>
      </c>
      <c r="M19" s="30" t="str">
        <f t="shared" si="9"/>
        <v xml:space="preserve">Naladhu Two Bed Room Pool Residence </v>
      </c>
      <c r="N19" s="31" t="str">
        <f t="shared" si="9"/>
        <v>BB</v>
      </c>
      <c r="O19" s="31" t="str">
        <f t="shared" si="9"/>
        <v>05 Persons</v>
      </c>
      <c r="P19" s="34" t="e">
        <f>D19+K19</f>
        <v>#VALUE!</v>
      </c>
      <c r="Q19" s="34" t="e">
        <f>E19+K19</f>
        <v>#VALUE!</v>
      </c>
      <c r="R19" s="34">
        <f>F19+K19</f>
        <v>0</v>
      </c>
      <c r="S19" s="34">
        <f>G19+K19</f>
        <v>0</v>
      </c>
      <c r="U19" s="53">
        <v>25</v>
      </c>
      <c r="V19" s="53">
        <v>35</v>
      </c>
      <c r="W19" s="53">
        <v>25</v>
      </c>
      <c r="X19" s="53">
        <v>25</v>
      </c>
      <c r="Z19" s="30" t="str">
        <f t="shared" si="10"/>
        <v xml:space="preserve">Naladhu Two Bed Room Pool Residence </v>
      </c>
      <c r="AA19" s="31" t="str">
        <f t="shared" si="10"/>
        <v>BB</v>
      </c>
      <c r="AB19" s="31" t="str">
        <f t="shared" si="10"/>
        <v>05 Persons</v>
      </c>
      <c r="AC19" s="34" t="e">
        <f t="shared" si="11"/>
        <v>#VALUE!</v>
      </c>
      <c r="AD19" s="34" t="e">
        <f t="shared" si="11"/>
        <v>#VALUE!</v>
      </c>
      <c r="AE19" s="34">
        <f t="shared" si="11"/>
        <v>25</v>
      </c>
      <c r="AF19" s="34">
        <f t="shared" si="11"/>
        <v>25</v>
      </c>
    </row>
  </sheetData>
  <sheetProtection password="D8E4" sheet="1" selectLockedCells="1" selectUnlockedCells="1"/>
  <mergeCells count="18">
    <mergeCell ref="O15:O16"/>
    <mergeCell ref="Z15:Z16"/>
    <mergeCell ref="A9:A10"/>
    <mergeCell ref="B9:B10"/>
    <mergeCell ref="C9:C10"/>
    <mergeCell ref="M9:M10"/>
    <mergeCell ref="N9:N10"/>
    <mergeCell ref="O9:O10"/>
    <mergeCell ref="A15:A16"/>
    <mergeCell ref="B15:B16"/>
    <mergeCell ref="C15:C16"/>
    <mergeCell ref="M15:M16"/>
    <mergeCell ref="N15:N16"/>
    <mergeCell ref="AA15:AA16"/>
    <mergeCell ref="AB15:AB16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171D4-149D-4BF0-BE21-8B6DF5A68F6D}">
  <sheetPr codeName="Лист16">
    <tabColor rgb="FFFF0000"/>
  </sheetPr>
  <dimension ref="A8:AF31"/>
  <sheetViews>
    <sheetView topLeftCell="AG1" zoomScale="120" zoomScaleNormal="120" zoomScaleSheetLayoutView="100" workbookViewId="0">
      <selection sqref="A1:AF1048576"/>
    </sheetView>
  </sheetViews>
  <sheetFormatPr defaultColWidth="24.28515625" defaultRowHeight="23.45" customHeight="1"/>
  <cols>
    <col min="1" max="1" width="0" style="25" hidden="1" customWidth="1"/>
    <col min="2" max="7" width="22.7109375" style="25" hidden="1" customWidth="1"/>
    <col min="8" max="32" width="0" style="25" hidden="1" customWidth="1"/>
    <col min="33" max="16384" width="24.28515625" style="25"/>
  </cols>
  <sheetData>
    <row r="8" spans="1:32" ht="23.4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3.45" customHeight="1">
      <c r="A9" s="299" t="s">
        <v>0</v>
      </c>
      <c r="B9" s="299" t="s">
        <v>1</v>
      </c>
      <c r="C9" s="299" t="s">
        <v>29</v>
      </c>
      <c r="D9" s="57" t="s">
        <v>174</v>
      </c>
      <c r="E9" s="57" t="s">
        <v>132</v>
      </c>
      <c r="F9" s="57" t="s">
        <v>175</v>
      </c>
      <c r="G9" s="57" t="s">
        <v>176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High </v>
      </c>
      <c r="Q9" s="51" t="str">
        <f t="shared" si="0"/>
        <v>Low</v>
      </c>
      <c r="R9" s="51" t="str">
        <f t="shared" si="0"/>
        <v>Shoulder</v>
      </c>
      <c r="S9" s="51" t="str">
        <f t="shared" si="0"/>
        <v xml:space="preserve">Low </v>
      </c>
      <c r="U9" s="27" t="str">
        <f>P9</f>
        <v xml:space="preserve">High </v>
      </c>
      <c r="V9" s="27" t="str">
        <f t="shared" ref="V9:X10" si="1">Q9</f>
        <v>Low</v>
      </c>
      <c r="W9" s="27" t="str">
        <f t="shared" si="1"/>
        <v>Shoulder</v>
      </c>
      <c r="X9" s="27" t="str">
        <f t="shared" si="1"/>
        <v xml:space="preserve">Low </v>
      </c>
      <c r="Z9" s="311" t="s">
        <v>0</v>
      </c>
      <c r="AA9" s="311" t="s">
        <v>1</v>
      </c>
      <c r="AB9" s="311" t="s">
        <v>29</v>
      </c>
      <c r="AC9" s="52" t="str">
        <f>U9</f>
        <v xml:space="preserve">High </v>
      </c>
      <c r="AD9" s="52" t="str">
        <f t="shared" ref="AD9:AF10" si="2">V9</f>
        <v>Low</v>
      </c>
      <c r="AE9" s="52" t="str">
        <f t="shared" si="2"/>
        <v>Shoulder</v>
      </c>
      <c r="AF9" s="52" t="str">
        <f t="shared" si="2"/>
        <v xml:space="preserve">Low </v>
      </c>
    </row>
    <row r="10" spans="1:32" ht="23.45" customHeight="1">
      <c r="A10" s="299"/>
      <c r="B10" s="299"/>
      <c r="C10" s="299"/>
      <c r="D10" s="57" t="s">
        <v>177</v>
      </c>
      <c r="E10" s="57" t="s">
        <v>178</v>
      </c>
      <c r="F10" s="57" t="s">
        <v>179</v>
      </c>
      <c r="G10" s="57" t="s">
        <v>180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09 Jan 2020 to 07 May 2020</v>
      </c>
      <c r="Q10" s="51" t="str">
        <f t="shared" si="0"/>
        <v>08 May 2020 to 31 Jul 2020</v>
      </c>
      <c r="R10" s="51" t="str">
        <f t="shared" si="0"/>
        <v>01 Aug 2020 to 31 Aug 2020</v>
      </c>
      <c r="S10" s="51" t="str">
        <f t="shared" si="0"/>
        <v>01 Sep 2020 to 30 Sep 2020</v>
      </c>
      <c r="U10" s="27" t="str">
        <f>P10</f>
        <v>09 Jan 2020 to 07 May 2020</v>
      </c>
      <c r="V10" s="27" t="str">
        <f t="shared" si="1"/>
        <v>08 May 2020 to 31 Jul 2020</v>
      </c>
      <c r="W10" s="27" t="str">
        <f t="shared" si="1"/>
        <v>01 Aug 2020 to 31 Aug 2020</v>
      </c>
      <c r="X10" s="27" t="str">
        <f t="shared" si="1"/>
        <v>01 Sep 2020 to 30 Sep 2020</v>
      </c>
      <c r="Z10" s="311"/>
      <c r="AA10" s="311"/>
      <c r="AB10" s="311"/>
      <c r="AC10" s="52" t="str">
        <f>U10</f>
        <v>09 Jan 2020 to 07 May 2020</v>
      </c>
      <c r="AD10" s="52" t="str">
        <f t="shared" si="2"/>
        <v>08 May 2020 to 31 Jul 2020</v>
      </c>
      <c r="AE10" s="52" t="str">
        <f t="shared" si="2"/>
        <v>01 Aug 2020 to 31 Aug 2020</v>
      </c>
      <c r="AF10" s="52" t="str">
        <f t="shared" si="2"/>
        <v>01 Sep 2020 to 30 Sep 2020</v>
      </c>
    </row>
    <row r="11" spans="1:32" ht="23.45" customHeight="1">
      <c r="A11" s="30" t="s">
        <v>181</v>
      </c>
      <c r="B11" s="31" t="s">
        <v>139</v>
      </c>
      <c r="C11" s="31" t="s">
        <v>140</v>
      </c>
      <c r="D11" s="31">
        <v>979</v>
      </c>
      <c r="E11" s="31">
        <v>640</v>
      </c>
      <c r="F11" s="31">
        <v>717</v>
      </c>
      <c r="G11" s="31">
        <v>640</v>
      </c>
      <c r="H11" s="8"/>
      <c r="I11" s="33"/>
      <c r="J11" s="33"/>
      <c r="K11" s="33">
        <v>0</v>
      </c>
      <c r="M11" s="30" t="str">
        <f t="shared" ref="M11:O19" si="3">A11</f>
        <v>Sunrise Beach Villa</v>
      </c>
      <c r="N11" s="31" t="str">
        <f t="shared" si="3"/>
        <v>BB</v>
      </c>
      <c r="O11" s="31" t="str">
        <f t="shared" si="3"/>
        <v>02 Persons</v>
      </c>
      <c r="P11" s="34">
        <f t="shared" ref="P11:P16" si="4">D11+K11</f>
        <v>979</v>
      </c>
      <c r="Q11" s="34">
        <f t="shared" ref="Q11:Q16" si="5">E11+K11</f>
        <v>640</v>
      </c>
      <c r="R11" s="34">
        <f t="shared" ref="R11:R16" si="6">F11+K11</f>
        <v>717</v>
      </c>
      <c r="S11" s="34">
        <f t="shared" ref="S11:S16" si="7">G11+K11</f>
        <v>640</v>
      </c>
      <c r="U11" s="53">
        <v>10</v>
      </c>
      <c r="V11" s="53">
        <v>10</v>
      </c>
      <c r="W11" s="53">
        <v>10</v>
      </c>
      <c r="X11" s="53">
        <v>10</v>
      </c>
      <c r="Z11" s="30" t="str">
        <f t="shared" ref="Z11:AB19" si="8">M11</f>
        <v>Sunrise Beach Villa</v>
      </c>
      <c r="AA11" s="31" t="str">
        <f t="shared" si="8"/>
        <v>BB</v>
      </c>
      <c r="AB11" s="31" t="str">
        <f t="shared" si="8"/>
        <v>02 Persons</v>
      </c>
      <c r="AC11" s="34">
        <f t="shared" ref="AC11:AF19" si="9">P11+U11</f>
        <v>989</v>
      </c>
      <c r="AD11" s="34">
        <f t="shared" si="9"/>
        <v>650</v>
      </c>
      <c r="AE11" s="34">
        <f t="shared" si="9"/>
        <v>727</v>
      </c>
      <c r="AF11" s="34">
        <f t="shared" si="9"/>
        <v>650</v>
      </c>
    </row>
    <row r="12" spans="1:32" ht="23.45" customHeight="1">
      <c r="A12" s="30" t="s">
        <v>182</v>
      </c>
      <c r="B12" s="31" t="s">
        <v>139</v>
      </c>
      <c r="C12" s="31" t="s">
        <v>140</v>
      </c>
      <c r="D12" s="31">
        <v>1224</v>
      </c>
      <c r="E12" s="31">
        <v>710</v>
      </c>
      <c r="F12" s="31">
        <v>847</v>
      </c>
      <c r="G12" s="31">
        <v>710</v>
      </c>
      <c r="H12" s="8"/>
      <c r="I12" s="33"/>
      <c r="J12" s="33"/>
      <c r="K12" s="33">
        <v>0</v>
      </c>
      <c r="M12" s="30" t="str">
        <f t="shared" si="3"/>
        <v>Sunset Beach Villa</v>
      </c>
      <c r="N12" s="31" t="str">
        <f t="shared" si="3"/>
        <v>BB</v>
      </c>
      <c r="O12" s="31" t="str">
        <f t="shared" si="3"/>
        <v>02 Persons</v>
      </c>
      <c r="P12" s="34">
        <f t="shared" si="4"/>
        <v>1224</v>
      </c>
      <c r="Q12" s="34">
        <f t="shared" si="5"/>
        <v>710</v>
      </c>
      <c r="R12" s="34">
        <f t="shared" si="6"/>
        <v>847</v>
      </c>
      <c r="S12" s="34">
        <f t="shared" si="7"/>
        <v>710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si="8"/>
        <v>Sunset Beach Villa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1234</v>
      </c>
      <c r="AD12" s="34">
        <f t="shared" si="9"/>
        <v>720</v>
      </c>
      <c r="AE12" s="34">
        <f t="shared" si="9"/>
        <v>857</v>
      </c>
      <c r="AF12" s="34">
        <f t="shared" si="9"/>
        <v>720</v>
      </c>
    </row>
    <row r="13" spans="1:32" ht="23.45" customHeight="1">
      <c r="A13" s="30" t="s">
        <v>183</v>
      </c>
      <c r="B13" s="31" t="s">
        <v>139</v>
      </c>
      <c r="C13" s="31" t="s">
        <v>140</v>
      </c>
      <c r="D13" s="31">
        <v>1370</v>
      </c>
      <c r="E13" s="31">
        <v>876</v>
      </c>
      <c r="F13" s="31">
        <v>990</v>
      </c>
      <c r="G13" s="31">
        <v>876</v>
      </c>
      <c r="H13" s="8"/>
      <c r="I13" s="33"/>
      <c r="J13" s="33"/>
      <c r="K13" s="33">
        <v>0</v>
      </c>
      <c r="M13" s="30" t="str">
        <f t="shared" si="3"/>
        <v>Sunset Pool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1370</v>
      </c>
      <c r="Q13" s="34">
        <f t="shared" si="5"/>
        <v>876</v>
      </c>
      <c r="R13" s="34">
        <f t="shared" si="6"/>
        <v>990</v>
      </c>
      <c r="S13" s="34">
        <f t="shared" si="7"/>
        <v>876</v>
      </c>
      <c r="U13" s="53">
        <v>10</v>
      </c>
      <c r="V13" s="53">
        <v>10</v>
      </c>
      <c r="W13" s="53">
        <v>10</v>
      </c>
      <c r="X13" s="53">
        <v>10</v>
      </c>
      <c r="Z13" s="30" t="str">
        <f t="shared" si="8"/>
        <v>Sunset Pool Villa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1380</v>
      </c>
      <c r="AD13" s="34">
        <f t="shared" si="9"/>
        <v>886</v>
      </c>
      <c r="AE13" s="34">
        <f t="shared" si="9"/>
        <v>1000</v>
      </c>
      <c r="AF13" s="34">
        <f t="shared" si="9"/>
        <v>886</v>
      </c>
    </row>
    <row r="14" spans="1:32" ht="23.45" customHeight="1">
      <c r="A14" s="30" t="s">
        <v>184</v>
      </c>
      <c r="B14" s="31" t="s">
        <v>139</v>
      </c>
      <c r="C14" s="31" t="s">
        <v>140</v>
      </c>
      <c r="D14" s="31">
        <v>1625</v>
      </c>
      <c r="E14" s="31">
        <v>1151</v>
      </c>
      <c r="F14" s="31">
        <v>1263</v>
      </c>
      <c r="G14" s="31">
        <v>1151</v>
      </c>
      <c r="H14" s="8"/>
      <c r="I14" s="33"/>
      <c r="J14" s="33"/>
      <c r="K14" s="33">
        <v>0</v>
      </c>
      <c r="M14" s="30" t="str">
        <f t="shared" si="3"/>
        <v>Anantara Pool Villa</v>
      </c>
      <c r="N14" s="31" t="str">
        <f t="shared" si="3"/>
        <v>BB</v>
      </c>
      <c r="O14" s="31" t="str">
        <f t="shared" si="3"/>
        <v>02 Persons</v>
      </c>
      <c r="P14" s="34">
        <f t="shared" si="4"/>
        <v>1625</v>
      </c>
      <c r="Q14" s="34">
        <f t="shared" si="5"/>
        <v>1151</v>
      </c>
      <c r="R14" s="34">
        <f t="shared" si="6"/>
        <v>1263</v>
      </c>
      <c r="S14" s="34">
        <f t="shared" si="7"/>
        <v>1151</v>
      </c>
      <c r="U14" s="53">
        <v>10</v>
      </c>
      <c r="V14" s="53">
        <v>10</v>
      </c>
      <c r="W14" s="53">
        <v>10</v>
      </c>
      <c r="X14" s="53">
        <v>10</v>
      </c>
      <c r="Z14" s="30" t="str">
        <f t="shared" si="8"/>
        <v>Anantara Pool Villa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1635</v>
      </c>
      <c r="AD14" s="34">
        <f t="shared" si="9"/>
        <v>1161</v>
      </c>
      <c r="AE14" s="34">
        <f t="shared" si="9"/>
        <v>1273</v>
      </c>
      <c r="AF14" s="34">
        <f t="shared" si="9"/>
        <v>1161</v>
      </c>
    </row>
    <row r="15" spans="1:32" ht="23.45" customHeight="1">
      <c r="A15" s="30" t="s">
        <v>185</v>
      </c>
      <c r="B15" s="31" t="s">
        <v>139</v>
      </c>
      <c r="C15" s="31" t="s">
        <v>68</v>
      </c>
      <c r="D15" s="31">
        <v>2986</v>
      </c>
      <c r="E15" s="31">
        <v>1727</v>
      </c>
      <c r="F15" s="31">
        <v>2045</v>
      </c>
      <c r="G15" s="31">
        <v>1727</v>
      </c>
      <c r="H15" s="8"/>
      <c r="I15" s="33"/>
      <c r="J15" s="33"/>
      <c r="K15" s="33">
        <v>0</v>
      </c>
      <c r="M15" s="30" t="str">
        <f t="shared" si="3"/>
        <v>Two Bed Room Family Villa</v>
      </c>
      <c r="N15" s="31" t="str">
        <f t="shared" si="3"/>
        <v>BB</v>
      </c>
      <c r="O15" s="31" t="str">
        <f t="shared" si="3"/>
        <v>04 Persons</v>
      </c>
      <c r="P15" s="34">
        <f t="shared" si="4"/>
        <v>2986</v>
      </c>
      <c r="Q15" s="34">
        <f t="shared" si="5"/>
        <v>1727</v>
      </c>
      <c r="R15" s="34">
        <f t="shared" si="6"/>
        <v>2045</v>
      </c>
      <c r="S15" s="34">
        <f t="shared" si="7"/>
        <v>1727</v>
      </c>
      <c r="U15" s="53">
        <v>10</v>
      </c>
      <c r="V15" s="53">
        <v>10</v>
      </c>
      <c r="W15" s="53">
        <v>10</v>
      </c>
      <c r="X15" s="53">
        <v>10</v>
      </c>
      <c r="Z15" s="30" t="str">
        <f t="shared" si="8"/>
        <v>Two Bed Room Family Villa</v>
      </c>
      <c r="AA15" s="31" t="str">
        <f t="shared" si="8"/>
        <v>BB</v>
      </c>
      <c r="AB15" s="31" t="str">
        <f t="shared" si="8"/>
        <v>04 Persons</v>
      </c>
      <c r="AC15" s="34">
        <f t="shared" si="9"/>
        <v>2996</v>
      </c>
      <c r="AD15" s="34">
        <f t="shared" si="9"/>
        <v>1737</v>
      </c>
      <c r="AE15" s="34">
        <f t="shared" si="9"/>
        <v>2055</v>
      </c>
      <c r="AF15" s="34">
        <f t="shared" si="9"/>
        <v>1737</v>
      </c>
    </row>
    <row r="16" spans="1:32" ht="23.45" customHeight="1">
      <c r="A16" s="30" t="s">
        <v>186</v>
      </c>
      <c r="B16" s="31" t="s">
        <v>139</v>
      </c>
      <c r="C16" s="31" t="s">
        <v>68</v>
      </c>
      <c r="D16" s="31">
        <v>3485</v>
      </c>
      <c r="E16" s="31">
        <v>2085</v>
      </c>
      <c r="F16" s="31">
        <v>2410</v>
      </c>
      <c r="G16" s="31">
        <v>2085</v>
      </c>
      <c r="H16" s="8"/>
      <c r="I16" s="33"/>
      <c r="J16" s="33"/>
      <c r="K16" s="33">
        <v>0</v>
      </c>
      <c r="M16" s="30" t="str">
        <f t="shared" si="3"/>
        <v>Two Bed Room Anantara Pool Villa</v>
      </c>
      <c r="N16" s="31" t="str">
        <f t="shared" si="3"/>
        <v>BB</v>
      </c>
      <c r="O16" s="31" t="str">
        <f t="shared" si="3"/>
        <v>04 Persons</v>
      </c>
      <c r="P16" s="34">
        <f t="shared" si="4"/>
        <v>3485</v>
      </c>
      <c r="Q16" s="34">
        <f t="shared" si="5"/>
        <v>2085</v>
      </c>
      <c r="R16" s="34">
        <f t="shared" si="6"/>
        <v>2410</v>
      </c>
      <c r="S16" s="34">
        <f t="shared" si="7"/>
        <v>2085</v>
      </c>
      <c r="U16" s="53">
        <v>15</v>
      </c>
      <c r="V16" s="53">
        <v>15</v>
      </c>
      <c r="W16" s="53">
        <v>15</v>
      </c>
      <c r="X16" s="53">
        <v>15</v>
      </c>
      <c r="Z16" s="30" t="str">
        <f t="shared" si="8"/>
        <v>Two Bed Room Anantara Pool Villa</v>
      </c>
      <c r="AA16" s="31" t="str">
        <f t="shared" si="8"/>
        <v>BB</v>
      </c>
      <c r="AB16" s="31" t="str">
        <f t="shared" si="8"/>
        <v>04 Persons</v>
      </c>
      <c r="AC16" s="34">
        <f t="shared" si="9"/>
        <v>3500</v>
      </c>
      <c r="AD16" s="34">
        <f t="shared" si="9"/>
        <v>2100</v>
      </c>
      <c r="AE16" s="34">
        <f t="shared" si="9"/>
        <v>2425</v>
      </c>
      <c r="AF16" s="34">
        <f t="shared" si="9"/>
        <v>2100</v>
      </c>
    </row>
    <row r="17" spans="1:32" ht="23.45" customHeight="1">
      <c r="A17" s="30" t="s">
        <v>187</v>
      </c>
      <c r="B17" s="31" t="s">
        <v>139</v>
      </c>
      <c r="C17" s="31" t="s">
        <v>140</v>
      </c>
      <c r="D17" s="31">
        <v>1292</v>
      </c>
      <c r="E17" s="31">
        <v>921</v>
      </c>
      <c r="F17" s="31">
        <v>1033</v>
      </c>
      <c r="G17" s="31">
        <v>921</v>
      </c>
      <c r="H17" s="8"/>
      <c r="I17" s="33"/>
      <c r="J17" s="33"/>
      <c r="K17" s="33">
        <v>0</v>
      </c>
      <c r="M17" s="30" t="str">
        <f t="shared" si="3"/>
        <v>Sunrise Over Water Suite</v>
      </c>
      <c r="N17" s="31" t="str">
        <f t="shared" si="3"/>
        <v>BB</v>
      </c>
      <c r="O17" s="31" t="str">
        <f t="shared" si="3"/>
        <v>02 Persons</v>
      </c>
      <c r="P17" s="34">
        <f>D17+K17</f>
        <v>1292</v>
      </c>
      <c r="Q17" s="34">
        <f>E17+K17</f>
        <v>921</v>
      </c>
      <c r="R17" s="34">
        <f>F17+K17</f>
        <v>1033</v>
      </c>
      <c r="S17" s="34">
        <f>G17+K17</f>
        <v>921</v>
      </c>
      <c r="U17" s="53">
        <v>10</v>
      </c>
      <c r="V17" s="53">
        <v>10</v>
      </c>
      <c r="W17" s="53">
        <v>10</v>
      </c>
      <c r="X17" s="53">
        <v>10</v>
      </c>
      <c r="Z17" s="30" t="str">
        <f t="shared" si="8"/>
        <v>Sunrise Over Water Suite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1302</v>
      </c>
      <c r="AD17" s="34">
        <f t="shared" si="9"/>
        <v>931</v>
      </c>
      <c r="AE17" s="34">
        <f t="shared" si="9"/>
        <v>1043</v>
      </c>
      <c r="AF17" s="34">
        <f t="shared" si="9"/>
        <v>931</v>
      </c>
    </row>
    <row r="18" spans="1:32" ht="23.45" customHeight="1">
      <c r="A18" s="30" t="s">
        <v>188</v>
      </c>
      <c r="B18" s="31" t="s">
        <v>139</v>
      </c>
      <c r="C18" s="31" t="s">
        <v>140</v>
      </c>
      <c r="D18" s="31">
        <v>1517</v>
      </c>
      <c r="E18" s="31">
        <v>1017</v>
      </c>
      <c r="F18" s="31">
        <v>1112</v>
      </c>
      <c r="G18" s="31">
        <v>1017</v>
      </c>
      <c r="H18" s="8"/>
      <c r="I18" s="33"/>
      <c r="J18" s="33"/>
      <c r="K18" s="33">
        <v>0</v>
      </c>
      <c r="M18" s="30" t="str">
        <f t="shared" si="3"/>
        <v>Sunset Over Water Suite</v>
      </c>
      <c r="N18" s="31" t="str">
        <f t="shared" si="3"/>
        <v>BB</v>
      </c>
      <c r="O18" s="31" t="str">
        <f t="shared" si="3"/>
        <v>02 Persons</v>
      </c>
      <c r="P18" s="34">
        <f>D18+K18</f>
        <v>1517</v>
      </c>
      <c r="Q18" s="34">
        <f>E18+K18</f>
        <v>1017</v>
      </c>
      <c r="R18" s="34">
        <f>F18+K18</f>
        <v>1112</v>
      </c>
      <c r="S18" s="34">
        <f>G18+K18</f>
        <v>1017</v>
      </c>
      <c r="U18" s="53">
        <v>10</v>
      </c>
      <c r="V18" s="53">
        <v>10</v>
      </c>
      <c r="W18" s="53">
        <v>10</v>
      </c>
      <c r="X18" s="53">
        <v>10</v>
      </c>
      <c r="Z18" s="30" t="str">
        <f t="shared" si="8"/>
        <v>Sunset Over Water Suite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1527</v>
      </c>
      <c r="AD18" s="34">
        <f t="shared" si="9"/>
        <v>1027</v>
      </c>
      <c r="AE18" s="34">
        <f t="shared" si="9"/>
        <v>1122</v>
      </c>
      <c r="AF18" s="34">
        <f t="shared" si="9"/>
        <v>1027</v>
      </c>
    </row>
    <row r="19" spans="1:32" ht="23.45" customHeight="1">
      <c r="A19" s="30" t="s">
        <v>189</v>
      </c>
      <c r="B19" s="31" t="s">
        <v>139</v>
      </c>
      <c r="C19" s="31" t="s">
        <v>140</v>
      </c>
      <c r="D19" s="31">
        <v>2105</v>
      </c>
      <c r="E19" s="31">
        <v>1471</v>
      </c>
      <c r="F19" s="31">
        <v>1650</v>
      </c>
      <c r="G19" s="31">
        <v>1471</v>
      </c>
      <c r="H19" s="8"/>
      <c r="I19" s="33"/>
      <c r="J19" s="33"/>
      <c r="K19" s="33">
        <v>0</v>
      </c>
      <c r="M19" s="30" t="str">
        <f t="shared" si="3"/>
        <v>Anantara Over Water Pool Suite</v>
      </c>
      <c r="N19" s="31" t="str">
        <f t="shared" si="3"/>
        <v>BB</v>
      </c>
      <c r="O19" s="31" t="str">
        <f t="shared" si="3"/>
        <v>02 Persons</v>
      </c>
      <c r="P19" s="34">
        <f>D19+K19</f>
        <v>2105</v>
      </c>
      <c r="Q19" s="34">
        <f>E19+K19</f>
        <v>1471</v>
      </c>
      <c r="R19" s="34">
        <f>F19+K19</f>
        <v>1650</v>
      </c>
      <c r="S19" s="34">
        <f>G19+K19</f>
        <v>1471</v>
      </c>
      <c r="U19" s="53">
        <v>10</v>
      </c>
      <c r="V19" s="53">
        <v>10</v>
      </c>
      <c r="W19" s="53">
        <v>10</v>
      </c>
      <c r="X19" s="53">
        <v>10</v>
      </c>
      <c r="Z19" s="30" t="str">
        <f t="shared" si="8"/>
        <v>Anantara Over Water Pool Suite</v>
      </c>
      <c r="AA19" s="31" t="str">
        <f t="shared" si="8"/>
        <v>BB</v>
      </c>
      <c r="AB19" s="31" t="str">
        <f t="shared" si="8"/>
        <v>02 Persons</v>
      </c>
      <c r="AC19" s="34">
        <f t="shared" si="9"/>
        <v>2115</v>
      </c>
      <c r="AD19" s="34">
        <f t="shared" si="9"/>
        <v>1481</v>
      </c>
      <c r="AE19" s="34">
        <f t="shared" si="9"/>
        <v>1660</v>
      </c>
      <c r="AF19" s="34">
        <f t="shared" si="9"/>
        <v>1481</v>
      </c>
    </row>
    <row r="20" spans="1:32" ht="23.45" customHeight="1">
      <c r="A20" s="25" t="s">
        <v>24</v>
      </c>
      <c r="I20" s="25" t="s">
        <v>25</v>
      </c>
      <c r="M20" s="25" t="s">
        <v>26</v>
      </c>
      <c r="U20" s="25" t="s">
        <v>27</v>
      </c>
      <c r="Z20" s="25" t="s">
        <v>129</v>
      </c>
    </row>
    <row r="21" spans="1:32" ht="23.45" customHeight="1">
      <c r="A21" s="299" t="s">
        <v>0</v>
      </c>
      <c r="B21" s="299" t="s">
        <v>1</v>
      </c>
      <c r="C21" s="299" t="s">
        <v>29</v>
      </c>
      <c r="D21" s="57" t="s">
        <v>175</v>
      </c>
      <c r="E21" s="57" t="s">
        <v>156</v>
      </c>
      <c r="F21" s="57"/>
      <c r="G21" s="57"/>
      <c r="H21" s="8"/>
      <c r="I21" s="26" t="s">
        <v>32</v>
      </c>
      <c r="J21" s="26" t="s">
        <v>33</v>
      </c>
      <c r="K21" s="26" t="s">
        <v>34</v>
      </c>
      <c r="M21" s="294" t="s">
        <v>0</v>
      </c>
      <c r="N21" s="294" t="s">
        <v>1</v>
      </c>
      <c r="O21" s="294" t="s">
        <v>29</v>
      </c>
      <c r="P21" s="51" t="str">
        <f t="shared" ref="P21:S22" si="10">D21</f>
        <v>Shoulder</v>
      </c>
      <c r="Q21" s="51" t="str">
        <f t="shared" si="10"/>
        <v xml:space="preserve">Peak </v>
      </c>
      <c r="R21" s="51">
        <f t="shared" si="10"/>
        <v>0</v>
      </c>
      <c r="S21" s="51">
        <f t="shared" si="10"/>
        <v>0</v>
      </c>
      <c r="U21" s="27" t="str">
        <f>P21</f>
        <v>Shoulder</v>
      </c>
      <c r="V21" s="27" t="str">
        <f t="shared" ref="V21:X22" si="11">Q21</f>
        <v xml:space="preserve">Peak </v>
      </c>
      <c r="W21" s="27">
        <f t="shared" si="11"/>
        <v>0</v>
      </c>
      <c r="X21" s="27">
        <f t="shared" si="11"/>
        <v>0</v>
      </c>
      <c r="Z21" s="311" t="s">
        <v>0</v>
      </c>
      <c r="AA21" s="311" t="s">
        <v>1</v>
      </c>
      <c r="AB21" s="311" t="s">
        <v>29</v>
      </c>
      <c r="AC21" s="52" t="str">
        <f>U21</f>
        <v>Shoulder</v>
      </c>
      <c r="AD21" s="52" t="str">
        <f t="shared" ref="AD21:AF22" si="12">V21</f>
        <v xml:space="preserve">Peak </v>
      </c>
      <c r="AE21" s="52">
        <f t="shared" si="12"/>
        <v>0</v>
      </c>
      <c r="AF21" s="52">
        <f t="shared" si="12"/>
        <v>0</v>
      </c>
    </row>
    <row r="22" spans="1:32" ht="23.45" customHeight="1">
      <c r="A22" s="299"/>
      <c r="B22" s="299"/>
      <c r="C22" s="299"/>
      <c r="D22" s="57" t="s">
        <v>190</v>
      </c>
      <c r="E22" s="57" t="s">
        <v>168</v>
      </c>
      <c r="F22" s="57"/>
      <c r="G22" s="57"/>
      <c r="H22" s="8"/>
      <c r="I22" s="26" t="s">
        <v>37</v>
      </c>
      <c r="J22" s="26" t="s">
        <v>38</v>
      </c>
      <c r="K22" s="26" t="s">
        <v>137</v>
      </c>
      <c r="M22" s="294"/>
      <c r="N22" s="294"/>
      <c r="O22" s="294"/>
      <c r="P22" s="51" t="str">
        <f t="shared" si="10"/>
        <v>01 Oct 2020 to 23 Dec 2020</v>
      </c>
      <c r="Q22" s="51" t="str">
        <f t="shared" si="10"/>
        <v>24 Dec 2020 to 08 Jan 2021</v>
      </c>
      <c r="R22" s="51">
        <f t="shared" si="10"/>
        <v>0</v>
      </c>
      <c r="S22" s="51">
        <f t="shared" si="10"/>
        <v>0</v>
      </c>
      <c r="U22" s="27" t="str">
        <f>P22</f>
        <v>01 Oct 2020 to 23 Dec 2020</v>
      </c>
      <c r="V22" s="27" t="str">
        <f t="shared" si="11"/>
        <v>24 Dec 2020 to 08 Jan 2021</v>
      </c>
      <c r="W22" s="27">
        <f t="shared" si="11"/>
        <v>0</v>
      </c>
      <c r="X22" s="27">
        <f t="shared" si="11"/>
        <v>0</v>
      </c>
      <c r="Z22" s="311"/>
      <c r="AA22" s="311"/>
      <c r="AB22" s="311"/>
      <c r="AC22" s="52" t="str">
        <f>U22</f>
        <v>01 Oct 2020 to 23 Dec 2020</v>
      </c>
      <c r="AD22" s="52" t="str">
        <f t="shared" si="12"/>
        <v>24 Dec 2020 to 08 Jan 2021</v>
      </c>
      <c r="AE22" s="52">
        <f t="shared" si="12"/>
        <v>0</v>
      </c>
      <c r="AF22" s="52">
        <f t="shared" si="12"/>
        <v>0</v>
      </c>
    </row>
    <row r="23" spans="1:32" ht="23.45" customHeight="1">
      <c r="A23" s="30" t="s">
        <v>181</v>
      </c>
      <c r="B23" s="31" t="s">
        <v>139</v>
      </c>
      <c r="C23" s="31" t="s">
        <v>140</v>
      </c>
      <c r="D23" s="31">
        <v>717</v>
      </c>
      <c r="E23" s="31">
        <v>1902</v>
      </c>
      <c r="F23" s="31"/>
      <c r="G23" s="31"/>
      <c r="H23" s="8"/>
      <c r="I23" s="33"/>
      <c r="J23" s="33"/>
      <c r="K23" s="33">
        <v>0</v>
      </c>
      <c r="M23" s="30" t="str">
        <f t="shared" ref="M23:O31" si="13">A23</f>
        <v>Sunrise Beach Villa</v>
      </c>
      <c r="N23" s="31" t="str">
        <f t="shared" si="13"/>
        <v>BB</v>
      </c>
      <c r="O23" s="31" t="str">
        <f t="shared" si="13"/>
        <v>02 Persons</v>
      </c>
      <c r="P23" s="34">
        <f t="shared" ref="P23:P28" si="14">D23+K23</f>
        <v>717</v>
      </c>
      <c r="Q23" s="34">
        <f t="shared" ref="Q23:Q28" si="15">E23+K23</f>
        <v>1902</v>
      </c>
      <c r="R23" s="34">
        <f t="shared" ref="R23:R28" si="16">F23+K23</f>
        <v>0</v>
      </c>
      <c r="S23" s="34">
        <f t="shared" ref="S23:S28" si="17">G23+K23</f>
        <v>0</v>
      </c>
      <c r="U23" s="53">
        <v>10</v>
      </c>
      <c r="V23" s="53">
        <v>20</v>
      </c>
      <c r="W23" s="53">
        <v>10</v>
      </c>
      <c r="X23" s="53">
        <v>15</v>
      </c>
      <c r="Z23" s="30" t="str">
        <f t="shared" ref="Z23:AB31" si="18">M23</f>
        <v>Sunrise Beach Villa</v>
      </c>
      <c r="AA23" s="31" t="str">
        <f t="shared" si="18"/>
        <v>BB</v>
      </c>
      <c r="AB23" s="31" t="str">
        <f t="shared" si="18"/>
        <v>02 Persons</v>
      </c>
      <c r="AC23" s="34">
        <f t="shared" ref="AC23:AF31" si="19">P23+U23</f>
        <v>727</v>
      </c>
      <c r="AD23" s="34">
        <f t="shared" si="19"/>
        <v>1922</v>
      </c>
      <c r="AE23" s="34">
        <f t="shared" si="19"/>
        <v>10</v>
      </c>
      <c r="AF23" s="34">
        <f t="shared" si="19"/>
        <v>15</v>
      </c>
    </row>
    <row r="24" spans="1:32" ht="23.45" customHeight="1">
      <c r="A24" s="30" t="s">
        <v>182</v>
      </c>
      <c r="B24" s="31" t="s">
        <v>139</v>
      </c>
      <c r="C24" s="31" t="s">
        <v>140</v>
      </c>
      <c r="D24" s="31">
        <v>847</v>
      </c>
      <c r="E24" s="31">
        <v>2701</v>
      </c>
      <c r="F24" s="31"/>
      <c r="G24" s="31"/>
      <c r="H24" s="8"/>
      <c r="I24" s="33"/>
      <c r="J24" s="33"/>
      <c r="K24" s="33">
        <v>0</v>
      </c>
      <c r="M24" s="30" t="str">
        <f t="shared" si="13"/>
        <v>Sunset Beach Villa</v>
      </c>
      <c r="N24" s="31" t="str">
        <f t="shared" si="13"/>
        <v>BB</v>
      </c>
      <c r="O24" s="31" t="str">
        <f t="shared" si="13"/>
        <v>02 Persons</v>
      </c>
      <c r="P24" s="34">
        <f t="shared" si="14"/>
        <v>847</v>
      </c>
      <c r="Q24" s="34">
        <f t="shared" si="15"/>
        <v>2701</v>
      </c>
      <c r="R24" s="34">
        <f t="shared" si="16"/>
        <v>0</v>
      </c>
      <c r="S24" s="34">
        <f t="shared" si="17"/>
        <v>0</v>
      </c>
      <c r="U24" s="53">
        <v>10</v>
      </c>
      <c r="V24" s="53">
        <v>20</v>
      </c>
      <c r="W24" s="53">
        <v>10</v>
      </c>
      <c r="X24" s="53">
        <v>15</v>
      </c>
      <c r="Z24" s="30" t="str">
        <f t="shared" si="18"/>
        <v>Sunset Beach Villa</v>
      </c>
      <c r="AA24" s="31" t="str">
        <f t="shared" si="18"/>
        <v>BB</v>
      </c>
      <c r="AB24" s="31" t="str">
        <f t="shared" si="18"/>
        <v>02 Persons</v>
      </c>
      <c r="AC24" s="34">
        <f t="shared" si="19"/>
        <v>857</v>
      </c>
      <c r="AD24" s="34">
        <f t="shared" si="19"/>
        <v>2721</v>
      </c>
      <c r="AE24" s="34">
        <f t="shared" si="19"/>
        <v>10</v>
      </c>
      <c r="AF24" s="34">
        <f t="shared" si="19"/>
        <v>15</v>
      </c>
    </row>
    <row r="25" spans="1:32" ht="23.45" customHeight="1">
      <c r="A25" s="30" t="s">
        <v>183</v>
      </c>
      <c r="B25" s="31" t="s">
        <v>139</v>
      </c>
      <c r="C25" s="31" t="s">
        <v>140</v>
      </c>
      <c r="D25" s="31">
        <v>990</v>
      </c>
      <c r="E25" s="31">
        <v>2910</v>
      </c>
      <c r="F25" s="31"/>
      <c r="G25" s="31"/>
      <c r="H25" s="8"/>
      <c r="I25" s="33"/>
      <c r="J25" s="33"/>
      <c r="K25" s="33">
        <v>0</v>
      </c>
      <c r="M25" s="30" t="str">
        <f t="shared" si="13"/>
        <v>Sunset Pool Villa</v>
      </c>
      <c r="N25" s="31" t="str">
        <f t="shared" si="13"/>
        <v>BB</v>
      </c>
      <c r="O25" s="31" t="str">
        <f t="shared" si="13"/>
        <v>02 Persons</v>
      </c>
      <c r="P25" s="34">
        <f t="shared" si="14"/>
        <v>990</v>
      </c>
      <c r="Q25" s="34">
        <f t="shared" si="15"/>
        <v>2910</v>
      </c>
      <c r="R25" s="34">
        <f t="shared" si="16"/>
        <v>0</v>
      </c>
      <c r="S25" s="34">
        <f t="shared" si="17"/>
        <v>0</v>
      </c>
      <c r="U25" s="53">
        <v>10</v>
      </c>
      <c r="V25" s="53">
        <v>20</v>
      </c>
      <c r="W25" s="53">
        <v>10</v>
      </c>
      <c r="X25" s="53">
        <v>15</v>
      </c>
      <c r="Z25" s="30" t="str">
        <f t="shared" si="18"/>
        <v>Sunset Pool Villa</v>
      </c>
      <c r="AA25" s="31" t="str">
        <f t="shared" si="18"/>
        <v>BB</v>
      </c>
      <c r="AB25" s="31" t="str">
        <f t="shared" si="18"/>
        <v>02 Persons</v>
      </c>
      <c r="AC25" s="34">
        <f t="shared" si="19"/>
        <v>1000</v>
      </c>
      <c r="AD25" s="34">
        <f t="shared" si="19"/>
        <v>2930</v>
      </c>
      <c r="AE25" s="34">
        <f t="shared" si="19"/>
        <v>10</v>
      </c>
      <c r="AF25" s="34">
        <f t="shared" si="19"/>
        <v>15</v>
      </c>
    </row>
    <row r="26" spans="1:32" ht="23.45" customHeight="1">
      <c r="A26" s="30" t="s">
        <v>184</v>
      </c>
      <c r="B26" s="31" t="s">
        <v>139</v>
      </c>
      <c r="C26" s="31" t="s">
        <v>140</v>
      </c>
      <c r="D26" s="31">
        <v>1263</v>
      </c>
      <c r="E26" s="31" t="s">
        <v>191</v>
      </c>
      <c r="F26" s="31"/>
      <c r="G26" s="31"/>
      <c r="H26" s="8"/>
      <c r="I26" s="33"/>
      <c r="J26" s="33"/>
      <c r="K26" s="33">
        <v>0</v>
      </c>
      <c r="M26" s="30" t="str">
        <f t="shared" si="13"/>
        <v>Anantara Pool Villa</v>
      </c>
      <c r="N26" s="31" t="str">
        <f t="shared" si="13"/>
        <v>BB</v>
      </c>
      <c r="O26" s="31" t="str">
        <f t="shared" si="13"/>
        <v>02 Persons</v>
      </c>
      <c r="P26" s="34">
        <f t="shared" si="14"/>
        <v>1263</v>
      </c>
      <c r="Q26" s="34" t="e">
        <f t="shared" si="15"/>
        <v>#VALUE!</v>
      </c>
      <c r="R26" s="34">
        <f t="shared" si="16"/>
        <v>0</v>
      </c>
      <c r="S26" s="34">
        <f t="shared" si="17"/>
        <v>0</v>
      </c>
      <c r="U26" s="53">
        <v>10</v>
      </c>
      <c r="V26" s="53">
        <v>20</v>
      </c>
      <c r="W26" s="53">
        <v>10</v>
      </c>
      <c r="X26" s="53">
        <v>15</v>
      </c>
      <c r="Z26" s="30" t="str">
        <f t="shared" si="18"/>
        <v>Anantara Pool Villa</v>
      </c>
      <c r="AA26" s="31" t="str">
        <f t="shared" si="18"/>
        <v>BB</v>
      </c>
      <c r="AB26" s="31" t="str">
        <f t="shared" si="18"/>
        <v>02 Persons</v>
      </c>
      <c r="AC26" s="34">
        <f t="shared" si="19"/>
        <v>1273</v>
      </c>
      <c r="AD26" s="34" t="e">
        <f t="shared" si="19"/>
        <v>#VALUE!</v>
      </c>
      <c r="AE26" s="34">
        <f t="shared" si="19"/>
        <v>10</v>
      </c>
      <c r="AF26" s="34">
        <f t="shared" si="19"/>
        <v>15</v>
      </c>
    </row>
    <row r="27" spans="1:32" ht="23.45" customHeight="1">
      <c r="A27" s="30" t="s">
        <v>185</v>
      </c>
      <c r="B27" s="31" t="s">
        <v>139</v>
      </c>
      <c r="C27" s="31" t="s">
        <v>68</v>
      </c>
      <c r="D27" s="31">
        <v>2045</v>
      </c>
      <c r="E27" s="31" t="s">
        <v>191</v>
      </c>
      <c r="F27" s="31"/>
      <c r="G27" s="31"/>
      <c r="H27" s="8"/>
      <c r="I27" s="33"/>
      <c r="J27" s="33"/>
      <c r="K27" s="33">
        <v>0</v>
      </c>
      <c r="M27" s="30" t="str">
        <f t="shared" si="13"/>
        <v>Two Bed Room Family Villa</v>
      </c>
      <c r="N27" s="31" t="str">
        <f t="shared" si="13"/>
        <v>BB</v>
      </c>
      <c r="O27" s="31" t="str">
        <f t="shared" si="13"/>
        <v>04 Persons</v>
      </c>
      <c r="P27" s="34">
        <f t="shared" si="14"/>
        <v>2045</v>
      </c>
      <c r="Q27" s="34" t="e">
        <f t="shared" si="15"/>
        <v>#VALUE!</v>
      </c>
      <c r="R27" s="34">
        <f t="shared" si="16"/>
        <v>0</v>
      </c>
      <c r="S27" s="34">
        <f t="shared" si="17"/>
        <v>0</v>
      </c>
      <c r="U27" s="53">
        <v>10</v>
      </c>
      <c r="V27" s="53">
        <v>25</v>
      </c>
      <c r="W27" s="53">
        <v>10</v>
      </c>
      <c r="X27" s="53">
        <v>15</v>
      </c>
      <c r="Z27" s="30" t="str">
        <f t="shared" si="18"/>
        <v>Two Bed Room Family Villa</v>
      </c>
      <c r="AA27" s="31" t="str">
        <f t="shared" si="18"/>
        <v>BB</v>
      </c>
      <c r="AB27" s="31" t="str">
        <f t="shared" si="18"/>
        <v>04 Persons</v>
      </c>
      <c r="AC27" s="34">
        <f t="shared" si="19"/>
        <v>2055</v>
      </c>
      <c r="AD27" s="34" t="e">
        <f t="shared" si="19"/>
        <v>#VALUE!</v>
      </c>
      <c r="AE27" s="34">
        <f t="shared" si="19"/>
        <v>10</v>
      </c>
      <c r="AF27" s="34">
        <f t="shared" si="19"/>
        <v>15</v>
      </c>
    </row>
    <row r="28" spans="1:32" ht="23.45" customHeight="1">
      <c r="A28" s="30" t="s">
        <v>186</v>
      </c>
      <c r="B28" s="31" t="s">
        <v>139</v>
      </c>
      <c r="C28" s="31" t="s">
        <v>68</v>
      </c>
      <c r="D28" s="31">
        <v>2410</v>
      </c>
      <c r="E28" s="31" t="s">
        <v>191</v>
      </c>
      <c r="F28" s="31"/>
      <c r="G28" s="31"/>
      <c r="H28" s="8"/>
      <c r="I28" s="33"/>
      <c r="J28" s="33"/>
      <c r="K28" s="33">
        <v>0</v>
      </c>
      <c r="M28" s="30" t="str">
        <f t="shared" si="13"/>
        <v>Two Bed Room Anantara Pool Villa</v>
      </c>
      <c r="N28" s="31" t="str">
        <f t="shared" si="13"/>
        <v>BB</v>
      </c>
      <c r="O28" s="31" t="str">
        <f t="shared" si="13"/>
        <v>04 Persons</v>
      </c>
      <c r="P28" s="34">
        <f t="shared" si="14"/>
        <v>2410</v>
      </c>
      <c r="Q28" s="34" t="e">
        <f t="shared" si="15"/>
        <v>#VALUE!</v>
      </c>
      <c r="R28" s="34">
        <f t="shared" si="16"/>
        <v>0</v>
      </c>
      <c r="S28" s="34">
        <f t="shared" si="17"/>
        <v>0</v>
      </c>
      <c r="U28" s="53">
        <v>15</v>
      </c>
      <c r="V28" s="53">
        <v>25</v>
      </c>
      <c r="W28" s="53">
        <v>15</v>
      </c>
      <c r="X28" s="53">
        <v>25</v>
      </c>
      <c r="Z28" s="30" t="str">
        <f t="shared" si="18"/>
        <v>Two Bed Room Anantara Pool Villa</v>
      </c>
      <c r="AA28" s="31" t="str">
        <f t="shared" si="18"/>
        <v>BB</v>
      </c>
      <c r="AB28" s="31" t="str">
        <f t="shared" si="18"/>
        <v>04 Persons</v>
      </c>
      <c r="AC28" s="34">
        <f t="shared" si="19"/>
        <v>2425</v>
      </c>
      <c r="AD28" s="34" t="e">
        <f t="shared" si="19"/>
        <v>#VALUE!</v>
      </c>
      <c r="AE28" s="34">
        <f t="shared" si="19"/>
        <v>15</v>
      </c>
      <c r="AF28" s="34">
        <f t="shared" si="19"/>
        <v>25</v>
      </c>
    </row>
    <row r="29" spans="1:32" ht="23.45" customHeight="1">
      <c r="A29" s="30" t="s">
        <v>187</v>
      </c>
      <c r="B29" s="31" t="s">
        <v>139</v>
      </c>
      <c r="C29" s="31" t="s">
        <v>140</v>
      </c>
      <c r="D29" s="31">
        <v>1033</v>
      </c>
      <c r="E29" s="31">
        <v>1940</v>
      </c>
      <c r="F29" s="31"/>
      <c r="G29" s="31"/>
      <c r="H29" s="8"/>
      <c r="I29" s="33"/>
      <c r="J29" s="33"/>
      <c r="K29" s="33">
        <v>0</v>
      </c>
      <c r="M29" s="30" t="str">
        <f t="shared" si="13"/>
        <v>Sunrise Over Water Suite</v>
      </c>
      <c r="N29" s="31" t="str">
        <f t="shared" si="13"/>
        <v>BB</v>
      </c>
      <c r="O29" s="31" t="str">
        <f t="shared" si="13"/>
        <v>02 Persons</v>
      </c>
      <c r="P29" s="34">
        <f>D29+K29</f>
        <v>1033</v>
      </c>
      <c r="Q29" s="34">
        <f>E29+K29</f>
        <v>1940</v>
      </c>
      <c r="R29" s="34">
        <f>F29+K29</f>
        <v>0</v>
      </c>
      <c r="S29" s="34">
        <f>G29+K29</f>
        <v>0</v>
      </c>
      <c r="U29" s="53">
        <v>10</v>
      </c>
      <c r="V29" s="53">
        <v>20</v>
      </c>
      <c r="W29" s="53">
        <v>10</v>
      </c>
      <c r="X29" s="53">
        <v>15</v>
      </c>
      <c r="Z29" s="30" t="str">
        <f t="shared" si="18"/>
        <v>Sunrise Over Water Suite</v>
      </c>
      <c r="AA29" s="31" t="str">
        <f t="shared" si="18"/>
        <v>BB</v>
      </c>
      <c r="AB29" s="31" t="str">
        <f t="shared" si="18"/>
        <v>02 Persons</v>
      </c>
      <c r="AC29" s="34">
        <f t="shared" si="19"/>
        <v>1043</v>
      </c>
      <c r="AD29" s="34">
        <f t="shared" si="19"/>
        <v>1960</v>
      </c>
      <c r="AE29" s="34">
        <f t="shared" si="19"/>
        <v>10</v>
      </c>
      <c r="AF29" s="34">
        <f t="shared" si="19"/>
        <v>15</v>
      </c>
    </row>
    <row r="30" spans="1:32" ht="23.45" customHeight="1">
      <c r="A30" s="30" t="s">
        <v>188</v>
      </c>
      <c r="B30" s="31" t="s">
        <v>139</v>
      </c>
      <c r="C30" s="31" t="s">
        <v>140</v>
      </c>
      <c r="D30" s="31">
        <v>1112</v>
      </c>
      <c r="E30" s="31">
        <v>2320</v>
      </c>
      <c r="F30" s="31"/>
      <c r="G30" s="31"/>
      <c r="H30" s="8"/>
      <c r="I30" s="33"/>
      <c r="J30" s="33"/>
      <c r="K30" s="33">
        <v>0</v>
      </c>
      <c r="M30" s="30" t="str">
        <f t="shared" si="13"/>
        <v>Sunset Over Water Suite</v>
      </c>
      <c r="N30" s="31" t="str">
        <f t="shared" si="13"/>
        <v>BB</v>
      </c>
      <c r="O30" s="31" t="str">
        <f t="shared" si="13"/>
        <v>02 Persons</v>
      </c>
      <c r="P30" s="34">
        <f>D30+K30</f>
        <v>1112</v>
      </c>
      <c r="Q30" s="34">
        <f>E30+K30</f>
        <v>2320</v>
      </c>
      <c r="R30" s="34">
        <f>F30+K30</f>
        <v>0</v>
      </c>
      <c r="S30" s="34">
        <f>G30+K30</f>
        <v>0</v>
      </c>
      <c r="U30" s="53">
        <v>10</v>
      </c>
      <c r="V30" s="53">
        <v>20</v>
      </c>
      <c r="W30" s="53">
        <v>10</v>
      </c>
      <c r="X30" s="53">
        <v>15</v>
      </c>
      <c r="Z30" s="30" t="str">
        <f t="shared" si="18"/>
        <v>Sunset Over Water Suite</v>
      </c>
      <c r="AA30" s="31" t="str">
        <f t="shared" si="18"/>
        <v>BB</v>
      </c>
      <c r="AB30" s="31" t="str">
        <f t="shared" si="18"/>
        <v>02 Persons</v>
      </c>
      <c r="AC30" s="34">
        <f t="shared" si="19"/>
        <v>1122</v>
      </c>
      <c r="AD30" s="34">
        <f t="shared" si="19"/>
        <v>2340</v>
      </c>
      <c r="AE30" s="34">
        <f t="shared" si="19"/>
        <v>10</v>
      </c>
      <c r="AF30" s="34">
        <f t="shared" si="19"/>
        <v>15</v>
      </c>
    </row>
    <row r="31" spans="1:32" ht="23.45" customHeight="1">
      <c r="A31" s="30" t="s">
        <v>189</v>
      </c>
      <c r="B31" s="31" t="s">
        <v>139</v>
      </c>
      <c r="C31" s="31" t="s">
        <v>140</v>
      </c>
      <c r="D31" s="31">
        <v>1650</v>
      </c>
      <c r="E31" s="31" t="s">
        <v>191</v>
      </c>
      <c r="F31" s="31"/>
      <c r="G31" s="31"/>
      <c r="H31" s="8"/>
      <c r="I31" s="33"/>
      <c r="J31" s="33"/>
      <c r="K31" s="33">
        <v>0</v>
      </c>
      <c r="M31" s="30" t="str">
        <f t="shared" si="13"/>
        <v>Anantara Over Water Pool Suite</v>
      </c>
      <c r="N31" s="31" t="str">
        <f t="shared" si="13"/>
        <v>BB</v>
      </c>
      <c r="O31" s="31" t="str">
        <f t="shared" si="13"/>
        <v>02 Persons</v>
      </c>
      <c r="P31" s="34">
        <f>D31+K31</f>
        <v>1650</v>
      </c>
      <c r="Q31" s="34" t="e">
        <f>E31+K31</f>
        <v>#VALUE!</v>
      </c>
      <c r="R31" s="34">
        <f>F31+K31</f>
        <v>0</v>
      </c>
      <c r="S31" s="34">
        <f>G31+K31</f>
        <v>0</v>
      </c>
      <c r="U31" s="53">
        <v>10</v>
      </c>
      <c r="V31" s="53">
        <v>20</v>
      </c>
      <c r="W31" s="53">
        <v>10</v>
      </c>
      <c r="X31" s="53">
        <v>15</v>
      </c>
      <c r="Z31" s="30" t="str">
        <f t="shared" si="18"/>
        <v>Anantara Over Water Pool Suite</v>
      </c>
      <c r="AA31" s="31" t="str">
        <f t="shared" si="18"/>
        <v>BB</v>
      </c>
      <c r="AB31" s="31" t="str">
        <f t="shared" si="18"/>
        <v>02 Persons</v>
      </c>
      <c r="AC31" s="34">
        <f t="shared" si="19"/>
        <v>1660</v>
      </c>
      <c r="AD31" s="34" t="e">
        <f t="shared" si="19"/>
        <v>#VALUE!</v>
      </c>
      <c r="AE31" s="34">
        <f t="shared" si="19"/>
        <v>10</v>
      </c>
      <c r="AF31" s="34">
        <f t="shared" si="19"/>
        <v>15</v>
      </c>
    </row>
  </sheetData>
  <sheetProtection password="D8E4" sheet="1" selectLockedCells="1" selectUnlockedCells="1"/>
  <mergeCells count="18">
    <mergeCell ref="O21:O22"/>
    <mergeCell ref="Z21:Z22"/>
    <mergeCell ref="A9:A10"/>
    <mergeCell ref="B9:B10"/>
    <mergeCell ref="C9:C10"/>
    <mergeCell ref="M9:M10"/>
    <mergeCell ref="N9:N10"/>
    <mergeCell ref="O9:O10"/>
    <mergeCell ref="A21:A22"/>
    <mergeCell ref="B21:B22"/>
    <mergeCell ref="C21:C22"/>
    <mergeCell ref="M21:M22"/>
    <mergeCell ref="N21:N22"/>
    <mergeCell ref="AA21:AA22"/>
    <mergeCell ref="AB21:AB22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55EC9-E7B1-419B-9AB5-16FF27D7DF52}">
  <sheetPr codeName="Лист151"/>
  <dimension ref="A1:K48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2.7109375" style="1" customWidth="1"/>
    <col min="2" max="2" width="10.28515625" style="1" customWidth="1"/>
    <col min="3" max="3" width="14.42578125" style="2" customWidth="1"/>
    <col min="4" max="4" width="10.7109375" style="2" customWidth="1"/>
    <col min="5" max="6" width="10.7109375" style="3" customWidth="1"/>
    <col min="7" max="11" width="10.7109375" style="1" customWidth="1"/>
    <col min="12" max="16384" width="9.140625" style="1"/>
  </cols>
  <sheetData>
    <row r="1" spans="1:11" ht="20.25" customHeight="1">
      <c r="A1" s="300" t="s">
        <v>2038</v>
      </c>
      <c r="B1" s="300"/>
      <c r="C1" s="300"/>
      <c r="D1" s="300"/>
      <c r="K1" s="4"/>
    </row>
    <row r="2" spans="1:11" s="3" customFormat="1" ht="23.45" customHeight="1">
      <c r="A2" s="5"/>
      <c r="B2" s="5"/>
      <c r="C2" s="2"/>
      <c r="D2" s="2"/>
      <c r="G2" s="1"/>
      <c r="H2" s="1"/>
      <c r="I2" s="1"/>
      <c r="J2" s="1"/>
      <c r="K2" s="1"/>
    </row>
    <row r="3" spans="1:11" s="3" customFormat="1" ht="23.45" customHeight="1">
      <c r="A3" s="15" t="s">
        <v>10</v>
      </c>
      <c r="B3" s="15"/>
      <c r="C3" s="2"/>
      <c r="D3" s="2"/>
      <c r="G3" s="1"/>
      <c r="H3" s="1"/>
      <c r="I3" s="1"/>
      <c r="J3" s="1"/>
      <c r="K3" s="1"/>
    </row>
    <row r="4" spans="1:11" s="3" customFormat="1" ht="23.45" customHeight="1">
      <c r="A4" s="5" t="s">
        <v>11</v>
      </c>
      <c r="B4" s="5"/>
      <c r="C4" s="2"/>
      <c r="D4" s="2"/>
      <c r="G4" s="1"/>
      <c r="H4" s="1"/>
      <c r="I4" s="1"/>
      <c r="J4" s="1"/>
      <c r="K4" s="1"/>
    </row>
    <row r="5" spans="1:11" s="2" customFormat="1" ht="23.45" customHeight="1">
      <c r="A5" s="5" t="s">
        <v>12</v>
      </c>
      <c r="B5" s="5"/>
      <c r="E5" s="3"/>
      <c r="F5" s="3"/>
      <c r="G5" s="1"/>
      <c r="H5" s="1"/>
      <c r="I5" s="1"/>
      <c r="J5" s="1"/>
      <c r="K5" s="1"/>
    </row>
    <row r="6" spans="1:11" s="2" customFormat="1" ht="23.45" customHeight="1">
      <c r="A6" s="5" t="s">
        <v>1454</v>
      </c>
      <c r="B6" s="5"/>
      <c r="E6" s="3"/>
      <c r="F6" s="3"/>
      <c r="G6" s="1"/>
      <c r="H6" s="1"/>
      <c r="I6" s="1"/>
      <c r="J6" s="1"/>
      <c r="K6" s="1"/>
    </row>
    <row r="7" spans="1:11" s="2" customFormat="1" ht="23.45" customHeight="1">
      <c r="A7" s="5" t="s">
        <v>1455</v>
      </c>
      <c r="B7" s="5"/>
      <c r="E7" s="3"/>
      <c r="F7" s="3"/>
      <c r="G7" s="1"/>
      <c r="H7" s="1"/>
      <c r="I7" s="1"/>
      <c r="J7" s="1"/>
      <c r="K7" s="1"/>
    </row>
    <row r="8" spans="1:11" s="2" customFormat="1" ht="23.45" customHeight="1">
      <c r="A8" s="5"/>
      <c r="B8" s="5"/>
      <c r="E8" s="3"/>
      <c r="F8" s="3"/>
      <c r="G8" s="1"/>
      <c r="H8" s="1"/>
      <c r="I8" s="1"/>
      <c r="J8" s="1"/>
      <c r="K8" s="1"/>
    </row>
    <row r="9" spans="1:11" s="2" customFormat="1" ht="23.45" customHeight="1">
      <c r="A9" s="23"/>
      <c r="B9" s="15"/>
      <c r="E9" s="3"/>
      <c r="F9" s="3"/>
      <c r="G9" s="1"/>
      <c r="H9" s="1"/>
      <c r="I9" s="1"/>
      <c r="J9" s="1"/>
      <c r="K9" s="1"/>
    </row>
    <row r="10" spans="1:11" s="2" customFormat="1" ht="23.45" customHeight="1">
      <c r="A10" s="15" t="s">
        <v>1224</v>
      </c>
      <c r="B10" s="15"/>
      <c r="E10" s="3"/>
      <c r="F10" s="3"/>
      <c r="G10" s="1"/>
      <c r="H10" s="1"/>
      <c r="I10" s="1"/>
      <c r="J10" s="1"/>
      <c r="K10" s="1"/>
    </row>
    <row r="11" spans="1:11" s="2" customFormat="1" ht="23.45" customHeight="1">
      <c r="A11" s="7" t="s">
        <v>1456</v>
      </c>
      <c r="B11" s="15"/>
      <c r="E11" s="3"/>
      <c r="F11" s="3"/>
      <c r="G11" s="1"/>
      <c r="H11" s="1"/>
      <c r="I11" s="1"/>
      <c r="J11" s="1"/>
      <c r="K11" s="1"/>
    </row>
    <row r="12" spans="1:11" s="2" customFormat="1" ht="23.45" customHeight="1">
      <c r="A12" s="5" t="s">
        <v>1457</v>
      </c>
      <c r="B12" s="15"/>
      <c r="E12" s="3"/>
      <c r="F12" s="3"/>
      <c r="G12" s="1"/>
      <c r="H12" s="1"/>
      <c r="I12" s="1"/>
      <c r="J12" s="1"/>
      <c r="K12" s="1"/>
    </row>
    <row r="13" spans="1:11" s="2" customFormat="1" ht="23.45" customHeight="1">
      <c r="A13" s="5" t="s">
        <v>1458</v>
      </c>
      <c r="B13" s="5"/>
      <c r="E13" s="3"/>
      <c r="F13" s="3"/>
      <c r="G13" s="1"/>
      <c r="H13" s="1"/>
      <c r="I13" s="1"/>
      <c r="J13" s="1"/>
      <c r="K13" s="1"/>
    </row>
    <row r="14" spans="1:11" s="2" customFormat="1" ht="23.45" customHeight="1">
      <c r="A14" s="5" t="s">
        <v>1459</v>
      </c>
      <c r="B14" s="5"/>
      <c r="E14" s="3"/>
      <c r="F14" s="3"/>
      <c r="G14" s="1"/>
      <c r="H14" s="1"/>
      <c r="I14" s="1"/>
      <c r="J14" s="1"/>
      <c r="K14" s="1"/>
    </row>
    <row r="15" spans="1:11" s="2" customFormat="1" ht="23.45" customHeight="1">
      <c r="A15" s="5" t="s">
        <v>1460</v>
      </c>
      <c r="B15" s="5"/>
      <c r="E15" s="3"/>
      <c r="F15" s="3"/>
      <c r="G15" s="1"/>
      <c r="H15" s="1"/>
      <c r="I15" s="1"/>
      <c r="J15" s="1"/>
      <c r="K15" s="1"/>
    </row>
    <row r="16" spans="1:11" s="2" customFormat="1" ht="23.45" customHeight="1">
      <c r="A16" s="5" t="s">
        <v>1461</v>
      </c>
      <c r="B16" s="5"/>
      <c r="E16" s="3"/>
      <c r="F16" s="3"/>
      <c r="G16" s="1"/>
      <c r="H16" s="1"/>
      <c r="I16" s="1"/>
      <c r="J16" s="1"/>
      <c r="K16" s="1"/>
    </row>
    <row r="17" spans="1:11" s="2" customFormat="1" ht="23.45" customHeight="1">
      <c r="A17" s="5" t="s">
        <v>121</v>
      </c>
      <c r="B17" s="5"/>
      <c r="E17" s="3"/>
      <c r="F17" s="3"/>
      <c r="G17" s="1"/>
      <c r="H17" s="1"/>
      <c r="I17" s="1"/>
      <c r="J17" s="1"/>
      <c r="K17" s="1"/>
    </row>
    <row r="18" spans="1:11" s="2" customFormat="1" ht="23.45" customHeight="1">
      <c r="A18" s="7" t="s">
        <v>1462</v>
      </c>
      <c r="B18" s="5"/>
      <c r="E18" s="3"/>
      <c r="F18" s="3"/>
      <c r="G18" s="1"/>
      <c r="H18" s="1"/>
      <c r="I18" s="1"/>
      <c r="J18" s="1"/>
      <c r="K18" s="1"/>
    </row>
    <row r="19" spans="1:11" s="2" customFormat="1" ht="23.45" customHeight="1">
      <c r="A19" s="5" t="s">
        <v>1463</v>
      </c>
      <c r="B19" s="5"/>
      <c r="E19" s="3"/>
      <c r="F19" s="3"/>
      <c r="G19" s="1"/>
      <c r="H19" s="1"/>
      <c r="I19" s="1"/>
      <c r="J19" s="1"/>
      <c r="K19" s="1"/>
    </row>
    <row r="20" spans="1:11" s="2" customFormat="1" ht="23.45" customHeight="1">
      <c r="A20" s="5" t="s">
        <v>121</v>
      </c>
      <c r="B20" s="5"/>
      <c r="E20" s="3"/>
      <c r="F20" s="3"/>
      <c r="G20" s="1"/>
      <c r="H20" s="1"/>
      <c r="I20" s="1"/>
      <c r="J20" s="1"/>
      <c r="K20" s="1"/>
    </row>
    <row r="21" spans="1:11" s="2" customFormat="1" ht="23.45" customHeight="1">
      <c r="A21" s="1"/>
      <c r="B21" s="1"/>
      <c r="E21" s="3"/>
      <c r="F21" s="3"/>
      <c r="G21" s="1"/>
      <c r="H21" s="1"/>
      <c r="I21" s="1"/>
      <c r="J21" s="1"/>
      <c r="K21" s="1"/>
    </row>
    <row r="22" spans="1:11" s="2" customFormat="1" ht="23.45" customHeight="1">
      <c r="A22" s="48"/>
      <c r="B22" s="1"/>
      <c r="E22" s="3"/>
      <c r="F22" s="3"/>
      <c r="G22" s="1"/>
      <c r="H22" s="1"/>
      <c r="I22" s="1"/>
      <c r="J22" s="1"/>
      <c r="K22" s="1"/>
    </row>
    <row r="23" spans="1:11" s="2" customFormat="1" ht="23.45" customHeight="1">
      <c r="A23" s="1"/>
      <c r="B23" s="1"/>
      <c r="E23" s="3"/>
      <c r="F23" s="3"/>
      <c r="G23" s="1"/>
      <c r="H23" s="1"/>
      <c r="I23" s="1"/>
      <c r="J23" s="1"/>
      <c r="K23" s="1"/>
    </row>
    <row r="24" spans="1:11" ht="23.45" customHeight="1"/>
    <row r="25" spans="1:11" ht="23.45" customHeight="1"/>
    <row r="26" spans="1:11" ht="23.45" customHeight="1"/>
    <row r="27" spans="1:11" ht="23.45" customHeight="1"/>
    <row r="28" spans="1:11" ht="23.45" customHeight="1"/>
    <row r="29" spans="1:11" ht="23.45" customHeight="1"/>
    <row r="30" spans="1:11" ht="23.45" customHeight="1"/>
    <row r="31" spans="1:11" ht="23.45" customHeight="1"/>
    <row r="32" spans="1:11" ht="23.45" customHeight="1"/>
    <row r="33" ht="23.45" customHeight="1"/>
    <row r="34" ht="23.45" customHeight="1"/>
    <row r="35" ht="23.45" customHeight="1"/>
    <row r="36" ht="23.45" customHeight="1"/>
    <row r="37" ht="23.45" customHeight="1"/>
    <row r="38" ht="23.45" customHeight="1"/>
    <row r="39" ht="23.45" customHeight="1"/>
    <row r="40" ht="23.45" customHeight="1"/>
    <row r="41" ht="23.45" customHeight="1"/>
    <row r="42" ht="23.45" customHeight="1"/>
    <row r="43" ht="23.45" customHeight="1"/>
    <row r="44" ht="23.45" customHeight="1"/>
    <row r="45" ht="23.45" customHeight="1"/>
    <row r="46" ht="23.45" customHeight="1"/>
    <row r="47" ht="23.45" customHeight="1"/>
    <row r="48" ht="23.45" customHeight="1"/>
  </sheetData>
  <mergeCells count="1">
    <mergeCell ref="A1:D1"/>
  </mergeCells>
  <pageMargins left="0.25" right="0.25" top="0.75" bottom="0.75" header="0.3" footer="0.3"/>
  <pageSetup paperSize="9" scale="76" orientation="portrait" verticalDpi="1200" r:id="rId1"/>
  <headerFooter>
    <oddFooter>&amp;L&amp;"Candara,Regular"&amp;8INTOUR MALDIVES&amp;C&amp;"Candara,Regular"&amp;8&amp;P of &amp;N&amp;R&amp;"Candara,Regular"&amp;8Nika Island Resort</oddFooter>
  </headerFooter>
  <rowBreaks count="2" manualBreakCount="2">
    <brk id="1" max="16383" man="1"/>
    <brk id="8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B107C-E66E-4DE9-9CC3-664769A8F710}">
  <sheetPr codeName="Лист152">
    <tabColor rgb="FFFF0000"/>
  </sheetPr>
  <dimension ref="A2:BF71"/>
  <sheetViews>
    <sheetView topLeftCell="BG1" zoomScaleNormal="100" zoomScaleSheetLayoutView="100" workbookViewId="0">
      <selection sqref="A1:BF1048576"/>
    </sheetView>
  </sheetViews>
  <sheetFormatPr defaultColWidth="18.140625" defaultRowHeight="19.899999999999999" customHeight="1"/>
  <cols>
    <col min="1" max="58" width="0" style="25" hidden="1" customWidth="1"/>
    <col min="59" max="16384" width="18.140625" style="25"/>
  </cols>
  <sheetData>
    <row r="2" spans="1:58" ht="19.899999999999999" customHeight="1">
      <c r="Y2" s="79"/>
    </row>
    <row r="3" spans="1:58" ht="19.899999999999999" customHeight="1">
      <c r="Y3" s="79"/>
    </row>
    <row r="4" spans="1:58" ht="19.899999999999999" customHeight="1">
      <c r="D4" s="217"/>
      <c r="E4" s="25" t="s">
        <v>1464</v>
      </c>
      <c r="Y4" s="79"/>
    </row>
    <row r="6" spans="1:58" ht="19.899999999999999" customHeight="1">
      <c r="A6" s="372" t="s">
        <v>1465</v>
      </c>
      <c r="B6" s="372"/>
      <c r="C6" s="372"/>
      <c r="D6" s="372"/>
      <c r="E6" s="372"/>
      <c r="F6" s="372"/>
      <c r="G6" s="372"/>
      <c r="H6" s="372"/>
      <c r="I6" s="372"/>
      <c r="J6" s="372"/>
      <c r="K6" s="372"/>
    </row>
    <row r="8" spans="1:58" ht="19.899999999999999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9.899999999999999" customHeight="1">
      <c r="A9" s="298" t="s">
        <v>0</v>
      </c>
      <c r="B9" s="298" t="s">
        <v>1</v>
      </c>
      <c r="C9" s="298" t="s">
        <v>29</v>
      </c>
      <c r="D9" s="285" t="s">
        <v>299</v>
      </c>
      <c r="E9" s="286"/>
      <c r="F9" s="286"/>
      <c r="G9" s="287"/>
      <c r="H9" s="285" t="s">
        <v>561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High Season</v>
      </c>
      <c r="Q9" s="289"/>
      <c r="R9" s="289"/>
      <c r="S9" s="290"/>
      <c r="T9" s="288" t="str">
        <f>H9</f>
        <v>Festive Season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High Season</v>
      </c>
      <c r="AI9" s="292"/>
      <c r="AJ9" s="292"/>
      <c r="AK9" s="293"/>
      <c r="AL9" s="291" t="str">
        <f>T9</f>
        <v>Festive Season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High Season</v>
      </c>
      <c r="AZ9" s="283"/>
      <c r="BA9" s="283"/>
      <c r="BB9" s="284"/>
      <c r="BC9" s="282" t="str">
        <f>AL9</f>
        <v>Festive Season</v>
      </c>
      <c r="BD9" s="283"/>
      <c r="BE9" s="283"/>
      <c r="BF9" s="284"/>
    </row>
    <row r="10" spans="1:58" ht="19.899999999999999" customHeight="1">
      <c r="A10" s="298"/>
      <c r="B10" s="298"/>
      <c r="C10" s="298"/>
      <c r="D10" s="285" t="s">
        <v>35</v>
      </c>
      <c r="E10" s="286"/>
      <c r="F10" s="286"/>
      <c r="G10" s="287"/>
      <c r="H10" s="285" t="s">
        <v>446</v>
      </c>
      <c r="I10" s="286"/>
      <c r="J10" s="286"/>
      <c r="K10" s="287"/>
      <c r="M10" s="299"/>
      <c r="N10" s="299"/>
      <c r="O10" s="299"/>
      <c r="P10" s="288" t="str">
        <f>D10</f>
        <v>01 Nov 2019 to 26 Dec 2019</v>
      </c>
      <c r="Q10" s="289"/>
      <c r="R10" s="289"/>
      <c r="S10" s="290"/>
      <c r="T10" s="288" t="str">
        <f>H10</f>
        <v>27 Dec 2019 to 06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353</v>
      </c>
      <c r="AB10" s="26" t="s">
        <v>353</v>
      </c>
      <c r="AC10" s="26"/>
      <c r="AE10" s="294"/>
      <c r="AF10" s="294"/>
      <c r="AG10" s="294"/>
      <c r="AH10" s="291" t="str">
        <f>P10</f>
        <v>01 Nov 2019 to 26 Dec 2019</v>
      </c>
      <c r="AI10" s="292"/>
      <c r="AJ10" s="292"/>
      <c r="AK10" s="293"/>
      <c r="AL10" s="291" t="str">
        <f>T10</f>
        <v>27 Dec 2019 to 06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26 Dec 2019</v>
      </c>
      <c r="AZ10" s="283"/>
      <c r="BA10" s="283"/>
      <c r="BB10" s="284"/>
      <c r="BC10" s="282" t="str">
        <f>AL10</f>
        <v>27 Dec 2019 to 06 Jan 2020</v>
      </c>
      <c r="BD10" s="283"/>
      <c r="BE10" s="283"/>
      <c r="BF10" s="284"/>
    </row>
    <row r="11" spans="1:58" ht="19.899999999999999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19.899999999999999" customHeight="1">
      <c r="A12" s="30" t="s">
        <v>1394</v>
      </c>
      <c r="B12" s="31" t="s">
        <v>92</v>
      </c>
      <c r="C12" s="31" t="s">
        <v>140</v>
      </c>
      <c r="D12" s="31">
        <v>265</v>
      </c>
      <c r="E12" s="31">
        <v>155</v>
      </c>
      <c r="F12" s="31">
        <v>132</v>
      </c>
      <c r="G12" s="31">
        <v>97</v>
      </c>
      <c r="H12" s="31">
        <v>394</v>
      </c>
      <c r="I12" s="31">
        <v>219</v>
      </c>
      <c r="J12" s="31">
        <v>166</v>
      </c>
      <c r="K12" s="31">
        <v>139</v>
      </c>
      <c r="M12" s="30" t="str">
        <f>A12</f>
        <v xml:space="preserve">Garden Room </v>
      </c>
      <c r="N12" s="31" t="s">
        <v>92</v>
      </c>
      <c r="O12" s="31" t="s">
        <v>140</v>
      </c>
      <c r="P12" s="31">
        <f t="shared" ref="P12:P18" si="0">SUM(D12)</f>
        <v>265</v>
      </c>
      <c r="Q12" s="31">
        <f t="shared" ref="Q12:Q15" si="1">SUM(E12*2)</f>
        <v>310</v>
      </c>
      <c r="R12" s="31">
        <f>F12</f>
        <v>132</v>
      </c>
      <c r="S12" s="31">
        <f t="shared" ref="S12:T14" si="2">SUM(G12)</f>
        <v>97</v>
      </c>
      <c r="T12" s="31">
        <f t="shared" si="2"/>
        <v>394</v>
      </c>
      <c r="U12" s="31">
        <f t="shared" ref="U12:U15" si="3">SUM(I12*2)</f>
        <v>438</v>
      </c>
      <c r="V12" s="31">
        <f>J12</f>
        <v>166</v>
      </c>
      <c r="W12" s="31">
        <f t="shared" ref="W12:W18" si="4">SUM(K12)</f>
        <v>139</v>
      </c>
      <c r="X12" s="8"/>
      <c r="Y12" s="33">
        <v>1</v>
      </c>
      <c r="Z12" s="33">
        <v>1</v>
      </c>
      <c r="AA12" s="33">
        <v>6</v>
      </c>
      <c r="AB12" s="33">
        <v>12</v>
      </c>
      <c r="AC12" s="33">
        <v>6</v>
      </c>
      <c r="AE12" s="30" t="str">
        <f>M12</f>
        <v xml:space="preserve">Garden Room </v>
      </c>
      <c r="AF12" s="31" t="str">
        <f t="shared" ref="AF12:AG18" si="5">N12</f>
        <v>FB</v>
      </c>
      <c r="AG12" s="31" t="str">
        <f t="shared" si="5"/>
        <v>02 Persons</v>
      </c>
      <c r="AH12" s="31">
        <f>((P12*Y12)*Z12)+AA12</f>
        <v>271</v>
      </c>
      <c r="AI12" s="31">
        <f>((Q12*Y12)*Z12)+AB12</f>
        <v>322</v>
      </c>
      <c r="AJ12" s="31">
        <f>((R12*Y12)*Z12)+AC12</f>
        <v>138</v>
      </c>
      <c r="AK12" s="31">
        <f>((S12*Y12)*Z12)+AA12</f>
        <v>103</v>
      </c>
      <c r="AL12" s="34">
        <f t="shared" ref="AL12:AL18" si="6">((T12*Y12)*Z12)+AA12</f>
        <v>400</v>
      </c>
      <c r="AM12" s="34">
        <f>((U12*Y12)*Z12)+AB12</f>
        <v>450</v>
      </c>
      <c r="AN12" s="34">
        <f>((V12*Y12)*Z12)+AC12</f>
        <v>172</v>
      </c>
      <c r="AO12" s="34">
        <f>((W12*Y12)*Z12)+AA12</f>
        <v>145</v>
      </c>
      <c r="AQ12" s="53">
        <v>10</v>
      </c>
      <c r="AR12" s="53">
        <v>1</v>
      </c>
      <c r="AS12" s="53">
        <v>30</v>
      </c>
      <c r="AT12" s="33">
        <v>1</v>
      </c>
      <c r="AV12" s="30" t="str">
        <f t="shared" ref="AV12:AX18" si="7">AE12</f>
        <v xml:space="preserve">Garden Room </v>
      </c>
      <c r="AW12" s="31" t="str">
        <f t="shared" si="7"/>
        <v>FB</v>
      </c>
      <c r="AX12" s="31" t="str">
        <f t="shared" si="7"/>
        <v>02 Persons</v>
      </c>
      <c r="AY12" s="31">
        <f t="shared" ref="AY12:AY18" si="8">AH12+AQ12</f>
        <v>281</v>
      </c>
      <c r="AZ12" s="31">
        <f t="shared" ref="AZ12:AZ18" si="9">AI12+AQ12</f>
        <v>332</v>
      </c>
      <c r="BA12" s="31">
        <f>AJ12</f>
        <v>138</v>
      </c>
      <c r="BB12" s="31">
        <f>AK12+AR12</f>
        <v>104</v>
      </c>
      <c r="BC12" s="31">
        <f t="shared" ref="BB12:BC18" si="10">AL12+AS12</f>
        <v>430</v>
      </c>
      <c r="BD12" s="31">
        <f t="shared" ref="BD12:BD18" si="11">AM12+AS12</f>
        <v>480</v>
      </c>
      <c r="BE12" s="31">
        <f>AN12</f>
        <v>172</v>
      </c>
      <c r="BF12" s="31">
        <f t="shared" ref="BF12:BF18" si="12">AO12+AT12</f>
        <v>146</v>
      </c>
    </row>
    <row r="13" spans="1:58" ht="19.899999999999999" customHeight="1">
      <c r="A13" s="30" t="s">
        <v>1466</v>
      </c>
      <c r="B13" s="31" t="s">
        <v>92</v>
      </c>
      <c r="C13" s="31" t="s">
        <v>140</v>
      </c>
      <c r="D13" s="218">
        <f>D12+65</f>
        <v>330</v>
      </c>
      <c r="E13" s="218">
        <f>E12+32.5</f>
        <v>187.5</v>
      </c>
      <c r="F13" s="218">
        <f>F12</f>
        <v>132</v>
      </c>
      <c r="G13" s="218">
        <f>G12</f>
        <v>97</v>
      </c>
      <c r="H13" s="218">
        <f>H12+65</f>
        <v>459</v>
      </c>
      <c r="I13" s="218">
        <f>I12+32.5</f>
        <v>251.5</v>
      </c>
      <c r="J13" s="218">
        <f>J12</f>
        <v>166</v>
      </c>
      <c r="K13" s="218">
        <f>K12</f>
        <v>139</v>
      </c>
      <c r="M13" s="30" t="str">
        <f t="shared" ref="M13:M23" si="13">A13</f>
        <v xml:space="preserve">Family Garden Room </v>
      </c>
      <c r="N13" s="31" t="s">
        <v>92</v>
      </c>
      <c r="O13" s="31" t="s">
        <v>140</v>
      </c>
      <c r="P13" s="31">
        <f t="shared" si="0"/>
        <v>330</v>
      </c>
      <c r="Q13" s="31">
        <f t="shared" si="1"/>
        <v>375</v>
      </c>
      <c r="R13" s="31">
        <f t="shared" ref="R13:R15" si="14">F13</f>
        <v>132</v>
      </c>
      <c r="S13" s="31">
        <f t="shared" si="2"/>
        <v>97</v>
      </c>
      <c r="T13" s="31">
        <f t="shared" si="2"/>
        <v>459</v>
      </c>
      <c r="U13" s="31">
        <f t="shared" si="3"/>
        <v>503</v>
      </c>
      <c r="V13" s="31">
        <f t="shared" ref="V13:V15" si="15">J13</f>
        <v>166</v>
      </c>
      <c r="W13" s="31">
        <f t="shared" si="4"/>
        <v>139</v>
      </c>
      <c r="X13" s="8"/>
      <c r="Y13" s="33">
        <v>1</v>
      </c>
      <c r="Z13" s="33">
        <v>1</v>
      </c>
      <c r="AA13" s="33">
        <v>6</v>
      </c>
      <c r="AB13" s="33">
        <v>12</v>
      </c>
      <c r="AC13" s="33">
        <v>6</v>
      </c>
      <c r="AE13" s="30" t="str">
        <f t="shared" ref="AE13:AG23" si="16">M13</f>
        <v xml:space="preserve">Family Garden Room </v>
      </c>
      <c r="AF13" s="31" t="str">
        <f t="shared" si="5"/>
        <v>FB</v>
      </c>
      <c r="AG13" s="31" t="str">
        <f t="shared" si="5"/>
        <v>02 Persons</v>
      </c>
      <c r="AH13" s="31">
        <f t="shared" ref="AH13:AH18" si="17">((P13*Y13)*Z13)+AA13</f>
        <v>336</v>
      </c>
      <c r="AI13" s="31">
        <f t="shared" ref="AI13:AI18" si="18">((Q13*Y13)*Z13)+AB13</f>
        <v>387</v>
      </c>
      <c r="AJ13" s="31">
        <f t="shared" ref="AJ13:AJ18" si="19">((R13*Y13)*Z13)+AC13</f>
        <v>138</v>
      </c>
      <c r="AK13" s="31">
        <f t="shared" ref="AK13:AK18" si="20">((S13*Y13)*Z13)+AA13</f>
        <v>103</v>
      </c>
      <c r="AL13" s="34">
        <f t="shared" si="6"/>
        <v>465</v>
      </c>
      <c r="AM13" s="34">
        <f t="shared" ref="AM13:AM18" si="21">((U13*Y13)*Z13)+AB13</f>
        <v>515</v>
      </c>
      <c r="AN13" s="34">
        <f t="shared" ref="AN13:AN18" si="22">((V13*Y13)*Z13)+AC13</f>
        <v>172</v>
      </c>
      <c r="AO13" s="34">
        <f t="shared" ref="AO13:AO18" si="23">((W13*Y13)*Z13)+AA13</f>
        <v>145</v>
      </c>
      <c r="AQ13" s="53">
        <v>10</v>
      </c>
      <c r="AR13" s="53">
        <v>1</v>
      </c>
      <c r="AS13" s="53">
        <v>30</v>
      </c>
      <c r="AT13" s="33">
        <v>1</v>
      </c>
      <c r="AV13" s="30" t="str">
        <f t="shared" si="7"/>
        <v xml:space="preserve">Family Garden Room </v>
      </c>
      <c r="AW13" s="31" t="str">
        <f t="shared" si="7"/>
        <v>FB</v>
      </c>
      <c r="AX13" s="31" t="str">
        <f t="shared" si="7"/>
        <v>02 Persons</v>
      </c>
      <c r="AY13" s="31">
        <f t="shared" si="8"/>
        <v>346</v>
      </c>
      <c r="AZ13" s="31">
        <f t="shared" si="9"/>
        <v>397</v>
      </c>
      <c r="BA13" s="31">
        <f t="shared" ref="BA13:BA15" si="24">AJ13</f>
        <v>138</v>
      </c>
      <c r="BB13" s="31">
        <f t="shared" si="10"/>
        <v>104</v>
      </c>
      <c r="BC13" s="31">
        <f t="shared" si="10"/>
        <v>495</v>
      </c>
      <c r="BD13" s="31">
        <f t="shared" si="11"/>
        <v>545</v>
      </c>
      <c r="BE13" s="31">
        <f t="shared" ref="BE13:BE15" si="25">AN13</f>
        <v>172</v>
      </c>
      <c r="BF13" s="31">
        <f t="shared" si="12"/>
        <v>146</v>
      </c>
    </row>
    <row r="14" spans="1:58" ht="19.899999999999999" customHeight="1">
      <c r="A14" s="30" t="s">
        <v>1467</v>
      </c>
      <c r="B14" s="31" t="s">
        <v>92</v>
      </c>
      <c r="C14" s="31" t="s">
        <v>140</v>
      </c>
      <c r="D14" s="218">
        <f>D12+65</f>
        <v>330</v>
      </c>
      <c r="E14" s="218">
        <f>E12+32.5</f>
        <v>187.5</v>
      </c>
      <c r="F14" s="218">
        <f>F12</f>
        <v>132</v>
      </c>
      <c r="G14" s="218">
        <f>G12</f>
        <v>97</v>
      </c>
      <c r="H14" s="218">
        <f>H12+65</f>
        <v>459</v>
      </c>
      <c r="I14" s="218">
        <f>I12+32.5</f>
        <v>251.5</v>
      </c>
      <c r="J14" s="218">
        <f>J12</f>
        <v>166</v>
      </c>
      <c r="K14" s="218">
        <f>K12</f>
        <v>139</v>
      </c>
      <c r="M14" s="30" t="str">
        <f t="shared" si="13"/>
        <v>Faro Studio</v>
      </c>
      <c r="N14" s="31" t="s">
        <v>92</v>
      </c>
      <c r="O14" s="31" t="s">
        <v>140</v>
      </c>
      <c r="P14" s="31">
        <f t="shared" si="0"/>
        <v>330</v>
      </c>
      <c r="Q14" s="31">
        <f t="shared" si="1"/>
        <v>375</v>
      </c>
      <c r="R14" s="31">
        <f t="shared" si="14"/>
        <v>132</v>
      </c>
      <c r="S14" s="31">
        <f t="shared" si="2"/>
        <v>97</v>
      </c>
      <c r="T14" s="31">
        <f t="shared" si="2"/>
        <v>459</v>
      </c>
      <c r="U14" s="31">
        <f t="shared" si="3"/>
        <v>503</v>
      </c>
      <c r="V14" s="31">
        <f t="shared" si="15"/>
        <v>166</v>
      </c>
      <c r="W14" s="31">
        <f t="shared" si="4"/>
        <v>139</v>
      </c>
      <c r="X14" s="8"/>
      <c r="Y14" s="33">
        <v>1</v>
      </c>
      <c r="Z14" s="33">
        <v>1</v>
      </c>
      <c r="AA14" s="33">
        <v>6</v>
      </c>
      <c r="AB14" s="33">
        <v>12</v>
      </c>
      <c r="AC14" s="33">
        <v>6</v>
      </c>
      <c r="AE14" s="30" t="str">
        <f t="shared" si="16"/>
        <v>Faro Studio</v>
      </c>
      <c r="AF14" s="31" t="str">
        <f t="shared" si="5"/>
        <v>FB</v>
      </c>
      <c r="AG14" s="31" t="str">
        <f t="shared" si="5"/>
        <v>02 Persons</v>
      </c>
      <c r="AH14" s="31">
        <f t="shared" si="17"/>
        <v>336</v>
      </c>
      <c r="AI14" s="31">
        <f t="shared" si="18"/>
        <v>387</v>
      </c>
      <c r="AJ14" s="31">
        <f t="shared" si="19"/>
        <v>138</v>
      </c>
      <c r="AK14" s="31">
        <f t="shared" si="20"/>
        <v>103</v>
      </c>
      <c r="AL14" s="34">
        <f t="shared" si="6"/>
        <v>465</v>
      </c>
      <c r="AM14" s="34">
        <f t="shared" si="21"/>
        <v>515</v>
      </c>
      <c r="AN14" s="34">
        <f t="shared" si="22"/>
        <v>172</v>
      </c>
      <c r="AO14" s="34">
        <f t="shared" si="23"/>
        <v>145</v>
      </c>
      <c r="AQ14" s="53">
        <v>10</v>
      </c>
      <c r="AR14" s="53">
        <v>1</v>
      </c>
      <c r="AS14" s="53">
        <v>30</v>
      </c>
      <c r="AT14" s="33">
        <v>1</v>
      </c>
      <c r="AV14" s="30" t="str">
        <f t="shared" si="7"/>
        <v>Faro Studio</v>
      </c>
      <c r="AW14" s="31" t="str">
        <f t="shared" si="7"/>
        <v>FB</v>
      </c>
      <c r="AX14" s="31" t="str">
        <f t="shared" si="7"/>
        <v>02 Persons</v>
      </c>
      <c r="AY14" s="31">
        <f t="shared" si="8"/>
        <v>346</v>
      </c>
      <c r="AZ14" s="31">
        <f t="shared" si="9"/>
        <v>397</v>
      </c>
      <c r="BA14" s="31">
        <f t="shared" si="24"/>
        <v>138</v>
      </c>
      <c r="BB14" s="31">
        <f t="shared" si="10"/>
        <v>104</v>
      </c>
      <c r="BC14" s="31">
        <f t="shared" si="10"/>
        <v>495</v>
      </c>
      <c r="BD14" s="31">
        <f t="shared" si="11"/>
        <v>545</v>
      </c>
      <c r="BE14" s="31">
        <f t="shared" si="25"/>
        <v>172</v>
      </c>
      <c r="BF14" s="31">
        <f t="shared" si="12"/>
        <v>146</v>
      </c>
    </row>
    <row r="15" spans="1:58" ht="19.899999999999999" customHeight="1">
      <c r="A15" s="30" t="s">
        <v>1468</v>
      </c>
      <c r="B15" s="31" t="s">
        <v>92</v>
      </c>
      <c r="C15" s="31" t="s">
        <v>140</v>
      </c>
      <c r="D15" s="218">
        <f>D12+65</f>
        <v>330</v>
      </c>
      <c r="E15" s="218">
        <f>E12+32.5</f>
        <v>187.5</v>
      </c>
      <c r="F15" s="218">
        <f>F12</f>
        <v>132</v>
      </c>
      <c r="G15" s="218">
        <f>G12</f>
        <v>97</v>
      </c>
      <c r="H15" s="218">
        <f>H12+65</f>
        <v>459</v>
      </c>
      <c r="I15" s="218">
        <f>I12+32.5</f>
        <v>251.5</v>
      </c>
      <c r="J15" s="218">
        <f>J12</f>
        <v>166</v>
      </c>
      <c r="K15" s="218">
        <f>K12</f>
        <v>139</v>
      </c>
      <c r="M15" s="30" t="str">
        <f t="shared" si="13"/>
        <v>Fornace Studio</v>
      </c>
      <c r="N15" s="31" t="s">
        <v>92</v>
      </c>
      <c r="O15" s="31" t="s">
        <v>140</v>
      </c>
      <c r="P15" s="31">
        <f t="shared" si="0"/>
        <v>330</v>
      </c>
      <c r="Q15" s="31">
        <f t="shared" si="1"/>
        <v>375</v>
      </c>
      <c r="R15" s="31">
        <f t="shared" si="14"/>
        <v>132</v>
      </c>
      <c r="S15" s="31">
        <f t="shared" ref="S15:T15" si="26">SUM(G15)</f>
        <v>97</v>
      </c>
      <c r="T15" s="31">
        <f t="shared" si="26"/>
        <v>459</v>
      </c>
      <c r="U15" s="31">
        <f t="shared" si="3"/>
        <v>503</v>
      </c>
      <c r="V15" s="31">
        <f t="shared" si="15"/>
        <v>166</v>
      </c>
      <c r="W15" s="31">
        <f t="shared" si="4"/>
        <v>139</v>
      </c>
      <c r="X15" s="8"/>
      <c r="Y15" s="33">
        <v>1</v>
      </c>
      <c r="Z15" s="33">
        <v>1</v>
      </c>
      <c r="AA15" s="33">
        <v>6</v>
      </c>
      <c r="AB15" s="33">
        <v>12</v>
      </c>
      <c r="AC15" s="33">
        <v>6</v>
      </c>
      <c r="AE15" s="30" t="str">
        <f t="shared" si="16"/>
        <v>Fornace Studio</v>
      </c>
      <c r="AF15" s="31" t="str">
        <f t="shared" si="5"/>
        <v>FB</v>
      </c>
      <c r="AG15" s="31" t="str">
        <f t="shared" si="5"/>
        <v>02 Persons</v>
      </c>
      <c r="AH15" s="31">
        <f t="shared" si="17"/>
        <v>336</v>
      </c>
      <c r="AI15" s="31">
        <f t="shared" si="18"/>
        <v>387</v>
      </c>
      <c r="AJ15" s="31">
        <f t="shared" si="19"/>
        <v>138</v>
      </c>
      <c r="AK15" s="31">
        <f t="shared" si="20"/>
        <v>103</v>
      </c>
      <c r="AL15" s="34">
        <f t="shared" si="6"/>
        <v>465</v>
      </c>
      <c r="AM15" s="34">
        <f t="shared" si="21"/>
        <v>515</v>
      </c>
      <c r="AN15" s="34">
        <f t="shared" si="22"/>
        <v>172</v>
      </c>
      <c r="AO15" s="34">
        <f t="shared" si="23"/>
        <v>145</v>
      </c>
      <c r="AQ15" s="53">
        <v>10</v>
      </c>
      <c r="AR15" s="53">
        <v>1</v>
      </c>
      <c r="AS15" s="53">
        <v>30</v>
      </c>
      <c r="AT15" s="33">
        <v>1</v>
      </c>
      <c r="AV15" s="30" t="str">
        <f t="shared" si="7"/>
        <v>Fornace Studio</v>
      </c>
      <c r="AW15" s="31" t="str">
        <f t="shared" si="7"/>
        <v>FB</v>
      </c>
      <c r="AX15" s="31" t="str">
        <f t="shared" si="7"/>
        <v>02 Persons</v>
      </c>
      <c r="AY15" s="31">
        <f t="shared" si="8"/>
        <v>346</v>
      </c>
      <c r="AZ15" s="31">
        <f t="shared" si="9"/>
        <v>397</v>
      </c>
      <c r="BA15" s="31">
        <f t="shared" si="24"/>
        <v>138</v>
      </c>
      <c r="BB15" s="31">
        <f t="shared" si="10"/>
        <v>104</v>
      </c>
      <c r="BC15" s="31">
        <f t="shared" si="10"/>
        <v>495</v>
      </c>
      <c r="BD15" s="31">
        <f t="shared" si="11"/>
        <v>545</v>
      </c>
      <c r="BE15" s="31">
        <f t="shared" si="25"/>
        <v>172</v>
      </c>
      <c r="BF15" s="31">
        <f t="shared" si="12"/>
        <v>146</v>
      </c>
    </row>
    <row r="16" spans="1:58" ht="19.899999999999999" customHeight="1">
      <c r="A16" s="30" t="s">
        <v>65</v>
      </c>
      <c r="B16" s="31" t="s">
        <v>92</v>
      </c>
      <c r="C16" s="31" t="s">
        <v>140</v>
      </c>
      <c r="D16" s="31">
        <v>392</v>
      </c>
      <c r="E16" s="31">
        <v>229</v>
      </c>
      <c r="F16" s="31">
        <v>132</v>
      </c>
      <c r="G16" s="31">
        <v>97</v>
      </c>
      <c r="H16" s="31">
        <v>835</v>
      </c>
      <c r="I16" s="31">
        <v>464</v>
      </c>
      <c r="J16" s="31">
        <v>166</v>
      </c>
      <c r="K16" s="31">
        <v>139</v>
      </c>
      <c r="M16" s="30" t="str">
        <f>A16</f>
        <v xml:space="preserve">Beach Villa </v>
      </c>
      <c r="N16" s="31" t="s">
        <v>92</v>
      </c>
      <c r="O16" s="31" t="s">
        <v>140</v>
      </c>
      <c r="P16" s="31">
        <f t="shared" si="0"/>
        <v>392</v>
      </c>
      <c r="Q16" s="31">
        <f t="shared" ref="Q16" si="27">SUM(E16*2)</f>
        <v>458</v>
      </c>
      <c r="R16" s="31">
        <f>F16</f>
        <v>132</v>
      </c>
      <c r="S16" s="31">
        <f t="shared" ref="S16:S18" si="28">SUM(G16)</f>
        <v>97</v>
      </c>
      <c r="T16" s="31">
        <f t="shared" ref="T16:T18" si="29">SUM(H16)</f>
        <v>835</v>
      </c>
      <c r="U16" s="31">
        <f t="shared" ref="U16" si="30">SUM(I16*2)</f>
        <v>928</v>
      </c>
      <c r="V16" s="31">
        <f>J16</f>
        <v>166</v>
      </c>
      <c r="W16" s="31">
        <f t="shared" si="4"/>
        <v>139</v>
      </c>
      <c r="X16" s="8"/>
      <c r="Y16" s="33">
        <v>1</v>
      </c>
      <c r="Z16" s="33">
        <v>1</v>
      </c>
      <c r="AA16" s="33">
        <v>6</v>
      </c>
      <c r="AB16" s="33">
        <v>12</v>
      </c>
      <c r="AC16" s="33">
        <v>6</v>
      </c>
      <c r="AE16" s="30" t="str">
        <f>M16</f>
        <v xml:space="preserve">Beach Villa </v>
      </c>
      <c r="AF16" s="31" t="str">
        <f t="shared" si="5"/>
        <v>FB</v>
      </c>
      <c r="AG16" s="31" t="str">
        <f t="shared" si="5"/>
        <v>02 Persons</v>
      </c>
      <c r="AH16" s="31">
        <f t="shared" si="17"/>
        <v>398</v>
      </c>
      <c r="AI16" s="31">
        <f t="shared" si="18"/>
        <v>470</v>
      </c>
      <c r="AJ16" s="31">
        <f t="shared" si="19"/>
        <v>138</v>
      </c>
      <c r="AK16" s="31">
        <f t="shared" si="20"/>
        <v>103</v>
      </c>
      <c r="AL16" s="34">
        <f t="shared" si="6"/>
        <v>841</v>
      </c>
      <c r="AM16" s="34">
        <f t="shared" si="21"/>
        <v>940</v>
      </c>
      <c r="AN16" s="34">
        <f t="shared" si="22"/>
        <v>172</v>
      </c>
      <c r="AO16" s="34">
        <f t="shared" si="23"/>
        <v>145</v>
      </c>
      <c r="AQ16" s="53">
        <v>12</v>
      </c>
      <c r="AR16" s="53">
        <v>1</v>
      </c>
      <c r="AS16" s="53">
        <v>30</v>
      </c>
      <c r="AT16" s="33">
        <v>1</v>
      </c>
      <c r="AV16" s="30" t="str">
        <f t="shared" si="7"/>
        <v xml:space="preserve">Beach Villa </v>
      </c>
      <c r="AW16" s="31" t="str">
        <f t="shared" si="7"/>
        <v>FB</v>
      </c>
      <c r="AX16" s="31" t="str">
        <f t="shared" si="7"/>
        <v>02 Persons</v>
      </c>
      <c r="AY16" s="31">
        <f t="shared" si="8"/>
        <v>410</v>
      </c>
      <c r="AZ16" s="31">
        <f t="shared" si="9"/>
        <v>482</v>
      </c>
      <c r="BA16" s="31">
        <f>AJ16</f>
        <v>138</v>
      </c>
      <c r="BB16" s="31">
        <f>AK16+AR16</f>
        <v>104</v>
      </c>
      <c r="BC16" s="31">
        <f t="shared" si="10"/>
        <v>871</v>
      </c>
      <c r="BD16" s="31">
        <f t="shared" si="11"/>
        <v>970</v>
      </c>
      <c r="BE16" s="31">
        <f>AN16</f>
        <v>172</v>
      </c>
      <c r="BF16" s="31">
        <f t="shared" si="12"/>
        <v>146</v>
      </c>
    </row>
    <row r="17" spans="1:58" ht="19.899999999999999" customHeight="1">
      <c r="A17" s="30" t="s">
        <v>331</v>
      </c>
      <c r="B17" s="31" t="s">
        <v>92</v>
      </c>
      <c r="C17" s="31" t="s">
        <v>140</v>
      </c>
      <c r="D17" s="31">
        <v>439</v>
      </c>
      <c r="E17" s="31">
        <v>258</v>
      </c>
      <c r="F17" s="31">
        <v>132</v>
      </c>
      <c r="G17" s="31">
        <v>97</v>
      </c>
      <c r="H17" s="31">
        <v>885</v>
      </c>
      <c r="I17" s="31">
        <v>492</v>
      </c>
      <c r="J17" s="31">
        <v>166</v>
      </c>
      <c r="K17" s="31">
        <v>139</v>
      </c>
      <c r="M17" s="30" t="str">
        <f>A17</f>
        <v>Water Villa</v>
      </c>
      <c r="N17" s="31" t="s">
        <v>92</v>
      </c>
      <c r="O17" s="31" t="s">
        <v>140</v>
      </c>
      <c r="P17" s="31">
        <f t="shared" si="0"/>
        <v>439</v>
      </c>
      <c r="Q17" s="31">
        <f t="shared" ref="Q17:Q18" si="31">SUM(E17*2)</f>
        <v>516</v>
      </c>
      <c r="R17" s="31">
        <f>F17</f>
        <v>132</v>
      </c>
      <c r="S17" s="31">
        <f t="shared" si="28"/>
        <v>97</v>
      </c>
      <c r="T17" s="31">
        <f t="shared" si="29"/>
        <v>885</v>
      </c>
      <c r="U17" s="31">
        <f t="shared" ref="U17:U18" si="32">SUM(I17*2)</f>
        <v>984</v>
      </c>
      <c r="V17" s="31">
        <f>J17</f>
        <v>166</v>
      </c>
      <c r="W17" s="31">
        <f t="shared" si="4"/>
        <v>139</v>
      </c>
      <c r="X17" s="8"/>
      <c r="Y17" s="33">
        <v>1</v>
      </c>
      <c r="Z17" s="33">
        <v>1</v>
      </c>
      <c r="AA17" s="33">
        <v>6</v>
      </c>
      <c r="AB17" s="33">
        <v>12</v>
      </c>
      <c r="AC17" s="33">
        <v>6</v>
      </c>
      <c r="AE17" s="30" t="str">
        <f>M17</f>
        <v>Water Villa</v>
      </c>
      <c r="AF17" s="31" t="str">
        <f t="shared" si="5"/>
        <v>FB</v>
      </c>
      <c r="AG17" s="31" t="str">
        <f t="shared" si="5"/>
        <v>02 Persons</v>
      </c>
      <c r="AH17" s="31">
        <f t="shared" si="17"/>
        <v>445</v>
      </c>
      <c r="AI17" s="31">
        <f t="shared" si="18"/>
        <v>528</v>
      </c>
      <c r="AJ17" s="31">
        <f t="shared" si="19"/>
        <v>138</v>
      </c>
      <c r="AK17" s="31">
        <f t="shared" si="20"/>
        <v>103</v>
      </c>
      <c r="AL17" s="34">
        <f t="shared" si="6"/>
        <v>891</v>
      </c>
      <c r="AM17" s="34">
        <f t="shared" si="21"/>
        <v>996</v>
      </c>
      <c r="AN17" s="34">
        <f t="shared" si="22"/>
        <v>172</v>
      </c>
      <c r="AO17" s="34">
        <f t="shared" si="23"/>
        <v>145</v>
      </c>
      <c r="AQ17" s="53">
        <v>12</v>
      </c>
      <c r="AR17" s="53">
        <v>1</v>
      </c>
      <c r="AS17" s="53">
        <v>30</v>
      </c>
      <c r="AT17" s="33">
        <v>1</v>
      </c>
      <c r="AV17" s="30" t="str">
        <f t="shared" si="7"/>
        <v>Water Villa</v>
      </c>
      <c r="AW17" s="31" t="str">
        <f t="shared" si="7"/>
        <v>FB</v>
      </c>
      <c r="AX17" s="31" t="str">
        <f t="shared" si="7"/>
        <v>02 Persons</v>
      </c>
      <c r="AY17" s="31">
        <f t="shared" si="8"/>
        <v>457</v>
      </c>
      <c r="AZ17" s="31">
        <f t="shared" si="9"/>
        <v>540</v>
      </c>
      <c r="BA17" s="31">
        <f>AJ17</f>
        <v>138</v>
      </c>
      <c r="BB17" s="31">
        <f>AK17+AR17</f>
        <v>104</v>
      </c>
      <c r="BC17" s="31">
        <f t="shared" si="10"/>
        <v>921</v>
      </c>
      <c r="BD17" s="31">
        <f t="shared" si="11"/>
        <v>1026</v>
      </c>
      <c r="BE17" s="31">
        <f>AN17</f>
        <v>172</v>
      </c>
      <c r="BF17" s="31">
        <f t="shared" si="12"/>
        <v>146</v>
      </c>
    </row>
    <row r="18" spans="1:58" ht="19.899999999999999" customHeight="1">
      <c r="A18" s="30" t="s">
        <v>511</v>
      </c>
      <c r="B18" s="31" t="s">
        <v>92</v>
      </c>
      <c r="C18" s="31" t="s">
        <v>140</v>
      </c>
      <c r="D18" s="218">
        <f t="shared" ref="D18:K18" si="33">D17</f>
        <v>439</v>
      </c>
      <c r="E18" s="218">
        <f t="shared" si="33"/>
        <v>258</v>
      </c>
      <c r="F18" s="218">
        <f t="shared" si="33"/>
        <v>132</v>
      </c>
      <c r="G18" s="218">
        <f t="shared" si="33"/>
        <v>97</v>
      </c>
      <c r="H18" s="218">
        <f t="shared" si="33"/>
        <v>885</v>
      </c>
      <c r="I18" s="218">
        <f t="shared" si="33"/>
        <v>492</v>
      </c>
      <c r="J18" s="218">
        <f t="shared" si="33"/>
        <v>166</v>
      </c>
      <c r="K18" s="218">
        <f t="shared" si="33"/>
        <v>139</v>
      </c>
      <c r="M18" s="30" t="str">
        <f>A18</f>
        <v>Deluxe Beach Villa</v>
      </c>
      <c r="N18" s="31" t="s">
        <v>92</v>
      </c>
      <c r="O18" s="31" t="s">
        <v>140</v>
      </c>
      <c r="P18" s="31">
        <f t="shared" si="0"/>
        <v>439</v>
      </c>
      <c r="Q18" s="31">
        <f t="shared" si="31"/>
        <v>516</v>
      </c>
      <c r="R18" s="31">
        <f>F18</f>
        <v>132</v>
      </c>
      <c r="S18" s="31">
        <f t="shared" si="28"/>
        <v>97</v>
      </c>
      <c r="T18" s="31">
        <f t="shared" si="29"/>
        <v>885</v>
      </c>
      <c r="U18" s="31">
        <f t="shared" si="32"/>
        <v>984</v>
      </c>
      <c r="V18" s="31">
        <f>J18</f>
        <v>166</v>
      </c>
      <c r="W18" s="31">
        <f t="shared" si="4"/>
        <v>139</v>
      </c>
      <c r="X18" s="8"/>
      <c r="Y18" s="33">
        <v>1</v>
      </c>
      <c r="Z18" s="33">
        <v>1</v>
      </c>
      <c r="AA18" s="33">
        <v>6</v>
      </c>
      <c r="AB18" s="33">
        <v>12</v>
      </c>
      <c r="AC18" s="33">
        <v>6</v>
      </c>
      <c r="AE18" s="30" t="str">
        <f>M18</f>
        <v>Deluxe Beach Villa</v>
      </c>
      <c r="AF18" s="31" t="str">
        <f t="shared" si="5"/>
        <v>FB</v>
      </c>
      <c r="AG18" s="31" t="str">
        <f t="shared" si="5"/>
        <v>02 Persons</v>
      </c>
      <c r="AH18" s="31">
        <f t="shared" si="17"/>
        <v>445</v>
      </c>
      <c r="AI18" s="31">
        <f t="shared" si="18"/>
        <v>528</v>
      </c>
      <c r="AJ18" s="31">
        <f t="shared" si="19"/>
        <v>138</v>
      </c>
      <c r="AK18" s="31">
        <f t="shared" si="20"/>
        <v>103</v>
      </c>
      <c r="AL18" s="34">
        <f t="shared" si="6"/>
        <v>891</v>
      </c>
      <c r="AM18" s="34">
        <f t="shared" si="21"/>
        <v>996</v>
      </c>
      <c r="AN18" s="34">
        <f t="shared" si="22"/>
        <v>172</v>
      </c>
      <c r="AO18" s="34">
        <f t="shared" si="23"/>
        <v>145</v>
      </c>
      <c r="AQ18" s="53">
        <v>12</v>
      </c>
      <c r="AR18" s="53">
        <v>1</v>
      </c>
      <c r="AS18" s="53">
        <v>30</v>
      </c>
      <c r="AT18" s="33">
        <v>1</v>
      </c>
      <c r="AV18" s="30" t="str">
        <f t="shared" si="7"/>
        <v>Deluxe Beach Villa</v>
      </c>
      <c r="AW18" s="31" t="str">
        <f t="shared" si="7"/>
        <v>FB</v>
      </c>
      <c r="AX18" s="31" t="str">
        <f t="shared" si="7"/>
        <v>02 Persons</v>
      </c>
      <c r="AY18" s="31">
        <f t="shared" si="8"/>
        <v>457</v>
      </c>
      <c r="AZ18" s="31">
        <f t="shared" si="9"/>
        <v>540</v>
      </c>
      <c r="BA18" s="31">
        <f>AJ18</f>
        <v>138</v>
      </c>
      <c r="BB18" s="31">
        <f>AK18+AR18</f>
        <v>104</v>
      </c>
      <c r="BC18" s="31">
        <f t="shared" si="10"/>
        <v>921</v>
      </c>
      <c r="BD18" s="31">
        <f t="shared" si="11"/>
        <v>1026</v>
      </c>
      <c r="BE18" s="31">
        <f>AN18</f>
        <v>172</v>
      </c>
      <c r="BF18" s="31">
        <f t="shared" si="12"/>
        <v>146</v>
      </c>
    </row>
    <row r="19" spans="1:58" ht="19.899999999999999" customHeight="1">
      <c r="A19" s="166"/>
      <c r="B19" s="38"/>
      <c r="C19" s="38"/>
      <c r="D19" s="27" t="s">
        <v>279</v>
      </c>
      <c r="E19" s="27" t="s">
        <v>340</v>
      </c>
      <c r="F19" s="27" t="s">
        <v>6</v>
      </c>
      <c r="G19" s="27"/>
      <c r="H19" s="27" t="s">
        <v>279</v>
      </c>
      <c r="I19" s="27" t="s">
        <v>340</v>
      </c>
      <c r="J19" s="27" t="s">
        <v>6</v>
      </c>
      <c r="K19" s="27"/>
      <c r="M19" s="30">
        <f t="shared" si="13"/>
        <v>0</v>
      </c>
      <c r="N19" s="38"/>
      <c r="O19" s="38"/>
      <c r="P19" s="27" t="s">
        <v>279</v>
      </c>
      <c r="Q19" s="27" t="s">
        <v>340</v>
      </c>
      <c r="R19" s="27" t="s">
        <v>6</v>
      </c>
      <c r="S19" s="27"/>
      <c r="T19" s="27" t="s">
        <v>279</v>
      </c>
      <c r="U19" s="27" t="s">
        <v>340</v>
      </c>
      <c r="V19" s="27" t="s">
        <v>6</v>
      </c>
      <c r="W19" s="27"/>
      <c r="X19" s="8"/>
      <c r="Y19" s="33">
        <v>1</v>
      </c>
      <c r="Z19" s="33">
        <v>1</v>
      </c>
      <c r="AA19" s="33"/>
      <c r="AB19" s="33"/>
      <c r="AC19" s="33" t="s">
        <v>1469</v>
      </c>
      <c r="AE19" s="30">
        <f t="shared" si="16"/>
        <v>0</v>
      </c>
      <c r="AF19" s="31"/>
      <c r="AG19" s="31"/>
      <c r="AH19" s="31"/>
      <c r="AI19" s="34"/>
      <c r="AJ19" s="34"/>
      <c r="AK19" s="34"/>
      <c r="AL19" s="34"/>
      <c r="AM19" s="34"/>
      <c r="AN19" s="34"/>
      <c r="AO19" s="34"/>
      <c r="AQ19" s="53"/>
      <c r="AR19" s="53"/>
      <c r="AS19" s="53"/>
      <c r="AT19" s="33"/>
      <c r="AV19" s="30"/>
      <c r="AW19" s="31"/>
      <c r="AX19" s="31"/>
      <c r="AY19" s="31"/>
      <c r="AZ19" s="31"/>
      <c r="BA19" s="31"/>
      <c r="BB19" s="31"/>
      <c r="BC19" s="31"/>
      <c r="BD19" s="31"/>
      <c r="BE19" s="31"/>
      <c r="BF19" s="31"/>
    </row>
    <row r="20" spans="1:58" ht="19.899999999999999" customHeight="1">
      <c r="A20" s="30" t="s">
        <v>67</v>
      </c>
      <c r="B20" s="31" t="s">
        <v>92</v>
      </c>
      <c r="C20" s="31" t="s">
        <v>68</v>
      </c>
      <c r="D20" s="31">
        <v>757</v>
      </c>
      <c r="E20" s="31">
        <v>132</v>
      </c>
      <c r="F20" s="31">
        <v>97</v>
      </c>
      <c r="G20" s="31"/>
      <c r="H20" s="31">
        <v>1415</v>
      </c>
      <c r="I20" s="31">
        <v>166</v>
      </c>
      <c r="J20" s="31">
        <v>139</v>
      </c>
      <c r="K20" s="31"/>
      <c r="M20" s="30" t="str">
        <f t="shared" si="13"/>
        <v xml:space="preserve">Family Beach Villa </v>
      </c>
      <c r="N20" s="31" t="s">
        <v>92</v>
      </c>
      <c r="O20" s="31" t="s">
        <v>68</v>
      </c>
      <c r="P20" s="31">
        <f t="shared" ref="P20:R23" si="34">SUM(D20)</f>
        <v>757</v>
      </c>
      <c r="Q20" s="31">
        <f t="shared" si="34"/>
        <v>132</v>
      </c>
      <c r="R20" s="31">
        <f t="shared" si="34"/>
        <v>97</v>
      </c>
      <c r="S20" s="31"/>
      <c r="T20" s="31">
        <f t="shared" ref="T20:V23" si="35">SUM(H20)</f>
        <v>1415</v>
      </c>
      <c r="U20" s="31">
        <f t="shared" si="35"/>
        <v>166</v>
      </c>
      <c r="V20" s="31">
        <f t="shared" si="35"/>
        <v>139</v>
      </c>
      <c r="W20" s="31"/>
      <c r="X20" s="8"/>
      <c r="Y20" s="33">
        <v>1</v>
      </c>
      <c r="Z20" s="33">
        <v>1</v>
      </c>
      <c r="AA20" s="33">
        <v>6</v>
      </c>
      <c r="AB20" s="33">
        <v>12</v>
      </c>
      <c r="AC20" s="33">
        <v>24</v>
      </c>
      <c r="AE20" s="30" t="str">
        <f t="shared" si="16"/>
        <v xml:space="preserve">Family Beach Villa </v>
      </c>
      <c r="AF20" s="31" t="str">
        <f t="shared" si="16"/>
        <v>FB</v>
      </c>
      <c r="AG20" s="31" t="str">
        <f t="shared" si="16"/>
        <v>04 Persons</v>
      </c>
      <c r="AH20" s="31">
        <f>((P20*Y20)*Z20)+AC20</f>
        <v>781</v>
      </c>
      <c r="AI20" s="31">
        <f>((Q20*Y20)*Z20)+AA20</f>
        <v>138</v>
      </c>
      <c r="AJ20" s="31">
        <f>((R20*Y20)*Z20)+AA20</f>
        <v>103</v>
      </c>
      <c r="AK20" s="34"/>
      <c r="AL20" s="34">
        <f>((T20*Y20)*Z20)+AC20</f>
        <v>1439</v>
      </c>
      <c r="AM20" s="34">
        <f>((U20*Y20)*Z20)+AA20</f>
        <v>172</v>
      </c>
      <c r="AN20" s="34">
        <f>((V20*Y20)*Z20)+AA20</f>
        <v>145</v>
      </c>
      <c r="AO20" s="34"/>
      <c r="AQ20" s="53">
        <v>15</v>
      </c>
      <c r="AR20" s="53">
        <v>1</v>
      </c>
      <c r="AS20" s="53">
        <v>40</v>
      </c>
      <c r="AT20" s="33">
        <v>1</v>
      </c>
      <c r="AV20" s="30" t="str">
        <f t="shared" ref="AV20:AX23" si="36">AE20</f>
        <v xml:space="preserve">Family Beach Villa </v>
      </c>
      <c r="AW20" s="31" t="str">
        <f t="shared" si="36"/>
        <v>FB</v>
      </c>
      <c r="AX20" s="31" t="str">
        <f t="shared" si="36"/>
        <v>04 Persons</v>
      </c>
      <c r="AY20" s="31">
        <f>AH20+AQ20</f>
        <v>796</v>
      </c>
      <c r="AZ20" s="31">
        <f>AI20</f>
        <v>138</v>
      </c>
      <c r="BA20" s="31">
        <f>AJ20+AR20</f>
        <v>104</v>
      </c>
      <c r="BB20" s="31" t="s">
        <v>55</v>
      </c>
      <c r="BC20" s="31">
        <f>AL20+AS20</f>
        <v>1479</v>
      </c>
      <c r="BD20" s="31">
        <f>AM20</f>
        <v>172</v>
      </c>
      <c r="BE20" s="31">
        <f>AN20+AT20</f>
        <v>146</v>
      </c>
      <c r="BF20" s="31" t="s">
        <v>55</v>
      </c>
    </row>
    <row r="21" spans="1:58" ht="19.899999999999999" customHeight="1">
      <c r="A21" s="30" t="s">
        <v>1470</v>
      </c>
      <c r="B21" s="31" t="s">
        <v>92</v>
      </c>
      <c r="C21" s="31" t="s">
        <v>68</v>
      </c>
      <c r="D21" s="31">
        <v>818</v>
      </c>
      <c r="E21" s="31">
        <v>132</v>
      </c>
      <c r="F21" s="31">
        <v>97</v>
      </c>
      <c r="G21" s="31"/>
      <c r="H21" s="31">
        <v>1480</v>
      </c>
      <c r="I21" s="31">
        <v>166</v>
      </c>
      <c r="J21" s="31">
        <v>139</v>
      </c>
      <c r="K21" s="31"/>
      <c r="M21" s="30" t="str">
        <f t="shared" si="13"/>
        <v xml:space="preserve">Family Water Villa </v>
      </c>
      <c r="N21" s="31" t="s">
        <v>92</v>
      </c>
      <c r="O21" s="31" t="s">
        <v>68</v>
      </c>
      <c r="P21" s="31">
        <f t="shared" si="34"/>
        <v>818</v>
      </c>
      <c r="Q21" s="31">
        <f t="shared" si="34"/>
        <v>132</v>
      </c>
      <c r="R21" s="31">
        <f t="shared" si="34"/>
        <v>97</v>
      </c>
      <c r="S21" s="31"/>
      <c r="T21" s="31">
        <f t="shared" si="35"/>
        <v>1480</v>
      </c>
      <c r="U21" s="31">
        <f t="shared" si="35"/>
        <v>166</v>
      </c>
      <c r="V21" s="31">
        <f t="shared" si="35"/>
        <v>139</v>
      </c>
      <c r="W21" s="31"/>
      <c r="X21" s="8"/>
      <c r="Y21" s="33">
        <v>1</v>
      </c>
      <c r="Z21" s="33">
        <v>1</v>
      </c>
      <c r="AA21" s="33">
        <v>6</v>
      </c>
      <c r="AB21" s="33">
        <v>12</v>
      </c>
      <c r="AC21" s="33">
        <v>24</v>
      </c>
      <c r="AE21" s="30" t="str">
        <f t="shared" si="16"/>
        <v xml:space="preserve">Family Water Villa </v>
      </c>
      <c r="AF21" s="31" t="str">
        <f t="shared" si="16"/>
        <v>FB</v>
      </c>
      <c r="AG21" s="31" t="str">
        <f t="shared" si="16"/>
        <v>04 Persons</v>
      </c>
      <c r="AH21" s="31">
        <f>((P21*Y21)*Z21)+AC21</f>
        <v>842</v>
      </c>
      <c r="AI21" s="31">
        <f>((Q21*Y21)*Z21)+AA21</f>
        <v>138</v>
      </c>
      <c r="AJ21" s="31">
        <f>((R21*Y21)*Z21)+AA21</f>
        <v>103</v>
      </c>
      <c r="AK21" s="34"/>
      <c r="AL21" s="34">
        <f>((T21*Y21)*Z21)+AC21</f>
        <v>1504</v>
      </c>
      <c r="AM21" s="34">
        <f>((U21*Y21)*Z21)+AA21</f>
        <v>172</v>
      </c>
      <c r="AN21" s="34">
        <f>((V21*Y21)*Z21)+AA21</f>
        <v>145</v>
      </c>
      <c r="AO21" s="34"/>
      <c r="AQ21" s="53">
        <v>15</v>
      </c>
      <c r="AR21" s="53">
        <v>1</v>
      </c>
      <c r="AS21" s="53">
        <v>40</v>
      </c>
      <c r="AT21" s="33">
        <v>1</v>
      </c>
      <c r="AV21" s="30" t="str">
        <f t="shared" si="36"/>
        <v xml:space="preserve">Family Water Villa </v>
      </c>
      <c r="AW21" s="31" t="str">
        <f t="shared" si="36"/>
        <v>FB</v>
      </c>
      <c r="AX21" s="31" t="str">
        <f t="shared" si="36"/>
        <v>04 Persons</v>
      </c>
      <c r="AY21" s="31">
        <f>AH21+AQ21</f>
        <v>857</v>
      </c>
      <c r="AZ21" s="31">
        <f>AI21</f>
        <v>138</v>
      </c>
      <c r="BA21" s="31">
        <f>AJ21+AR21</f>
        <v>104</v>
      </c>
      <c r="BB21" s="31" t="s">
        <v>55</v>
      </c>
      <c r="BC21" s="31">
        <f>AL21+AS21</f>
        <v>1544</v>
      </c>
      <c r="BD21" s="31">
        <f>AM21</f>
        <v>172</v>
      </c>
      <c r="BE21" s="31">
        <f>AN21+AT21</f>
        <v>146</v>
      </c>
      <c r="BF21" s="31" t="s">
        <v>55</v>
      </c>
    </row>
    <row r="22" spans="1:58" ht="19.899999999999999" customHeight="1">
      <c r="A22" s="30" t="s">
        <v>1471</v>
      </c>
      <c r="B22" s="31" t="s">
        <v>92</v>
      </c>
      <c r="C22" s="31" t="s">
        <v>68</v>
      </c>
      <c r="D22" s="218">
        <f>D21</f>
        <v>818</v>
      </c>
      <c r="E22" s="218">
        <f>E21</f>
        <v>132</v>
      </c>
      <c r="F22" s="218">
        <f>F21</f>
        <v>97</v>
      </c>
      <c r="G22" s="218"/>
      <c r="H22" s="218">
        <f>H21</f>
        <v>1480</v>
      </c>
      <c r="I22" s="218">
        <f>I21</f>
        <v>166</v>
      </c>
      <c r="J22" s="218">
        <f>J21</f>
        <v>139</v>
      </c>
      <c r="K22" s="31"/>
      <c r="M22" s="30" t="str">
        <f t="shared" si="13"/>
        <v>Family Deluxe Beach Villa</v>
      </c>
      <c r="N22" s="31" t="s">
        <v>92</v>
      </c>
      <c r="O22" s="31" t="s">
        <v>68</v>
      </c>
      <c r="P22" s="31">
        <f t="shared" si="34"/>
        <v>818</v>
      </c>
      <c r="Q22" s="31">
        <f t="shared" si="34"/>
        <v>132</v>
      </c>
      <c r="R22" s="31">
        <f t="shared" si="34"/>
        <v>97</v>
      </c>
      <c r="S22" s="31"/>
      <c r="T22" s="31">
        <f t="shared" si="35"/>
        <v>1480</v>
      </c>
      <c r="U22" s="31">
        <f t="shared" si="35"/>
        <v>166</v>
      </c>
      <c r="V22" s="31">
        <f t="shared" si="35"/>
        <v>139</v>
      </c>
      <c r="W22" s="31"/>
      <c r="X22" s="8"/>
      <c r="Y22" s="33">
        <v>1</v>
      </c>
      <c r="Z22" s="33">
        <v>1</v>
      </c>
      <c r="AA22" s="33">
        <v>6</v>
      </c>
      <c r="AB22" s="33">
        <v>12</v>
      </c>
      <c r="AC22" s="33">
        <v>24</v>
      </c>
      <c r="AE22" s="30" t="str">
        <f t="shared" si="16"/>
        <v>Family Deluxe Beach Villa</v>
      </c>
      <c r="AF22" s="31" t="str">
        <f t="shared" si="16"/>
        <v>FB</v>
      </c>
      <c r="AG22" s="31" t="str">
        <f t="shared" si="16"/>
        <v>04 Persons</v>
      </c>
      <c r="AH22" s="31">
        <f>((P22*Y22)*Z22)+AC22</f>
        <v>842</v>
      </c>
      <c r="AI22" s="31">
        <f>((Q22*Y22)*Z22)+AA22</f>
        <v>138</v>
      </c>
      <c r="AJ22" s="31">
        <f>((R22*Y22)*Z22)+AA22</f>
        <v>103</v>
      </c>
      <c r="AK22" s="34"/>
      <c r="AL22" s="34">
        <f>((T22*Y22)*Z22)+AC22</f>
        <v>1504</v>
      </c>
      <c r="AM22" s="34">
        <f>((U22*Y22)*Z22)+AA22</f>
        <v>172</v>
      </c>
      <c r="AN22" s="34">
        <f>((V22*Y22)*Z22)+AA22</f>
        <v>145</v>
      </c>
      <c r="AO22" s="34"/>
      <c r="AQ22" s="53">
        <v>15</v>
      </c>
      <c r="AR22" s="53">
        <v>1</v>
      </c>
      <c r="AS22" s="53">
        <v>40</v>
      </c>
      <c r="AT22" s="33">
        <v>1</v>
      </c>
      <c r="AV22" s="30" t="str">
        <f t="shared" si="36"/>
        <v>Family Deluxe Beach Villa</v>
      </c>
      <c r="AW22" s="31" t="str">
        <f t="shared" si="36"/>
        <v>FB</v>
      </c>
      <c r="AX22" s="31" t="str">
        <f t="shared" si="36"/>
        <v>04 Persons</v>
      </c>
      <c r="AY22" s="31">
        <f>AH22+AQ22</f>
        <v>857</v>
      </c>
      <c r="AZ22" s="31">
        <f>AI22</f>
        <v>138</v>
      </c>
      <c r="BA22" s="31">
        <f>AJ22+AR22</f>
        <v>104</v>
      </c>
      <c r="BB22" s="31" t="s">
        <v>55</v>
      </c>
      <c r="BC22" s="31">
        <f>AL22+AS22</f>
        <v>1544</v>
      </c>
      <c r="BD22" s="31">
        <f>AM22</f>
        <v>172</v>
      </c>
      <c r="BE22" s="31">
        <f>AN22+AT22</f>
        <v>146</v>
      </c>
      <c r="BF22" s="31" t="s">
        <v>55</v>
      </c>
    </row>
    <row r="23" spans="1:58" ht="19.899999999999999" customHeight="1">
      <c r="A23" s="30" t="s">
        <v>1472</v>
      </c>
      <c r="B23" s="31" t="s">
        <v>92</v>
      </c>
      <c r="C23" s="31" t="s">
        <v>68</v>
      </c>
      <c r="D23" s="218">
        <f>D22+65</f>
        <v>883</v>
      </c>
      <c r="E23" s="218">
        <f>E22</f>
        <v>132</v>
      </c>
      <c r="F23" s="218">
        <f>F22</f>
        <v>97</v>
      </c>
      <c r="G23" s="218"/>
      <c r="H23" s="218">
        <f>H22+65</f>
        <v>1545</v>
      </c>
      <c r="I23" s="218">
        <f>I22</f>
        <v>166</v>
      </c>
      <c r="J23" s="218">
        <f>J22</f>
        <v>139</v>
      </c>
      <c r="K23" s="31"/>
      <c r="M23" s="30" t="str">
        <f t="shared" si="13"/>
        <v>Sultan Suite</v>
      </c>
      <c r="N23" s="31" t="s">
        <v>92</v>
      </c>
      <c r="O23" s="31" t="s">
        <v>68</v>
      </c>
      <c r="P23" s="31">
        <f t="shared" si="34"/>
        <v>883</v>
      </c>
      <c r="Q23" s="31">
        <f t="shared" si="34"/>
        <v>132</v>
      </c>
      <c r="R23" s="31">
        <f t="shared" si="34"/>
        <v>97</v>
      </c>
      <c r="S23" s="31"/>
      <c r="T23" s="31">
        <f t="shared" si="35"/>
        <v>1545</v>
      </c>
      <c r="U23" s="31">
        <f t="shared" si="35"/>
        <v>166</v>
      </c>
      <c r="V23" s="31">
        <f t="shared" si="35"/>
        <v>139</v>
      </c>
      <c r="W23" s="31"/>
      <c r="X23" s="8"/>
      <c r="Y23" s="33">
        <v>1</v>
      </c>
      <c r="Z23" s="33">
        <v>1</v>
      </c>
      <c r="AA23" s="33">
        <v>6</v>
      </c>
      <c r="AB23" s="33">
        <v>12</v>
      </c>
      <c r="AC23" s="33">
        <v>24</v>
      </c>
      <c r="AE23" s="30" t="str">
        <f t="shared" si="16"/>
        <v>Sultan Suite</v>
      </c>
      <c r="AF23" s="31" t="str">
        <f t="shared" si="16"/>
        <v>FB</v>
      </c>
      <c r="AG23" s="31" t="str">
        <f t="shared" si="16"/>
        <v>04 Persons</v>
      </c>
      <c r="AH23" s="31">
        <f>((P23*Y23)*Z23)+AC23</f>
        <v>907</v>
      </c>
      <c r="AI23" s="31">
        <f>((Q23*Y23)*Z23)+AA23</f>
        <v>138</v>
      </c>
      <c r="AJ23" s="31">
        <f>((R23*Y23)*Z23)+AA23</f>
        <v>103</v>
      </c>
      <c r="AK23" s="34"/>
      <c r="AL23" s="34">
        <f>((T23*Y23)*Z23)+AC23</f>
        <v>1569</v>
      </c>
      <c r="AM23" s="34">
        <f>((U23*Y23)*Z23)+AA23</f>
        <v>172</v>
      </c>
      <c r="AN23" s="34">
        <f>((V23*Y23)*Z23)+AA23</f>
        <v>145</v>
      </c>
      <c r="AO23" s="34"/>
      <c r="AQ23" s="53">
        <v>15</v>
      </c>
      <c r="AR23" s="53">
        <v>1</v>
      </c>
      <c r="AS23" s="53">
        <v>40</v>
      </c>
      <c r="AT23" s="33">
        <v>1</v>
      </c>
      <c r="AV23" s="30" t="str">
        <f t="shared" si="36"/>
        <v>Sultan Suite</v>
      </c>
      <c r="AW23" s="31" t="str">
        <f t="shared" si="36"/>
        <v>FB</v>
      </c>
      <c r="AX23" s="31" t="str">
        <f t="shared" si="36"/>
        <v>04 Persons</v>
      </c>
      <c r="AY23" s="31">
        <f>AH23+AQ23</f>
        <v>922</v>
      </c>
      <c r="AZ23" s="31">
        <f>AI23</f>
        <v>138</v>
      </c>
      <c r="BA23" s="31">
        <f>AJ23+AR23</f>
        <v>104</v>
      </c>
      <c r="BB23" s="31" t="s">
        <v>55</v>
      </c>
      <c r="BC23" s="31">
        <f>AL23+AS23</f>
        <v>1609</v>
      </c>
      <c r="BD23" s="31">
        <f>AM23</f>
        <v>172</v>
      </c>
      <c r="BE23" s="31">
        <f>AN23+AT23</f>
        <v>146</v>
      </c>
      <c r="BF23" s="31" t="s">
        <v>55</v>
      </c>
    </row>
    <row r="24" spans="1:58" ht="19.899999999999999" customHeight="1">
      <c r="A24" s="25" t="s">
        <v>275</v>
      </c>
      <c r="M24" s="25" t="s">
        <v>24</v>
      </c>
      <c r="Y24" s="25" t="s">
        <v>25</v>
      </c>
      <c r="AE24" s="25" t="s">
        <v>26</v>
      </c>
      <c r="AQ24" s="25" t="s">
        <v>27</v>
      </c>
      <c r="AV24" s="25" t="s">
        <v>28</v>
      </c>
    </row>
    <row r="25" spans="1:58" ht="19.899999999999999" customHeight="1">
      <c r="A25" s="298" t="s">
        <v>0</v>
      </c>
      <c r="B25" s="298" t="s">
        <v>1</v>
      </c>
      <c r="C25" s="298" t="s">
        <v>29</v>
      </c>
      <c r="D25" s="285" t="s">
        <v>299</v>
      </c>
      <c r="E25" s="286"/>
      <c r="F25" s="286"/>
      <c r="G25" s="287"/>
      <c r="H25" s="285" t="s">
        <v>300</v>
      </c>
      <c r="I25" s="286"/>
      <c r="J25" s="286"/>
      <c r="K25" s="287"/>
      <c r="M25" s="299" t="s">
        <v>0</v>
      </c>
      <c r="N25" s="299" t="s">
        <v>1</v>
      </c>
      <c r="O25" s="299" t="s">
        <v>29</v>
      </c>
      <c r="P25" s="288" t="str">
        <f>D25</f>
        <v>High Season</v>
      </c>
      <c r="Q25" s="289"/>
      <c r="R25" s="289"/>
      <c r="S25" s="290"/>
      <c r="T25" s="288" t="str">
        <f>H25</f>
        <v>Shoulder Season</v>
      </c>
      <c r="U25" s="289"/>
      <c r="V25" s="289"/>
      <c r="W25" s="290"/>
      <c r="X25" s="8"/>
      <c r="Y25" s="26" t="s">
        <v>32</v>
      </c>
      <c r="Z25" s="26" t="s">
        <v>33</v>
      </c>
      <c r="AA25" s="26" t="s">
        <v>34</v>
      </c>
      <c r="AB25" s="26" t="s">
        <v>34</v>
      </c>
      <c r="AC25" s="26" t="s">
        <v>34</v>
      </c>
      <c r="AE25" s="294" t="s">
        <v>0</v>
      </c>
      <c r="AF25" s="294" t="s">
        <v>1</v>
      </c>
      <c r="AG25" s="294" t="s">
        <v>29</v>
      </c>
      <c r="AH25" s="291" t="str">
        <f>P25</f>
        <v>High Season</v>
      </c>
      <c r="AI25" s="292"/>
      <c r="AJ25" s="292"/>
      <c r="AK25" s="293"/>
      <c r="AL25" s="291" t="str">
        <f>T25</f>
        <v>Shoulder Season</v>
      </c>
      <c r="AM25" s="292"/>
      <c r="AN25" s="292"/>
      <c r="AO25" s="293"/>
      <c r="AQ25" s="27"/>
      <c r="AR25" s="27"/>
      <c r="AS25" s="27"/>
      <c r="AT25" s="28"/>
      <c r="AV25" s="295" t="s">
        <v>0</v>
      </c>
      <c r="AW25" s="295" t="s">
        <v>1</v>
      </c>
      <c r="AX25" s="295" t="s">
        <v>29</v>
      </c>
      <c r="AY25" s="282" t="str">
        <f>AH25</f>
        <v>High Season</v>
      </c>
      <c r="AZ25" s="283"/>
      <c r="BA25" s="283"/>
      <c r="BB25" s="284"/>
      <c r="BC25" s="282" t="str">
        <f>AL25</f>
        <v>Shoulder Season</v>
      </c>
      <c r="BD25" s="283"/>
      <c r="BE25" s="283"/>
      <c r="BF25" s="284"/>
    </row>
    <row r="26" spans="1:58" ht="19.899999999999999" customHeight="1">
      <c r="A26" s="298"/>
      <c r="B26" s="298"/>
      <c r="C26" s="298"/>
      <c r="D26" s="285" t="s">
        <v>453</v>
      </c>
      <c r="E26" s="286"/>
      <c r="F26" s="286"/>
      <c r="G26" s="287"/>
      <c r="H26" s="285" t="s">
        <v>50</v>
      </c>
      <c r="I26" s="286"/>
      <c r="J26" s="286"/>
      <c r="K26" s="287"/>
      <c r="M26" s="299"/>
      <c r="N26" s="299"/>
      <c r="O26" s="299"/>
      <c r="P26" s="288" t="str">
        <f>D26</f>
        <v>07 Jan 2020 to 31 Mar 2020</v>
      </c>
      <c r="Q26" s="289"/>
      <c r="R26" s="289"/>
      <c r="S26" s="290"/>
      <c r="T26" s="288" t="str">
        <f>H26</f>
        <v>01 Apr 2020 to 30 Apr 2020</v>
      </c>
      <c r="U26" s="289"/>
      <c r="V26" s="289"/>
      <c r="W26" s="290"/>
      <c r="X26" s="8"/>
      <c r="Y26" s="26" t="s">
        <v>37</v>
      </c>
      <c r="Z26" s="26" t="s">
        <v>38</v>
      </c>
      <c r="AA26" s="26" t="s">
        <v>353</v>
      </c>
      <c r="AB26" s="26" t="s">
        <v>353</v>
      </c>
      <c r="AC26" s="26"/>
      <c r="AE26" s="294"/>
      <c r="AF26" s="294"/>
      <c r="AG26" s="294"/>
      <c r="AH26" s="291" t="str">
        <f>P26</f>
        <v>07 Jan 2020 to 31 Mar 2020</v>
      </c>
      <c r="AI26" s="292"/>
      <c r="AJ26" s="292"/>
      <c r="AK26" s="293"/>
      <c r="AL26" s="291" t="str">
        <f>T26</f>
        <v>01 Apr 2020 to 30 Apr 2020</v>
      </c>
      <c r="AM26" s="292"/>
      <c r="AN26" s="292"/>
      <c r="AO26" s="293"/>
      <c r="AQ26" s="27" t="s">
        <v>39</v>
      </c>
      <c r="AR26" s="27"/>
      <c r="AS26" s="27" t="s">
        <v>40</v>
      </c>
      <c r="AT26" s="28"/>
      <c r="AV26" s="296"/>
      <c r="AW26" s="296"/>
      <c r="AX26" s="296"/>
      <c r="AY26" s="282" t="str">
        <f>AH26</f>
        <v>07 Jan 2020 to 31 Mar 2020</v>
      </c>
      <c r="AZ26" s="283"/>
      <c r="BA26" s="283"/>
      <c r="BB26" s="284"/>
      <c r="BC26" s="282" t="str">
        <f>AL26</f>
        <v>01 Apr 2020 to 30 Apr 2020</v>
      </c>
      <c r="BD26" s="283"/>
      <c r="BE26" s="283"/>
      <c r="BF26" s="284"/>
    </row>
    <row r="27" spans="1:58" ht="19.899999999999999" customHeight="1">
      <c r="A27" s="298"/>
      <c r="B27" s="298"/>
      <c r="C27" s="298"/>
      <c r="D27" s="29" t="s">
        <v>3</v>
      </c>
      <c r="E27" s="29" t="s">
        <v>4</v>
      </c>
      <c r="F27" s="29" t="s">
        <v>5</v>
      </c>
      <c r="G27" s="29" t="s">
        <v>41</v>
      </c>
      <c r="H27" s="29" t="s">
        <v>3</v>
      </c>
      <c r="I27" s="29" t="s">
        <v>4</v>
      </c>
      <c r="J27" s="29" t="s">
        <v>5</v>
      </c>
      <c r="K27" s="29" t="s">
        <v>41</v>
      </c>
      <c r="M27" s="299"/>
      <c r="N27" s="299"/>
      <c r="O27" s="299"/>
      <c r="P27" s="29" t="s">
        <v>3</v>
      </c>
      <c r="Q27" s="29" t="s">
        <v>4</v>
      </c>
      <c r="R27" s="29" t="s">
        <v>5</v>
      </c>
      <c r="S27" s="29" t="s">
        <v>41</v>
      </c>
      <c r="T27" s="29" t="s">
        <v>3</v>
      </c>
      <c r="U27" s="29" t="s">
        <v>4</v>
      </c>
      <c r="V27" s="29" t="s">
        <v>5</v>
      </c>
      <c r="W27" s="29" t="s">
        <v>41</v>
      </c>
      <c r="X27" s="8"/>
      <c r="Y27" s="26"/>
      <c r="Z27" s="26"/>
      <c r="AA27" s="26"/>
      <c r="AB27" s="26"/>
      <c r="AC27" s="26"/>
      <c r="AE27" s="294"/>
      <c r="AF27" s="294"/>
      <c r="AG27" s="294"/>
      <c r="AH27" s="29" t="s">
        <v>3</v>
      </c>
      <c r="AI27" s="29" t="s">
        <v>4</v>
      </c>
      <c r="AJ27" s="29" t="s">
        <v>5</v>
      </c>
      <c r="AK27" s="29" t="s">
        <v>41</v>
      </c>
      <c r="AL27" s="29" t="s">
        <v>3</v>
      </c>
      <c r="AM27" s="29" t="s">
        <v>4</v>
      </c>
      <c r="AN27" s="29" t="s">
        <v>5</v>
      </c>
      <c r="AO27" s="29" t="s">
        <v>41</v>
      </c>
      <c r="AQ27" s="27" t="s">
        <v>42</v>
      </c>
      <c r="AR27" s="27" t="s">
        <v>43</v>
      </c>
      <c r="AS27" s="27" t="s">
        <v>42</v>
      </c>
      <c r="AT27" s="28" t="s">
        <v>43</v>
      </c>
      <c r="AV27" s="297"/>
      <c r="AW27" s="297"/>
      <c r="AX27" s="297"/>
      <c r="AY27" s="29" t="s">
        <v>3</v>
      </c>
      <c r="AZ27" s="29" t="s">
        <v>4</v>
      </c>
      <c r="BA27" s="29" t="s">
        <v>5</v>
      </c>
      <c r="BB27" s="29" t="s">
        <v>41</v>
      </c>
      <c r="BC27" s="29" t="s">
        <v>3</v>
      </c>
      <c r="BD27" s="29" t="s">
        <v>4</v>
      </c>
      <c r="BE27" s="29" t="s">
        <v>5</v>
      </c>
      <c r="BF27" s="29" t="s">
        <v>41</v>
      </c>
    </row>
    <row r="28" spans="1:58" ht="19.899999999999999" customHeight="1">
      <c r="A28" s="30" t="s">
        <v>1394</v>
      </c>
      <c r="B28" s="31" t="s">
        <v>92</v>
      </c>
      <c r="C28" s="31" t="s">
        <v>140</v>
      </c>
      <c r="D28" s="31">
        <v>332</v>
      </c>
      <c r="E28" s="31">
        <v>195</v>
      </c>
      <c r="F28" s="31">
        <v>132</v>
      </c>
      <c r="G28" s="31">
        <v>97</v>
      </c>
      <c r="H28" s="31">
        <v>280</v>
      </c>
      <c r="I28" s="31">
        <v>174</v>
      </c>
      <c r="J28" s="31">
        <v>125</v>
      </c>
      <c r="K28" s="31">
        <v>89</v>
      </c>
      <c r="M28" s="30" t="str">
        <f>A28</f>
        <v xml:space="preserve">Garden Room </v>
      </c>
      <c r="N28" s="31" t="s">
        <v>92</v>
      </c>
      <c r="O28" s="31" t="s">
        <v>140</v>
      </c>
      <c r="P28" s="31">
        <f t="shared" ref="P28:P34" si="37">SUM(D28)</f>
        <v>332</v>
      </c>
      <c r="Q28" s="31">
        <f t="shared" ref="Q28:Q34" si="38">SUM(E28*2)</f>
        <v>390</v>
      </c>
      <c r="R28" s="31">
        <f>F28</f>
        <v>132</v>
      </c>
      <c r="S28" s="31">
        <f t="shared" ref="S28:S30" si="39">SUM(G28)</f>
        <v>97</v>
      </c>
      <c r="T28" s="31">
        <f t="shared" ref="T28:T30" si="40">SUM(H28)</f>
        <v>280</v>
      </c>
      <c r="U28" s="31">
        <f t="shared" ref="U28:U34" si="41">SUM(I28*2)</f>
        <v>348</v>
      </c>
      <c r="V28" s="31">
        <f>J28</f>
        <v>125</v>
      </c>
      <c r="W28" s="31">
        <f t="shared" ref="W28:W34" si="42">SUM(K28)</f>
        <v>89</v>
      </c>
      <c r="X28" s="8"/>
      <c r="Y28" s="33">
        <v>1</v>
      </c>
      <c r="Z28" s="33">
        <v>1</v>
      </c>
      <c r="AA28" s="33">
        <v>6</v>
      </c>
      <c r="AB28" s="33">
        <v>12</v>
      </c>
      <c r="AC28" s="33">
        <v>6</v>
      </c>
      <c r="AE28" s="30" t="str">
        <f>M28</f>
        <v xml:space="preserve">Garden Room </v>
      </c>
      <c r="AF28" s="31" t="str">
        <f t="shared" ref="AF28:AG34" si="43">N28</f>
        <v>FB</v>
      </c>
      <c r="AG28" s="31" t="str">
        <f t="shared" si="43"/>
        <v>02 Persons</v>
      </c>
      <c r="AH28" s="31">
        <f>((P28*Y28)*Z28)+AA28</f>
        <v>338</v>
      </c>
      <c r="AI28" s="31">
        <f>((Q28*Y28)*Z28)+AB28</f>
        <v>402</v>
      </c>
      <c r="AJ28" s="31">
        <f>((R28*Y28)*Z28)+AC28</f>
        <v>138</v>
      </c>
      <c r="AK28" s="31">
        <f>((S28*Y28)*Z28)+AA28</f>
        <v>103</v>
      </c>
      <c r="AL28" s="34">
        <f t="shared" ref="AL28:AL34" si="44">((T28*Y28)*Z28)+AA28</f>
        <v>286</v>
      </c>
      <c r="AM28" s="34">
        <f>((U28*Y28)*Z28)+AB28</f>
        <v>360</v>
      </c>
      <c r="AN28" s="34">
        <f>((V28*Y28)*Z28)+AC28</f>
        <v>131</v>
      </c>
      <c r="AO28" s="34">
        <f>((W28*Y28)*Z28)+AA28</f>
        <v>95</v>
      </c>
      <c r="AQ28" s="53">
        <v>10</v>
      </c>
      <c r="AR28" s="53">
        <v>1</v>
      </c>
      <c r="AS28" s="53">
        <v>10</v>
      </c>
      <c r="AT28" s="53">
        <v>1</v>
      </c>
      <c r="AV28" s="30" t="str">
        <f t="shared" ref="AV28:AX34" si="45">AE28</f>
        <v xml:space="preserve">Garden Room </v>
      </c>
      <c r="AW28" s="31" t="str">
        <f t="shared" si="45"/>
        <v>FB</v>
      </c>
      <c r="AX28" s="31" t="str">
        <f t="shared" si="45"/>
        <v>02 Persons</v>
      </c>
      <c r="AY28" s="31">
        <f t="shared" ref="AY28:AY34" si="46">AH28+AQ28</f>
        <v>348</v>
      </c>
      <c r="AZ28" s="31">
        <f t="shared" ref="AZ28:AZ34" si="47">AI28+AQ28</f>
        <v>412</v>
      </c>
      <c r="BA28" s="31">
        <f>AJ28</f>
        <v>138</v>
      </c>
      <c r="BB28" s="31">
        <f>AK28+AR28</f>
        <v>104</v>
      </c>
      <c r="BC28" s="31">
        <f t="shared" ref="BC28:BC34" si="48">AL28+AS28</f>
        <v>296</v>
      </c>
      <c r="BD28" s="31">
        <f t="shared" ref="BD28:BD34" si="49">AM28+AS28</f>
        <v>370</v>
      </c>
      <c r="BE28" s="31">
        <f>AN28</f>
        <v>131</v>
      </c>
      <c r="BF28" s="31">
        <f t="shared" ref="BF28:BF34" si="50">AO28+AT28</f>
        <v>96</v>
      </c>
    </row>
    <row r="29" spans="1:58" ht="19.899999999999999" customHeight="1">
      <c r="A29" s="30" t="s">
        <v>1466</v>
      </c>
      <c r="B29" s="31" t="s">
        <v>92</v>
      </c>
      <c r="C29" s="31" t="s">
        <v>140</v>
      </c>
      <c r="D29" s="218">
        <f>D28+65</f>
        <v>397</v>
      </c>
      <c r="E29" s="218">
        <f>E28+32.5</f>
        <v>227.5</v>
      </c>
      <c r="F29" s="218">
        <f>F28</f>
        <v>132</v>
      </c>
      <c r="G29" s="218">
        <f>G28</f>
        <v>97</v>
      </c>
      <c r="H29" s="218">
        <f>H28+65</f>
        <v>345</v>
      </c>
      <c r="I29" s="218">
        <f>I28+32.5</f>
        <v>206.5</v>
      </c>
      <c r="J29" s="218">
        <f>J28</f>
        <v>125</v>
      </c>
      <c r="K29" s="218">
        <f>K28</f>
        <v>89</v>
      </c>
      <c r="M29" s="30" t="str">
        <f t="shared" ref="M29:M31" si="51">A29</f>
        <v xml:space="preserve">Family Garden Room </v>
      </c>
      <c r="N29" s="31" t="s">
        <v>92</v>
      </c>
      <c r="O29" s="31" t="s">
        <v>140</v>
      </c>
      <c r="P29" s="31">
        <f t="shared" si="37"/>
        <v>397</v>
      </c>
      <c r="Q29" s="31">
        <f t="shared" si="38"/>
        <v>455</v>
      </c>
      <c r="R29" s="31">
        <f t="shared" ref="R29:R31" si="52">F29</f>
        <v>132</v>
      </c>
      <c r="S29" s="31">
        <f t="shared" si="39"/>
        <v>97</v>
      </c>
      <c r="T29" s="31">
        <f t="shared" si="40"/>
        <v>345</v>
      </c>
      <c r="U29" s="31">
        <f t="shared" si="41"/>
        <v>413</v>
      </c>
      <c r="V29" s="31">
        <f t="shared" ref="V29:V31" si="53">J29</f>
        <v>125</v>
      </c>
      <c r="W29" s="31">
        <f t="shared" si="42"/>
        <v>89</v>
      </c>
      <c r="X29" s="8"/>
      <c r="Y29" s="33">
        <v>1</v>
      </c>
      <c r="Z29" s="33">
        <v>1</v>
      </c>
      <c r="AA29" s="33">
        <v>6</v>
      </c>
      <c r="AB29" s="33">
        <v>12</v>
      </c>
      <c r="AC29" s="33">
        <v>6</v>
      </c>
      <c r="AE29" s="30" t="str">
        <f t="shared" ref="AE29:AE31" si="54">M29</f>
        <v xml:space="preserve">Family Garden Room </v>
      </c>
      <c r="AF29" s="31" t="str">
        <f t="shared" si="43"/>
        <v>FB</v>
      </c>
      <c r="AG29" s="31" t="str">
        <f t="shared" si="43"/>
        <v>02 Persons</v>
      </c>
      <c r="AH29" s="31">
        <f t="shared" ref="AH29:AH34" si="55">((P29*Y29)*Z29)+AA29</f>
        <v>403</v>
      </c>
      <c r="AI29" s="31">
        <f t="shared" ref="AI29:AI34" si="56">((Q29*Y29)*Z29)+AB29</f>
        <v>467</v>
      </c>
      <c r="AJ29" s="31">
        <f t="shared" ref="AJ29:AJ34" si="57">((R29*Y29)*Z29)+AC29</f>
        <v>138</v>
      </c>
      <c r="AK29" s="31">
        <f t="shared" ref="AK29:AK34" si="58">((S29*Y29)*Z29)+AA29</f>
        <v>103</v>
      </c>
      <c r="AL29" s="34">
        <f t="shared" si="44"/>
        <v>351</v>
      </c>
      <c r="AM29" s="34">
        <f t="shared" ref="AM29:AM34" si="59">((U29*Y29)*Z29)+AB29</f>
        <v>425</v>
      </c>
      <c r="AN29" s="34">
        <f t="shared" ref="AN29:AN34" si="60">((V29*Y29)*Z29)+AC29</f>
        <v>131</v>
      </c>
      <c r="AO29" s="34">
        <f t="shared" ref="AO29:AO34" si="61">((W29*Y29)*Z29)+AA29</f>
        <v>95</v>
      </c>
      <c r="AQ29" s="53">
        <v>10</v>
      </c>
      <c r="AR29" s="53">
        <v>1</v>
      </c>
      <c r="AS29" s="53">
        <v>10</v>
      </c>
      <c r="AT29" s="53">
        <v>1</v>
      </c>
      <c r="AV29" s="30" t="str">
        <f t="shared" si="45"/>
        <v xml:space="preserve">Family Garden Room </v>
      </c>
      <c r="AW29" s="31" t="str">
        <f t="shared" si="45"/>
        <v>FB</v>
      </c>
      <c r="AX29" s="31" t="str">
        <f t="shared" si="45"/>
        <v>02 Persons</v>
      </c>
      <c r="AY29" s="31">
        <f t="shared" si="46"/>
        <v>413</v>
      </c>
      <c r="AZ29" s="31">
        <f t="shared" si="47"/>
        <v>477</v>
      </c>
      <c r="BA29" s="31">
        <f t="shared" ref="BA29:BA31" si="62">AJ29</f>
        <v>138</v>
      </c>
      <c r="BB29" s="31">
        <f t="shared" ref="BB29:BB31" si="63">AK29+AR29</f>
        <v>104</v>
      </c>
      <c r="BC29" s="31">
        <f t="shared" si="48"/>
        <v>361</v>
      </c>
      <c r="BD29" s="31">
        <f t="shared" si="49"/>
        <v>435</v>
      </c>
      <c r="BE29" s="31">
        <f t="shared" ref="BE29:BE31" si="64">AN29</f>
        <v>131</v>
      </c>
      <c r="BF29" s="31">
        <f t="shared" si="50"/>
        <v>96</v>
      </c>
    </row>
    <row r="30" spans="1:58" ht="19.899999999999999" customHeight="1">
      <c r="A30" s="30" t="s">
        <v>1467</v>
      </c>
      <c r="B30" s="31" t="s">
        <v>92</v>
      </c>
      <c r="C30" s="31" t="s">
        <v>140</v>
      </c>
      <c r="D30" s="218">
        <f>D28+65</f>
        <v>397</v>
      </c>
      <c r="E30" s="218">
        <f>E28+32.5</f>
        <v>227.5</v>
      </c>
      <c r="F30" s="218">
        <f>F28</f>
        <v>132</v>
      </c>
      <c r="G30" s="218">
        <f>G28</f>
        <v>97</v>
      </c>
      <c r="H30" s="218">
        <f>H28+65</f>
        <v>345</v>
      </c>
      <c r="I30" s="218">
        <f>I28+32.5</f>
        <v>206.5</v>
      </c>
      <c r="J30" s="218">
        <f>J28</f>
        <v>125</v>
      </c>
      <c r="K30" s="218">
        <f>K28</f>
        <v>89</v>
      </c>
      <c r="M30" s="30" t="str">
        <f t="shared" si="51"/>
        <v>Faro Studio</v>
      </c>
      <c r="N30" s="31" t="s">
        <v>92</v>
      </c>
      <c r="O30" s="31" t="s">
        <v>140</v>
      </c>
      <c r="P30" s="31">
        <f t="shared" si="37"/>
        <v>397</v>
      </c>
      <c r="Q30" s="31">
        <f t="shared" si="38"/>
        <v>455</v>
      </c>
      <c r="R30" s="31">
        <f t="shared" si="52"/>
        <v>132</v>
      </c>
      <c r="S30" s="31">
        <f t="shared" si="39"/>
        <v>97</v>
      </c>
      <c r="T30" s="31">
        <f t="shared" si="40"/>
        <v>345</v>
      </c>
      <c r="U30" s="31">
        <f t="shared" si="41"/>
        <v>413</v>
      </c>
      <c r="V30" s="31">
        <f t="shared" si="53"/>
        <v>125</v>
      </c>
      <c r="W30" s="31">
        <f t="shared" si="42"/>
        <v>89</v>
      </c>
      <c r="X30" s="8"/>
      <c r="Y30" s="33">
        <v>1</v>
      </c>
      <c r="Z30" s="33">
        <v>1</v>
      </c>
      <c r="AA30" s="33">
        <v>6</v>
      </c>
      <c r="AB30" s="33">
        <v>12</v>
      </c>
      <c r="AC30" s="33">
        <v>6</v>
      </c>
      <c r="AE30" s="30" t="str">
        <f t="shared" si="54"/>
        <v>Faro Studio</v>
      </c>
      <c r="AF30" s="31" t="str">
        <f t="shared" si="43"/>
        <v>FB</v>
      </c>
      <c r="AG30" s="31" t="str">
        <f t="shared" si="43"/>
        <v>02 Persons</v>
      </c>
      <c r="AH30" s="31">
        <f t="shared" si="55"/>
        <v>403</v>
      </c>
      <c r="AI30" s="31">
        <f t="shared" si="56"/>
        <v>467</v>
      </c>
      <c r="AJ30" s="31">
        <f t="shared" si="57"/>
        <v>138</v>
      </c>
      <c r="AK30" s="31">
        <f t="shared" si="58"/>
        <v>103</v>
      </c>
      <c r="AL30" s="34">
        <f t="shared" si="44"/>
        <v>351</v>
      </c>
      <c r="AM30" s="34">
        <f t="shared" si="59"/>
        <v>425</v>
      </c>
      <c r="AN30" s="34">
        <f t="shared" si="60"/>
        <v>131</v>
      </c>
      <c r="AO30" s="34">
        <f t="shared" si="61"/>
        <v>95</v>
      </c>
      <c r="AQ30" s="53">
        <v>10</v>
      </c>
      <c r="AR30" s="53">
        <v>1</v>
      </c>
      <c r="AS30" s="53">
        <v>10</v>
      </c>
      <c r="AT30" s="53">
        <v>1</v>
      </c>
      <c r="AV30" s="30" t="str">
        <f t="shared" si="45"/>
        <v>Faro Studio</v>
      </c>
      <c r="AW30" s="31" t="str">
        <f t="shared" si="45"/>
        <v>FB</v>
      </c>
      <c r="AX30" s="31" t="str">
        <f t="shared" si="45"/>
        <v>02 Persons</v>
      </c>
      <c r="AY30" s="31">
        <f t="shared" si="46"/>
        <v>413</v>
      </c>
      <c r="AZ30" s="31">
        <f t="shared" si="47"/>
        <v>477</v>
      </c>
      <c r="BA30" s="31">
        <f t="shared" si="62"/>
        <v>138</v>
      </c>
      <c r="BB30" s="31">
        <f t="shared" si="63"/>
        <v>104</v>
      </c>
      <c r="BC30" s="31">
        <f t="shared" si="48"/>
        <v>361</v>
      </c>
      <c r="BD30" s="31">
        <f t="shared" si="49"/>
        <v>435</v>
      </c>
      <c r="BE30" s="31">
        <f t="shared" si="64"/>
        <v>131</v>
      </c>
      <c r="BF30" s="31">
        <f t="shared" si="50"/>
        <v>96</v>
      </c>
    </row>
    <row r="31" spans="1:58" ht="19.899999999999999" customHeight="1">
      <c r="A31" s="30" t="s">
        <v>1468</v>
      </c>
      <c r="B31" s="31" t="s">
        <v>92</v>
      </c>
      <c r="C31" s="31" t="s">
        <v>140</v>
      </c>
      <c r="D31" s="218">
        <f>D28+65</f>
        <v>397</v>
      </c>
      <c r="E31" s="218">
        <f>E28+32.5</f>
        <v>227.5</v>
      </c>
      <c r="F31" s="218">
        <f>F28</f>
        <v>132</v>
      </c>
      <c r="G31" s="218">
        <f>G28</f>
        <v>97</v>
      </c>
      <c r="H31" s="218">
        <f>H28+65</f>
        <v>345</v>
      </c>
      <c r="I31" s="218">
        <f>I28+32.5</f>
        <v>206.5</v>
      </c>
      <c r="J31" s="218">
        <f>J28</f>
        <v>125</v>
      </c>
      <c r="K31" s="218">
        <f>K28</f>
        <v>89</v>
      </c>
      <c r="M31" s="30" t="str">
        <f t="shared" si="51"/>
        <v>Fornace Studio</v>
      </c>
      <c r="N31" s="31" t="s">
        <v>92</v>
      </c>
      <c r="O31" s="31" t="s">
        <v>140</v>
      </c>
      <c r="P31" s="31">
        <f t="shared" si="37"/>
        <v>397</v>
      </c>
      <c r="Q31" s="31">
        <f t="shared" si="38"/>
        <v>455</v>
      </c>
      <c r="R31" s="31">
        <f t="shared" si="52"/>
        <v>132</v>
      </c>
      <c r="S31" s="31">
        <f t="shared" ref="S31:T34" si="65">SUM(G31)</f>
        <v>97</v>
      </c>
      <c r="T31" s="31">
        <f t="shared" si="65"/>
        <v>345</v>
      </c>
      <c r="U31" s="31">
        <f t="shared" si="41"/>
        <v>413</v>
      </c>
      <c r="V31" s="31">
        <f t="shared" si="53"/>
        <v>125</v>
      </c>
      <c r="W31" s="31">
        <f t="shared" si="42"/>
        <v>89</v>
      </c>
      <c r="X31" s="8"/>
      <c r="Y31" s="33">
        <v>1</v>
      </c>
      <c r="Z31" s="33">
        <v>1</v>
      </c>
      <c r="AA31" s="33">
        <v>6</v>
      </c>
      <c r="AB31" s="33">
        <v>12</v>
      </c>
      <c r="AC31" s="33">
        <v>6</v>
      </c>
      <c r="AE31" s="30" t="str">
        <f t="shared" si="54"/>
        <v>Fornace Studio</v>
      </c>
      <c r="AF31" s="31" t="str">
        <f t="shared" si="43"/>
        <v>FB</v>
      </c>
      <c r="AG31" s="31" t="str">
        <f t="shared" si="43"/>
        <v>02 Persons</v>
      </c>
      <c r="AH31" s="31">
        <f t="shared" si="55"/>
        <v>403</v>
      </c>
      <c r="AI31" s="31">
        <f t="shared" si="56"/>
        <v>467</v>
      </c>
      <c r="AJ31" s="31">
        <f t="shared" si="57"/>
        <v>138</v>
      </c>
      <c r="AK31" s="31">
        <f t="shared" si="58"/>
        <v>103</v>
      </c>
      <c r="AL31" s="34">
        <f t="shared" si="44"/>
        <v>351</v>
      </c>
      <c r="AM31" s="34">
        <f t="shared" si="59"/>
        <v>425</v>
      </c>
      <c r="AN31" s="34">
        <f t="shared" si="60"/>
        <v>131</v>
      </c>
      <c r="AO31" s="34">
        <f t="shared" si="61"/>
        <v>95</v>
      </c>
      <c r="AQ31" s="53">
        <v>10</v>
      </c>
      <c r="AR31" s="53">
        <v>1</v>
      </c>
      <c r="AS31" s="53">
        <v>10</v>
      </c>
      <c r="AT31" s="53">
        <v>1</v>
      </c>
      <c r="AV31" s="30" t="str">
        <f t="shared" si="45"/>
        <v>Fornace Studio</v>
      </c>
      <c r="AW31" s="31" t="str">
        <f t="shared" si="45"/>
        <v>FB</v>
      </c>
      <c r="AX31" s="31" t="str">
        <f t="shared" si="45"/>
        <v>02 Persons</v>
      </c>
      <c r="AY31" s="31">
        <f t="shared" si="46"/>
        <v>413</v>
      </c>
      <c r="AZ31" s="31">
        <f t="shared" si="47"/>
        <v>477</v>
      </c>
      <c r="BA31" s="31">
        <f t="shared" si="62"/>
        <v>138</v>
      </c>
      <c r="BB31" s="31">
        <f t="shared" si="63"/>
        <v>104</v>
      </c>
      <c r="BC31" s="31">
        <f t="shared" si="48"/>
        <v>361</v>
      </c>
      <c r="BD31" s="31">
        <f t="shared" si="49"/>
        <v>435</v>
      </c>
      <c r="BE31" s="31">
        <f t="shared" si="64"/>
        <v>131</v>
      </c>
      <c r="BF31" s="31">
        <f t="shared" si="50"/>
        <v>96</v>
      </c>
    </row>
    <row r="32" spans="1:58" ht="19.899999999999999" customHeight="1">
      <c r="A32" s="30" t="s">
        <v>65</v>
      </c>
      <c r="B32" s="31" t="s">
        <v>92</v>
      </c>
      <c r="C32" s="31" t="s">
        <v>140</v>
      </c>
      <c r="D32" s="31">
        <v>564</v>
      </c>
      <c r="E32" s="31">
        <v>331</v>
      </c>
      <c r="F32" s="31">
        <v>132</v>
      </c>
      <c r="G32" s="31">
        <v>97</v>
      </c>
      <c r="H32" s="31">
        <v>486</v>
      </c>
      <c r="I32" s="31">
        <v>304</v>
      </c>
      <c r="J32" s="31">
        <v>125</v>
      </c>
      <c r="K32" s="31">
        <v>89</v>
      </c>
      <c r="M32" s="30" t="str">
        <f>A32</f>
        <v xml:space="preserve">Beach Villa </v>
      </c>
      <c r="N32" s="31" t="s">
        <v>92</v>
      </c>
      <c r="O32" s="31" t="s">
        <v>140</v>
      </c>
      <c r="P32" s="31">
        <f t="shared" si="37"/>
        <v>564</v>
      </c>
      <c r="Q32" s="31">
        <f t="shared" si="38"/>
        <v>662</v>
      </c>
      <c r="R32" s="31">
        <f>F32</f>
        <v>132</v>
      </c>
      <c r="S32" s="31">
        <f t="shared" si="65"/>
        <v>97</v>
      </c>
      <c r="T32" s="31">
        <f t="shared" si="65"/>
        <v>486</v>
      </c>
      <c r="U32" s="31">
        <f t="shared" si="41"/>
        <v>608</v>
      </c>
      <c r="V32" s="31">
        <f>J32</f>
        <v>125</v>
      </c>
      <c r="W32" s="31">
        <f t="shared" si="42"/>
        <v>89</v>
      </c>
      <c r="X32" s="8"/>
      <c r="Y32" s="33">
        <v>1</v>
      </c>
      <c r="Z32" s="33">
        <v>1</v>
      </c>
      <c r="AA32" s="33">
        <v>6</v>
      </c>
      <c r="AB32" s="33">
        <v>12</v>
      </c>
      <c r="AC32" s="33">
        <v>6</v>
      </c>
      <c r="AE32" s="30" t="str">
        <f>M32</f>
        <v xml:space="preserve">Beach Villa </v>
      </c>
      <c r="AF32" s="31" t="str">
        <f t="shared" si="43"/>
        <v>FB</v>
      </c>
      <c r="AG32" s="31" t="str">
        <f t="shared" si="43"/>
        <v>02 Persons</v>
      </c>
      <c r="AH32" s="31">
        <f t="shared" si="55"/>
        <v>570</v>
      </c>
      <c r="AI32" s="31">
        <f t="shared" si="56"/>
        <v>674</v>
      </c>
      <c r="AJ32" s="31">
        <f t="shared" si="57"/>
        <v>138</v>
      </c>
      <c r="AK32" s="31">
        <f t="shared" si="58"/>
        <v>103</v>
      </c>
      <c r="AL32" s="34">
        <f t="shared" si="44"/>
        <v>492</v>
      </c>
      <c r="AM32" s="34">
        <f t="shared" si="59"/>
        <v>620</v>
      </c>
      <c r="AN32" s="34">
        <f t="shared" si="60"/>
        <v>131</v>
      </c>
      <c r="AO32" s="34">
        <f t="shared" si="61"/>
        <v>95</v>
      </c>
      <c r="AQ32" s="53">
        <v>12</v>
      </c>
      <c r="AR32" s="53">
        <v>1</v>
      </c>
      <c r="AS32" s="53">
        <v>12</v>
      </c>
      <c r="AT32" s="53">
        <v>1</v>
      </c>
      <c r="AV32" s="30" t="str">
        <f t="shared" si="45"/>
        <v xml:space="preserve">Beach Villa </v>
      </c>
      <c r="AW32" s="31" t="str">
        <f t="shared" si="45"/>
        <v>FB</v>
      </c>
      <c r="AX32" s="31" t="str">
        <f t="shared" si="45"/>
        <v>02 Persons</v>
      </c>
      <c r="AY32" s="31">
        <f t="shared" si="46"/>
        <v>582</v>
      </c>
      <c r="AZ32" s="31">
        <f t="shared" si="47"/>
        <v>686</v>
      </c>
      <c r="BA32" s="31">
        <f>AJ32</f>
        <v>138</v>
      </c>
      <c r="BB32" s="31">
        <f>AK32+AR32</f>
        <v>104</v>
      </c>
      <c r="BC32" s="31">
        <f t="shared" si="48"/>
        <v>504</v>
      </c>
      <c r="BD32" s="31">
        <f t="shared" si="49"/>
        <v>632</v>
      </c>
      <c r="BE32" s="31">
        <f>AN32</f>
        <v>131</v>
      </c>
      <c r="BF32" s="31">
        <f t="shared" si="50"/>
        <v>96</v>
      </c>
    </row>
    <row r="33" spans="1:58" ht="19.899999999999999" customHeight="1">
      <c r="A33" s="30" t="s">
        <v>331</v>
      </c>
      <c r="B33" s="31" t="s">
        <v>92</v>
      </c>
      <c r="C33" s="31" t="s">
        <v>140</v>
      </c>
      <c r="D33" s="31">
        <v>611</v>
      </c>
      <c r="E33" s="31">
        <v>359</v>
      </c>
      <c r="F33" s="31">
        <v>132</v>
      </c>
      <c r="G33" s="31">
        <v>97</v>
      </c>
      <c r="H33" s="31">
        <v>528</v>
      </c>
      <c r="I33" s="31">
        <v>331</v>
      </c>
      <c r="J33" s="31">
        <v>125</v>
      </c>
      <c r="K33" s="31">
        <v>89</v>
      </c>
      <c r="M33" s="30" t="str">
        <f>A33</f>
        <v>Water Villa</v>
      </c>
      <c r="N33" s="31" t="s">
        <v>92</v>
      </c>
      <c r="O33" s="31" t="s">
        <v>140</v>
      </c>
      <c r="P33" s="31">
        <f t="shared" si="37"/>
        <v>611</v>
      </c>
      <c r="Q33" s="31">
        <f t="shared" si="38"/>
        <v>718</v>
      </c>
      <c r="R33" s="31">
        <f>F33</f>
        <v>132</v>
      </c>
      <c r="S33" s="31">
        <f t="shared" si="65"/>
        <v>97</v>
      </c>
      <c r="T33" s="31">
        <f t="shared" si="65"/>
        <v>528</v>
      </c>
      <c r="U33" s="31">
        <f t="shared" si="41"/>
        <v>662</v>
      </c>
      <c r="V33" s="31">
        <f>J33</f>
        <v>125</v>
      </c>
      <c r="W33" s="31">
        <f t="shared" si="42"/>
        <v>89</v>
      </c>
      <c r="X33" s="8"/>
      <c r="Y33" s="33">
        <v>1</v>
      </c>
      <c r="Z33" s="33">
        <v>1</v>
      </c>
      <c r="AA33" s="33">
        <v>6</v>
      </c>
      <c r="AB33" s="33">
        <v>12</v>
      </c>
      <c r="AC33" s="33">
        <v>6</v>
      </c>
      <c r="AE33" s="30" t="str">
        <f>M33</f>
        <v>Water Villa</v>
      </c>
      <c r="AF33" s="31" t="str">
        <f t="shared" si="43"/>
        <v>FB</v>
      </c>
      <c r="AG33" s="31" t="str">
        <f t="shared" si="43"/>
        <v>02 Persons</v>
      </c>
      <c r="AH33" s="31">
        <f t="shared" si="55"/>
        <v>617</v>
      </c>
      <c r="AI33" s="31">
        <f t="shared" si="56"/>
        <v>730</v>
      </c>
      <c r="AJ33" s="31">
        <f t="shared" si="57"/>
        <v>138</v>
      </c>
      <c r="AK33" s="31">
        <f t="shared" si="58"/>
        <v>103</v>
      </c>
      <c r="AL33" s="34">
        <f t="shared" si="44"/>
        <v>534</v>
      </c>
      <c r="AM33" s="34">
        <f t="shared" si="59"/>
        <v>674</v>
      </c>
      <c r="AN33" s="34">
        <f t="shared" si="60"/>
        <v>131</v>
      </c>
      <c r="AO33" s="34">
        <f t="shared" si="61"/>
        <v>95</v>
      </c>
      <c r="AQ33" s="53">
        <v>12</v>
      </c>
      <c r="AR33" s="53">
        <v>1</v>
      </c>
      <c r="AS33" s="53">
        <v>12</v>
      </c>
      <c r="AT33" s="53">
        <v>1</v>
      </c>
      <c r="AV33" s="30" t="str">
        <f t="shared" si="45"/>
        <v>Water Villa</v>
      </c>
      <c r="AW33" s="31" t="str">
        <f t="shared" si="45"/>
        <v>FB</v>
      </c>
      <c r="AX33" s="31" t="str">
        <f t="shared" si="45"/>
        <v>02 Persons</v>
      </c>
      <c r="AY33" s="31">
        <f t="shared" si="46"/>
        <v>629</v>
      </c>
      <c r="AZ33" s="31">
        <f t="shared" si="47"/>
        <v>742</v>
      </c>
      <c r="BA33" s="31">
        <f>AJ33</f>
        <v>138</v>
      </c>
      <c r="BB33" s="31">
        <f>AK33+AR33</f>
        <v>104</v>
      </c>
      <c r="BC33" s="31">
        <f t="shared" si="48"/>
        <v>546</v>
      </c>
      <c r="BD33" s="31">
        <f t="shared" si="49"/>
        <v>686</v>
      </c>
      <c r="BE33" s="31">
        <f>AN33</f>
        <v>131</v>
      </c>
      <c r="BF33" s="31">
        <f t="shared" si="50"/>
        <v>96</v>
      </c>
    </row>
    <row r="34" spans="1:58" ht="19.899999999999999" customHeight="1">
      <c r="A34" s="30" t="s">
        <v>511</v>
      </c>
      <c r="B34" s="31" t="s">
        <v>92</v>
      </c>
      <c r="C34" s="31" t="s">
        <v>140</v>
      </c>
      <c r="D34" s="218">
        <f t="shared" ref="D34:K34" si="66">D33</f>
        <v>611</v>
      </c>
      <c r="E34" s="218">
        <f t="shared" si="66"/>
        <v>359</v>
      </c>
      <c r="F34" s="218">
        <f t="shared" si="66"/>
        <v>132</v>
      </c>
      <c r="G34" s="218">
        <f t="shared" si="66"/>
        <v>97</v>
      </c>
      <c r="H34" s="218">
        <f t="shared" si="66"/>
        <v>528</v>
      </c>
      <c r="I34" s="218">
        <f t="shared" si="66"/>
        <v>331</v>
      </c>
      <c r="J34" s="218">
        <f t="shared" si="66"/>
        <v>125</v>
      </c>
      <c r="K34" s="218">
        <f t="shared" si="66"/>
        <v>89</v>
      </c>
      <c r="M34" s="30" t="str">
        <f>A34</f>
        <v>Deluxe Beach Villa</v>
      </c>
      <c r="N34" s="31" t="s">
        <v>92</v>
      </c>
      <c r="O34" s="31" t="s">
        <v>140</v>
      </c>
      <c r="P34" s="31">
        <f t="shared" si="37"/>
        <v>611</v>
      </c>
      <c r="Q34" s="31">
        <f t="shared" si="38"/>
        <v>718</v>
      </c>
      <c r="R34" s="31">
        <f>F34</f>
        <v>132</v>
      </c>
      <c r="S34" s="31">
        <f t="shared" si="65"/>
        <v>97</v>
      </c>
      <c r="T34" s="31">
        <f t="shared" si="65"/>
        <v>528</v>
      </c>
      <c r="U34" s="31">
        <f t="shared" si="41"/>
        <v>662</v>
      </c>
      <c r="V34" s="31">
        <f>J34</f>
        <v>125</v>
      </c>
      <c r="W34" s="31">
        <f t="shared" si="42"/>
        <v>89</v>
      </c>
      <c r="X34" s="8"/>
      <c r="Y34" s="33">
        <v>1</v>
      </c>
      <c r="Z34" s="33">
        <v>1</v>
      </c>
      <c r="AA34" s="33">
        <v>6</v>
      </c>
      <c r="AB34" s="33">
        <v>12</v>
      </c>
      <c r="AC34" s="33">
        <v>6</v>
      </c>
      <c r="AE34" s="30" t="str">
        <f>M34</f>
        <v>Deluxe Beach Villa</v>
      </c>
      <c r="AF34" s="31" t="str">
        <f t="shared" si="43"/>
        <v>FB</v>
      </c>
      <c r="AG34" s="31" t="str">
        <f t="shared" si="43"/>
        <v>02 Persons</v>
      </c>
      <c r="AH34" s="31">
        <f t="shared" si="55"/>
        <v>617</v>
      </c>
      <c r="AI34" s="31">
        <f t="shared" si="56"/>
        <v>730</v>
      </c>
      <c r="AJ34" s="31">
        <f t="shared" si="57"/>
        <v>138</v>
      </c>
      <c r="AK34" s="31">
        <f t="shared" si="58"/>
        <v>103</v>
      </c>
      <c r="AL34" s="34">
        <f t="shared" si="44"/>
        <v>534</v>
      </c>
      <c r="AM34" s="34">
        <f t="shared" si="59"/>
        <v>674</v>
      </c>
      <c r="AN34" s="34">
        <f t="shared" si="60"/>
        <v>131</v>
      </c>
      <c r="AO34" s="34">
        <f t="shared" si="61"/>
        <v>95</v>
      </c>
      <c r="AQ34" s="53">
        <v>12</v>
      </c>
      <c r="AR34" s="53">
        <v>1</v>
      </c>
      <c r="AS34" s="53">
        <v>12</v>
      </c>
      <c r="AT34" s="53">
        <v>1</v>
      </c>
      <c r="AV34" s="30" t="str">
        <f t="shared" si="45"/>
        <v>Deluxe Beach Villa</v>
      </c>
      <c r="AW34" s="31" t="str">
        <f t="shared" si="45"/>
        <v>FB</v>
      </c>
      <c r="AX34" s="31" t="str">
        <f t="shared" si="45"/>
        <v>02 Persons</v>
      </c>
      <c r="AY34" s="31">
        <f t="shared" si="46"/>
        <v>629</v>
      </c>
      <c r="AZ34" s="31">
        <f t="shared" si="47"/>
        <v>742</v>
      </c>
      <c r="BA34" s="31">
        <f>AJ34</f>
        <v>138</v>
      </c>
      <c r="BB34" s="31">
        <f>AK34+AR34</f>
        <v>104</v>
      </c>
      <c r="BC34" s="31">
        <f t="shared" si="48"/>
        <v>546</v>
      </c>
      <c r="BD34" s="31">
        <f t="shared" si="49"/>
        <v>686</v>
      </c>
      <c r="BE34" s="31">
        <f>AN34</f>
        <v>131</v>
      </c>
      <c r="BF34" s="31">
        <f t="shared" si="50"/>
        <v>96</v>
      </c>
    </row>
    <row r="35" spans="1:58" ht="19.899999999999999" customHeight="1">
      <c r="A35" s="166"/>
      <c r="B35" s="38"/>
      <c r="C35" s="38"/>
      <c r="D35" s="27" t="s">
        <v>279</v>
      </c>
      <c r="E35" s="27" t="s">
        <v>340</v>
      </c>
      <c r="F35" s="27" t="s">
        <v>6</v>
      </c>
      <c r="G35" s="27"/>
      <c r="H35" s="27" t="s">
        <v>279</v>
      </c>
      <c r="I35" s="27" t="s">
        <v>340</v>
      </c>
      <c r="J35" s="27" t="s">
        <v>6</v>
      </c>
      <c r="K35" s="27"/>
      <c r="M35" s="30">
        <f t="shared" ref="M35:M39" si="67">A35</f>
        <v>0</v>
      </c>
      <c r="N35" s="38"/>
      <c r="O35" s="38"/>
      <c r="P35" s="27" t="s">
        <v>279</v>
      </c>
      <c r="Q35" s="27" t="s">
        <v>340</v>
      </c>
      <c r="R35" s="27" t="s">
        <v>6</v>
      </c>
      <c r="S35" s="27"/>
      <c r="T35" s="27" t="s">
        <v>279</v>
      </c>
      <c r="U35" s="27" t="s">
        <v>340</v>
      </c>
      <c r="V35" s="27" t="s">
        <v>6</v>
      </c>
      <c r="W35" s="27"/>
      <c r="X35" s="8"/>
      <c r="Y35" s="33">
        <v>1</v>
      </c>
      <c r="Z35" s="33">
        <v>1</v>
      </c>
      <c r="AA35" s="33"/>
      <c r="AB35" s="33"/>
      <c r="AC35" s="33" t="s">
        <v>1469</v>
      </c>
      <c r="AE35" s="30">
        <f t="shared" ref="AE35:AG39" si="68">M35</f>
        <v>0</v>
      </c>
      <c r="AF35" s="31"/>
      <c r="AG35" s="31"/>
      <c r="AH35" s="31"/>
      <c r="AI35" s="34"/>
      <c r="AJ35" s="34"/>
      <c r="AK35" s="34"/>
      <c r="AL35" s="34"/>
      <c r="AM35" s="34"/>
      <c r="AN35" s="34"/>
      <c r="AO35" s="34"/>
      <c r="AQ35" s="53"/>
      <c r="AR35" s="53"/>
      <c r="AS35" s="53"/>
      <c r="AT35" s="53"/>
      <c r="AV35" s="30"/>
      <c r="AW35" s="31"/>
      <c r="AX35" s="31"/>
      <c r="AY35" s="31"/>
      <c r="AZ35" s="31"/>
      <c r="BA35" s="31"/>
      <c r="BB35" s="31"/>
      <c r="BC35" s="31"/>
      <c r="BD35" s="31"/>
      <c r="BE35" s="31"/>
      <c r="BF35" s="31"/>
    </row>
    <row r="36" spans="1:58" ht="19.899999999999999" customHeight="1">
      <c r="A36" s="30" t="s">
        <v>67</v>
      </c>
      <c r="B36" s="31" t="s">
        <v>92</v>
      </c>
      <c r="C36" s="31" t="s">
        <v>68</v>
      </c>
      <c r="D36" s="31">
        <v>980</v>
      </c>
      <c r="E36" s="31">
        <v>132</v>
      </c>
      <c r="F36" s="31">
        <v>97</v>
      </c>
      <c r="G36" s="31"/>
      <c r="H36" s="31">
        <v>904</v>
      </c>
      <c r="I36" s="31">
        <v>125</v>
      </c>
      <c r="J36" s="31">
        <v>89</v>
      </c>
      <c r="K36" s="31"/>
      <c r="M36" s="30" t="str">
        <f t="shared" si="67"/>
        <v xml:space="preserve">Family Beach Villa </v>
      </c>
      <c r="N36" s="31" t="s">
        <v>92</v>
      </c>
      <c r="O36" s="31" t="s">
        <v>68</v>
      </c>
      <c r="P36" s="31">
        <f t="shared" ref="P36:R39" si="69">SUM(D36)</f>
        <v>980</v>
      </c>
      <c r="Q36" s="31">
        <f t="shared" si="69"/>
        <v>132</v>
      </c>
      <c r="R36" s="31">
        <f t="shared" si="69"/>
        <v>97</v>
      </c>
      <c r="S36" s="31"/>
      <c r="T36" s="31">
        <f t="shared" ref="T36:V39" si="70">SUM(H36)</f>
        <v>904</v>
      </c>
      <c r="U36" s="31">
        <f t="shared" si="70"/>
        <v>125</v>
      </c>
      <c r="V36" s="31">
        <f t="shared" si="70"/>
        <v>89</v>
      </c>
      <c r="W36" s="31"/>
      <c r="X36" s="8"/>
      <c r="Y36" s="33">
        <v>1</v>
      </c>
      <c r="Z36" s="33">
        <v>1</v>
      </c>
      <c r="AA36" s="33">
        <v>6</v>
      </c>
      <c r="AB36" s="33">
        <v>12</v>
      </c>
      <c r="AC36" s="33">
        <v>24</v>
      </c>
      <c r="AE36" s="30" t="str">
        <f t="shared" si="68"/>
        <v xml:space="preserve">Family Beach Villa </v>
      </c>
      <c r="AF36" s="31" t="str">
        <f t="shared" si="68"/>
        <v>FB</v>
      </c>
      <c r="AG36" s="31" t="str">
        <f t="shared" si="68"/>
        <v>04 Persons</v>
      </c>
      <c r="AH36" s="31">
        <f>((P36*Y36)*Z36)+AC36</f>
        <v>1004</v>
      </c>
      <c r="AI36" s="31">
        <f>((Q36*Y36)*Z36)+AA36</f>
        <v>138</v>
      </c>
      <c r="AJ36" s="31">
        <f>((R36*Y36)*Z36)+AA36</f>
        <v>103</v>
      </c>
      <c r="AK36" s="34"/>
      <c r="AL36" s="34">
        <f>((T36*Y36)*Z36)+AC36</f>
        <v>928</v>
      </c>
      <c r="AM36" s="34">
        <f>((U36*Y36)*Z36)+AA36</f>
        <v>131</v>
      </c>
      <c r="AN36" s="34">
        <f>((V36*Y36)*Z36)+AA36</f>
        <v>95</v>
      </c>
      <c r="AO36" s="34"/>
      <c r="AQ36" s="53">
        <v>15</v>
      </c>
      <c r="AR36" s="53">
        <v>1</v>
      </c>
      <c r="AS36" s="53">
        <v>15</v>
      </c>
      <c r="AT36" s="53">
        <v>1</v>
      </c>
      <c r="AV36" s="30" t="str">
        <f t="shared" ref="AV36:AX39" si="71">AE36</f>
        <v xml:space="preserve">Family Beach Villa </v>
      </c>
      <c r="AW36" s="31" t="str">
        <f t="shared" si="71"/>
        <v>FB</v>
      </c>
      <c r="AX36" s="31" t="str">
        <f t="shared" si="71"/>
        <v>04 Persons</v>
      </c>
      <c r="AY36" s="31">
        <f>AH36+AQ36</f>
        <v>1019</v>
      </c>
      <c r="AZ36" s="31">
        <f>AI36</f>
        <v>138</v>
      </c>
      <c r="BA36" s="31">
        <f>AJ36+AR36</f>
        <v>104</v>
      </c>
      <c r="BB36" s="31" t="s">
        <v>55</v>
      </c>
      <c r="BC36" s="31">
        <f>AL36+AS36</f>
        <v>943</v>
      </c>
      <c r="BD36" s="31">
        <f>AM36</f>
        <v>131</v>
      </c>
      <c r="BE36" s="31">
        <f>AN36+AT36</f>
        <v>96</v>
      </c>
      <c r="BF36" s="31" t="s">
        <v>55</v>
      </c>
    </row>
    <row r="37" spans="1:58" ht="19.899999999999999" customHeight="1">
      <c r="A37" s="30" t="s">
        <v>1470</v>
      </c>
      <c r="B37" s="31" t="s">
        <v>92</v>
      </c>
      <c r="C37" s="31" t="s">
        <v>68</v>
      </c>
      <c r="D37" s="31">
        <v>1040</v>
      </c>
      <c r="E37" s="31">
        <v>132</v>
      </c>
      <c r="F37" s="31">
        <v>97</v>
      </c>
      <c r="G37" s="31"/>
      <c r="H37" s="31">
        <v>965</v>
      </c>
      <c r="I37" s="31">
        <v>125</v>
      </c>
      <c r="J37" s="31">
        <v>89</v>
      </c>
      <c r="K37" s="31"/>
      <c r="M37" s="30" t="str">
        <f t="shared" si="67"/>
        <v xml:space="preserve">Family Water Villa </v>
      </c>
      <c r="N37" s="31" t="s">
        <v>92</v>
      </c>
      <c r="O37" s="31" t="s">
        <v>68</v>
      </c>
      <c r="P37" s="31">
        <f t="shared" si="69"/>
        <v>1040</v>
      </c>
      <c r="Q37" s="31">
        <f t="shared" si="69"/>
        <v>132</v>
      </c>
      <c r="R37" s="31">
        <f t="shared" si="69"/>
        <v>97</v>
      </c>
      <c r="S37" s="31"/>
      <c r="T37" s="31">
        <f t="shared" si="70"/>
        <v>965</v>
      </c>
      <c r="U37" s="31">
        <f t="shared" si="70"/>
        <v>125</v>
      </c>
      <c r="V37" s="31">
        <f t="shared" si="70"/>
        <v>89</v>
      </c>
      <c r="W37" s="31"/>
      <c r="X37" s="8"/>
      <c r="Y37" s="33">
        <v>1</v>
      </c>
      <c r="Z37" s="33">
        <v>1</v>
      </c>
      <c r="AA37" s="33">
        <v>6</v>
      </c>
      <c r="AB37" s="33">
        <v>12</v>
      </c>
      <c r="AC37" s="33">
        <v>24</v>
      </c>
      <c r="AE37" s="30" t="str">
        <f t="shared" si="68"/>
        <v xml:space="preserve">Family Water Villa </v>
      </c>
      <c r="AF37" s="31" t="str">
        <f t="shared" si="68"/>
        <v>FB</v>
      </c>
      <c r="AG37" s="31" t="str">
        <f t="shared" si="68"/>
        <v>04 Persons</v>
      </c>
      <c r="AH37" s="31">
        <f>((P37*Y37)*Z37)+AC37</f>
        <v>1064</v>
      </c>
      <c r="AI37" s="31">
        <f>((Q37*Y37)*Z37)+AA37</f>
        <v>138</v>
      </c>
      <c r="AJ37" s="31">
        <f>((R37*Y37)*Z37)+AA37</f>
        <v>103</v>
      </c>
      <c r="AK37" s="34"/>
      <c r="AL37" s="34">
        <f>((T37*Y37)*Z37)+AC37</f>
        <v>989</v>
      </c>
      <c r="AM37" s="34">
        <f>((U37*Y37)*Z37)+AA37</f>
        <v>131</v>
      </c>
      <c r="AN37" s="34">
        <f>((V37*Y37)*Z37)+AA37</f>
        <v>95</v>
      </c>
      <c r="AO37" s="34"/>
      <c r="AQ37" s="53">
        <v>15</v>
      </c>
      <c r="AR37" s="53">
        <v>1</v>
      </c>
      <c r="AS37" s="53">
        <v>15</v>
      </c>
      <c r="AT37" s="53">
        <v>1</v>
      </c>
      <c r="AV37" s="30" t="str">
        <f t="shared" si="71"/>
        <v xml:space="preserve">Family Water Villa </v>
      </c>
      <c r="AW37" s="31" t="str">
        <f t="shared" si="71"/>
        <v>FB</v>
      </c>
      <c r="AX37" s="31" t="str">
        <f t="shared" si="71"/>
        <v>04 Persons</v>
      </c>
      <c r="AY37" s="31">
        <f>AH37+AQ37</f>
        <v>1079</v>
      </c>
      <c r="AZ37" s="31">
        <f>AI37</f>
        <v>138</v>
      </c>
      <c r="BA37" s="31">
        <f>AJ37+AR37</f>
        <v>104</v>
      </c>
      <c r="BB37" s="31" t="s">
        <v>55</v>
      </c>
      <c r="BC37" s="31">
        <f>AL37+AS37</f>
        <v>1004</v>
      </c>
      <c r="BD37" s="31">
        <f>AM37</f>
        <v>131</v>
      </c>
      <c r="BE37" s="31">
        <f>AN37+AT37</f>
        <v>96</v>
      </c>
      <c r="BF37" s="31" t="s">
        <v>55</v>
      </c>
    </row>
    <row r="38" spans="1:58" ht="19.899999999999999" customHeight="1">
      <c r="A38" s="30" t="s">
        <v>1471</v>
      </c>
      <c r="B38" s="31" t="s">
        <v>92</v>
      </c>
      <c r="C38" s="31" t="s">
        <v>68</v>
      </c>
      <c r="D38" s="218">
        <f>D37</f>
        <v>1040</v>
      </c>
      <c r="E38" s="218">
        <f>E37</f>
        <v>132</v>
      </c>
      <c r="F38" s="218">
        <f>F37</f>
        <v>97</v>
      </c>
      <c r="G38" s="218"/>
      <c r="H38" s="218">
        <f>H37</f>
        <v>965</v>
      </c>
      <c r="I38" s="218">
        <f>I37</f>
        <v>125</v>
      </c>
      <c r="J38" s="218">
        <f>J37</f>
        <v>89</v>
      </c>
      <c r="K38" s="31"/>
      <c r="M38" s="30" t="str">
        <f t="shared" si="67"/>
        <v>Family Deluxe Beach Villa</v>
      </c>
      <c r="N38" s="31" t="s">
        <v>92</v>
      </c>
      <c r="O38" s="31" t="s">
        <v>68</v>
      </c>
      <c r="P38" s="31">
        <f t="shared" si="69"/>
        <v>1040</v>
      </c>
      <c r="Q38" s="31">
        <f t="shared" si="69"/>
        <v>132</v>
      </c>
      <c r="R38" s="31">
        <f t="shared" si="69"/>
        <v>97</v>
      </c>
      <c r="S38" s="31"/>
      <c r="T38" s="31">
        <f t="shared" si="70"/>
        <v>965</v>
      </c>
      <c r="U38" s="31">
        <f t="shared" si="70"/>
        <v>125</v>
      </c>
      <c r="V38" s="31">
        <f t="shared" si="70"/>
        <v>89</v>
      </c>
      <c r="W38" s="31"/>
      <c r="X38" s="8"/>
      <c r="Y38" s="33">
        <v>1</v>
      </c>
      <c r="Z38" s="33">
        <v>1</v>
      </c>
      <c r="AA38" s="33">
        <v>6</v>
      </c>
      <c r="AB38" s="33">
        <v>12</v>
      </c>
      <c r="AC38" s="33">
        <v>24</v>
      </c>
      <c r="AE38" s="30" t="str">
        <f t="shared" si="68"/>
        <v>Family Deluxe Beach Villa</v>
      </c>
      <c r="AF38" s="31" t="str">
        <f t="shared" si="68"/>
        <v>FB</v>
      </c>
      <c r="AG38" s="31" t="str">
        <f t="shared" si="68"/>
        <v>04 Persons</v>
      </c>
      <c r="AH38" s="31">
        <f>((P38*Y38)*Z38)+AC38</f>
        <v>1064</v>
      </c>
      <c r="AI38" s="31">
        <f>((Q38*Y38)*Z38)+AA38</f>
        <v>138</v>
      </c>
      <c r="AJ38" s="31">
        <f>((R38*Y38)*Z38)+AA38</f>
        <v>103</v>
      </c>
      <c r="AK38" s="34"/>
      <c r="AL38" s="34">
        <f>((T38*Y38)*Z38)+AC38</f>
        <v>989</v>
      </c>
      <c r="AM38" s="34">
        <f>((U38*Y38)*Z38)+AA38</f>
        <v>131</v>
      </c>
      <c r="AN38" s="34">
        <f>((V38*Y38)*Z38)+AA38</f>
        <v>95</v>
      </c>
      <c r="AO38" s="34"/>
      <c r="AQ38" s="53">
        <v>15</v>
      </c>
      <c r="AR38" s="53">
        <v>1</v>
      </c>
      <c r="AS38" s="53">
        <v>15</v>
      </c>
      <c r="AT38" s="53">
        <v>1</v>
      </c>
      <c r="AV38" s="30" t="str">
        <f t="shared" si="71"/>
        <v>Family Deluxe Beach Villa</v>
      </c>
      <c r="AW38" s="31" t="str">
        <f t="shared" si="71"/>
        <v>FB</v>
      </c>
      <c r="AX38" s="31" t="str">
        <f t="shared" si="71"/>
        <v>04 Persons</v>
      </c>
      <c r="AY38" s="31">
        <f>AH38+AQ38</f>
        <v>1079</v>
      </c>
      <c r="AZ38" s="31">
        <f>AI38</f>
        <v>138</v>
      </c>
      <c r="BA38" s="31">
        <f>AJ38+AR38</f>
        <v>104</v>
      </c>
      <c r="BB38" s="31" t="s">
        <v>55</v>
      </c>
      <c r="BC38" s="31">
        <f>AL38+AS38</f>
        <v>1004</v>
      </c>
      <c r="BD38" s="31">
        <f>AM38</f>
        <v>131</v>
      </c>
      <c r="BE38" s="31">
        <f>AN38+AT38</f>
        <v>96</v>
      </c>
      <c r="BF38" s="31" t="s">
        <v>55</v>
      </c>
    </row>
    <row r="39" spans="1:58" ht="19.899999999999999" customHeight="1">
      <c r="A39" s="30" t="s">
        <v>1472</v>
      </c>
      <c r="B39" s="31" t="s">
        <v>92</v>
      </c>
      <c r="C39" s="31" t="s">
        <v>68</v>
      </c>
      <c r="D39" s="218">
        <f>D38+65</f>
        <v>1105</v>
      </c>
      <c r="E39" s="218">
        <f>E38</f>
        <v>132</v>
      </c>
      <c r="F39" s="218">
        <f>F38</f>
        <v>97</v>
      </c>
      <c r="G39" s="218"/>
      <c r="H39" s="218">
        <f>H38+65</f>
        <v>1030</v>
      </c>
      <c r="I39" s="218">
        <f>I38</f>
        <v>125</v>
      </c>
      <c r="J39" s="218">
        <f>J38</f>
        <v>89</v>
      </c>
      <c r="K39" s="31"/>
      <c r="M39" s="30" t="str">
        <f t="shared" si="67"/>
        <v>Sultan Suite</v>
      </c>
      <c r="N39" s="31" t="s">
        <v>92</v>
      </c>
      <c r="O39" s="31" t="s">
        <v>68</v>
      </c>
      <c r="P39" s="31">
        <f t="shared" si="69"/>
        <v>1105</v>
      </c>
      <c r="Q39" s="31">
        <f t="shared" si="69"/>
        <v>132</v>
      </c>
      <c r="R39" s="31">
        <f t="shared" si="69"/>
        <v>97</v>
      </c>
      <c r="S39" s="31"/>
      <c r="T39" s="31">
        <f t="shared" si="70"/>
        <v>1030</v>
      </c>
      <c r="U39" s="31">
        <f t="shared" si="70"/>
        <v>125</v>
      </c>
      <c r="V39" s="31">
        <f t="shared" si="70"/>
        <v>89</v>
      </c>
      <c r="W39" s="31"/>
      <c r="X39" s="8"/>
      <c r="Y39" s="33">
        <v>1</v>
      </c>
      <c r="Z39" s="33">
        <v>1</v>
      </c>
      <c r="AA39" s="33">
        <v>6</v>
      </c>
      <c r="AB39" s="33">
        <v>12</v>
      </c>
      <c r="AC39" s="33">
        <v>24</v>
      </c>
      <c r="AE39" s="30" t="str">
        <f t="shared" si="68"/>
        <v>Sultan Suite</v>
      </c>
      <c r="AF39" s="31" t="str">
        <f t="shared" si="68"/>
        <v>FB</v>
      </c>
      <c r="AG39" s="31" t="str">
        <f t="shared" si="68"/>
        <v>04 Persons</v>
      </c>
      <c r="AH39" s="31">
        <f>((P39*Y39)*Z39)+AC39</f>
        <v>1129</v>
      </c>
      <c r="AI39" s="31">
        <f>((Q39*Y39)*Z39)+AA39</f>
        <v>138</v>
      </c>
      <c r="AJ39" s="31">
        <f>((R39*Y39)*Z39)+AA39</f>
        <v>103</v>
      </c>
      <c r="AK39" s="34"/>
      <c r="AL39" s="34">
        <f>((T39*Y39)*Z39)+AC39</f>
        <v>1054</v>
      </c>
      <c r="AM39" s="34">
        <f>((U39*Y39)*Z39)+AA39</f>
        <v>131</v>
      </c>
      <c r="AN39" s="34">
        <f>((V39*Y39)*Z39)+AA39</f>
        <v>95</v>
      </c>
      <c r="AO39" s="34"/>
      <c r="AQ39" s="53">
        <v>15</v>
      </c>
      <c r="AR39" s="53">
        <v>1</v>
      </c>
      <c r="AS39" s="53">
        <v>15</v>
      </c>
      <c r="AT39" s="53">
        <v>1</v>
      </c>
      <c r="AV39" s="30" t="str">
        <f t="shared" si="71"/>
        <v>Sultan Suite</v>
      </c>
      <c r="AW39" s="31" t="str">
        <f t="shared" si="71"/>
        <v>FB</v>
      </c>
      <c r="AX39" s="31" t="str">
        <f t="shared" si="71"/>
        <v>04 Persons</v>
      </c>
      <c r="AY39" s="31">
        <f>AH39+AQ39</f>
        <v>1144</v>
      </c>
      <c r="AZ39" s="31">
        <f>AI39</f>
        <v>138</v>
      </c>
      <c r="BA39" s="31">
        <f>AJ39+AR39</f>
        <v>104</v>
      </c>
      <c r="BB39" s="31" t="s">
        <v>55</v>
      </c>
      <c r="BC39" s="31">
        <f>AL39+AS39</f>
        <v>1069</v>
      </c>
      <c r="BD39" s="31">
        <f>AM39</f>
        <v>131</v>
      </c>
      <c r="BE39" s="31">
        <f>AN39+AT39</f>
        <v>96</v>
      </c>
      <c r="BF39" s="31" t="s">
        <v>55</v>
      </c>
    </row>
    <row r="40" spans="1:58" ht="19.899999999999999" customHeight="1">
      <c r="A40" s="25" t="s">
        <v>275</v>
      </c>
      <c r="M40" s="25" t="s">
        <v>24</v>
      </c>
      <c r="Y40" s="25" t="s">
        <v>25</v>
      </c>
      <c r="AE40" s="25" t="s">
        <v>26</v>
      </c>
      <c r="AQ40" s="25" t="s">
        <v>27</v>
      </c>
      <c r="AV40" s="25" t="s">
        <v>28</v>
      </c>
    </row>
    <row r="41" spans="1:58" ht="19.899999999999999" customHeight="1">
      <c r="A41" s="298" t="s">
        <v>0</v>
      </c>
      <c r="B41" s="298" t="s">
        <v>1</v>
      </c>
      <c r="C41" s="298" t="s">
        <v>29</v>
      </c>
      <c r="D41" s="285" t="s">
        <v>301</v>
      </c>
      <c r="E41" s="286"/>
      <c r="F41" s="286"/>
      <c r="G41" s="287"/>
      <c r="H41" s="285" t="s">
        <v>1473</v>
      </c>
      <c r="I41" s="286"/>
      <c r="J41" s="286"/>
      <c r="K41" s="287"/>
      <c r="M41" s="299" t="s">
        <v>0</v>
      </c>
      <c r="N41" s="299" t="s">
        <v>1</v>
      </c>
      <c r="O41" s="299" t="s">
        <v>29</v>
      </c>
      <c r="P41" s="288" t="str">
        <f>D41</f>
        <v>Low Season</v>
      </c>
      <c r="Q41" s="289"/>
      <c r="R41" s="289"/>
      <c r="S41" s="290"/>
      <c r="T41" s="288" t="str">
        <f>H41</f>
        <v xml:space="preserve">High Season </v>
      </c>
      <c r="U41" s="289"/>
      <c r="V41" s="289"/>
      <c r="W41" s="290"/>
      <c r="X41" s="8"/>
      <c r="Y41" s="26" t="s">
        <v>32</v>
      </c>
      <c r="Z41" s="26" t="s">
        <v>33</v>
      </c>
      <c r="AA41" s="26" t="s">
        <v>34</v>
      </c>
      <c r="AB41" s="26" t="s">
        <v>34</v>
      </c>
      <c r="AC41" s="26" t="s">
        <v>34</v>
      </c>
      <c r="AE41" s="294" t="s">
        <v>0</v>
      </c>
      <c r="AF41" s="294" t="s">
        <v>1</v>
      </c>
      <c r="AG41" s="294" t="s">
        <v>29</v>
      </c>
      <c r="AH41" s="291" t="str">
        <f>P41</f>
        <v>Low Season</v>
      </c>
      <c r="AI41" s="292"/>
      <c r="AJ41" s="292"/>
      <c r="AK41" s="293"/>
      <c r="AL41" s="291" t="str">
        <f>T41</f>
        <v xml:space="preserve">High Season </v>
      </c>
      <c r="AM41" s="292"/>
      <c r="AN41" s="292"/>
      <c r="AO41" s="293"/>
      <c r="AQ41" s="27"/>
      <c r="AR41" s="27"/>
      <c r="AS41" s="27"/>
      <c r="AT41" s="28"/>
      <c r="AV41" s="295" t="s">
        <v>0</v>
      </c>
      <c r="AW41" s="295" t="s">
        <v>1</v>
      </c>
      <c r="AX41" s="295" t="s">
        <v>29</v>
      </c>
      <c r="AY41" s="282" t="str">
        <f>AH41</f>
        <v>Low Season</v>
      </c>
      <c r="AZ41" s="283"/>
      <c r="BA41" s="283"/>
      <c r="BB41" s="284"/>
      <c r="BC41" s="282" t="str">
        <f>AL41</f>
        <v xml:space="preserve">High Season </v>
      </c>
      <c r="BD41" s="283"/>
      <c r="BE41" s="283"/>
      <c r="BF41" s="284"/>
    </row>
    <row r="42" spans="1:58" ht="19.899999999999999" customHeight="1">
      <c r="A42" s="298"/>
      <c r="B42" s="298"/>
      <c r="C42" s="298"/>
      <c r="D42" s="285" t="s">
        <v>53</v>
      </c>
      <c r="E42" s="286"/>
      <c r="F42" s="286"/>
      <c r="G42" s="287"/>
      <c r="H42" s="285" t="s">
        <v>179</v>
      </c>
      <c r="I42" s="286"/>
      <c r="J42" s="286"/>
      <c r="K42" s="287"/>
      <c r="M42" s="299"/>
      <c r="N42" s="299"/>
      <c r="O42" s="299"/>
      <c r="P42" s="288" t="str">
        <f>D42</f>
        <v>01 May 2020 to 31 Jul 2020</v>
      </c>
      <c r="Q42" s="289"/>
      <c r="R42" s="289"/>
      <c r="S42" s="290"/>
      <c r="T42" s="288" t="str">
        <f>H42</f>
        <v>01 Aug 2020 to 31 Aug 2020</v>
      </c>
      <c r="U42" s="289"/>
      <c r="V42" s="289"/>
      <c r="W42" s="290"/>
      <c r="X42" s="8"/>
      <c r="Y42" s="26" t="s">
        <v>37</v>
      </c>
      <c r="Z42" s="26" t="s">
        <v>38</v>
      </c>
      <c r="AA42" s="26" t="s">
        <v>353</v>
      </c>
      <c r="AB42" s="26" t="s">
        <v>353</v>
      </c>
      <c r="AC42" s="26"/>
      <c r="AE42" s="294"/>
      <c r="AF42" s="294"/>
      <c r="AG42" s="294"/>
      <c r="AH42" s="291" t="str">
        <f>P42</f>
        <v>01 May 2020 to 31 Jul 2020</v>
      </c>
      <c r="AI42" s="292"/>
      <c r="AJ42" s="292"/>
      <c r="AK42" s="293"/>
      <c r="AL42" s="291" t="str">
        <f>T42</f>
        <v>01 Aug 2020 to 31 Aug 2020</v>
      </c>
      <c r="AM42" s="292"/>
      <c r="AN42" s="292"/>
      <c r="AO42" s="293"/>
      <c r="AQ42" s="27" t="s">
        <v>39</v>
      </c>
      <c r="AR42" s="27"/>
      <c r="AS42" s="27" t="s">
        <v>40</v>
      </c>
      <c r="AT42" s="28"/>
      <c r="AV42" s="296"/>
      <c r="AW42" s="296"/>
      <c r="AX42" s="296"/>
      <c r="AY42" s="282" t="str">
        <f>AH42</f>
        <v>01 May 2020 to 31 Jul 2020</v>
      </c>
      <c r="AZ42" s="283"/>
      <c r="BA42" s="283"/>
      <c r="BB42" s="284"/>
      <c r="BC42" s="282" t="str">
        <f>AL42</f>
        <v>01 Aug 2020 to 31 Aug 2020</v>
      </c>
      <c r="BD42" s="283"/>
      <c r="BE42" s="283"/>
      <c r="BF42" s="284"/>
    </row>
    <row r="43" spans="1:58" ht="19.899999999999999" customHeight="1">
      <c r="A43" s="298"/>
      <c r="B43" s="298"/>
      <c r="C43" s="298"/>
      <c r="D43" s="29" t="s">
        <v>3</v>
      </c>
      <c r="E43" s="29" t="s">
        <v>4</v>
      </c>
      <c r="F43" s="29" t="s">
        <v>5</v>
      </c>
      <c r="G43" s="29" t="s">
        <v>41</v>
      </c>
      <c r="H43" s="29" t="s">
        <v>3</v>
      </c>
      <c r="I43" s="29" t="s">
        <v>4</v>
      </c>
      <c r="J43" s="29" t="s">
        <v>5</v>
      </c>
      <c r="K43" s="29" t="s">
        <v>41</v>
      </c>
      <c r="M43" s="299"/>
      <c r="N43" s="299"/>
      <c r="O43" s="299"/>
      <c r="P43" s="29" t="s">
        <v>3</v>
      </c>
      <c r="Q43" s="29" t="s">
        <v>4</v>
      </c>
      <c r="R43" s="29" t="s">
        <v>5</v>
      </c>
      <c r="S43" s="29" t="s">
        <v>41</v>
      </c>
      <c r="T43" s="29" t="s">
        <v>3</v>
      </c>
      <c r="U43" s="29" t="s">
        <v>4</v>
      </c>
      <c r="V43" s="29" t="s">
        <v>5</v>
      </c>
      <c r="W43" s="29" t="s">
        <v>41</v>
      </c>
      <c r="X43" s="8"/>
      <c r="Y43" s="26"/>
      <c r="Z43" s="26"/>
      <c r="AA43" s="26"/>
      <c r="AB43" s="26"/>
      <c r="AC43" s="26"/>
      <c r="AE43" s="294"/>
      <c r="AF43" s="294"/>
      <c r="AG43" s="294"/>
      <c r="AH43" s="29" t="s">
        <v>3</v>
      </c>
      <c r="AI43" s="29" t="s">
        <v>4</v>
      </c>
      <c r="AJ43" s="29" t="s">
        <v>5</v>
      </c>
      <c r="AK43" s="29" t="s">
        <v>41</v>
      </c>
      <c r="AL43" s="29" t="s">
        <v>3</v>
      </c>
      <c r="AM43" s="29" t="s">
        <v>4</v>
      </c>
      <c r="AN43" s="29" t="s">
        <v>5</v>
      </c>
      <c r="AO43" s="29" t="s">
        <v>41</v>
      </c>
      <c r="AQ43" s="27" t="s">
        <v>42</v>
      </c>
      <c r="AR43" s="27" t="s">
        <v>43</v>
      </c>
      <c r="AS43" s="27" t="s">
        <v>42</v>
      </c>
      <c r="AT43" s="28" t="s">
        <v>43</v>
      </c>
      <c r="AV43" s="297"/>
      <c r="AW43" s="297"/>
      <c r="AX43" s="297"/>
      <c r="AY43" s="29" t="s">
        <v>3</v>
      </c>
      <c r="AZ43" s="29" t="s">
        <v>4</v>
      </c>
      <c r="BA43" s="29" t="s">
        <v>5</v>
      </c>
      <c r="BB43" s="29" t="s">
        <v>41</v>
      </c>
      <c r="BC43" s="29" t="s">
        <v>3</v>
      </c>
      <c r="BD43" s="29" t="s">
        <v>4</v>
      </c>
      <c r="BE43" s="29" t="s">
        <v>5</v>
      </c>
      <c r="BF43" s="29" t="s">
        <v>41</v>
      </c>
    </row>
    <row r="44" spans="1:58" ht="19.899999999999999" customHeight="1">
      <c r="A44" s="30" t="s">
        <v>1394</v>
      </c>
      <c r="B44" s="31" t="s">
        <v>92</v>
      </c>
      <c r="C44" s="31" t="s">
        <v>140</v>
      </c>
      <c r="D44" s="31">
        <v>187</v>
      </c>
      <c r="E44" s="31">
        <v>125</v>
      </c>
      <c r="F44" s="31">
        <v>111</v>
      </c>
      <c r="G44" s="31">
        <v>84</v>
      </c>
      <c r="H44" s="31">
        <v>242</v>
      </c>
      <c r="I44" s="31">
        <v>142</v>
      </c>
      <c r="J44" s="31">
        <v>132</v>
      </c>
      <c r="K44" s="31">
        <v>97</v>
      </c>
      <c r="M44" s="30" t="str">
        <f>A44</f>
        <v xml:space="preserve">Garden Room </v>
      </c>
      <c r="N44" s="31" t="s">
        <v>92</v>
      </c>
      <c r="O44" s="31" t="s">
        <v>140</v>
      </c>
      <c r="P44" s="31">
        <f t="shared" ref="P44:P50" si="72">SUM(D44)</f>
        <v>187</v>
      </c>
      <c r="Q44" s="31">
        <f t="shared" ref="Q44:Q50" si="73">SUM(E44*2)</f>
        <v>250</v>
      </c>
      <c r="R44" s="31">
        <f>F44</f>
        <v>111</v>
      </c>
      <c r="S44" s="31">
        <f t="shared" ref="S44:S46" si="74">SUM(G44)</f>
        <v>84</v>
      </c>
      <c r="T44" s="31">
        <f t="shared" ref="T44:T46" si="75">SUM(H44)</f>
        <v>242</v>
      </c>
      <c r="U44" s="31">
        <f t="shared" ref="U44:U50" si="76">SUM(I44*2)</f>
        <v>284</v>
      </c>
      <c r="V44" s="31">
        <f>J44</f>
        <v>132</v>
      </c>
      <c r="W44" s="31">
        <f t="shared" ref="W44:W50" si="77">SUM(K44)</f>
        <v>97</v>
      </c>
      <c r="X44" s="8"/>
      <c r="Y44" s="33">
        <v>1</v>
      </c>
      <c r="Z44" s="33">
        <v>1</v>
      </c>
      <c r="AA44" s="33">
        <v>6</v>
      </c>
      <c r="AB44" s="33">
        <v>12</v>
      </c>
      <c r="AC44" s="33">
        <v>6</v>
      </c>
      <c r="AE44" s="30" t="str">
        <f>M44</f>
        <v xml:space="preserve">Garden Room </v>
      </c>
      <c r="AF44" s="31" t="str">
        <f t="shared" ref="AF44:AG50" si="78">N44</f>
        <v>FB</v>
      </c>
      <c r="AG44" s="31" t="str">
        <f t="shared" si="78"/>
        <v>02 Persons</v>
      </c>
      <c r="AH44" s="31">
        <f>((P44*Y44)*Z44)+AA44</f>
        <v>193</v>
      </c>
      <c r="AI44" s="31">
        <f>((Q44*Y44)*Z44)+AB44</f>
        <v>262</v>
      </c>
      <c r="AJ44" s="31">
        <f>((R44*Y44)*Z44)+AC44</f>
        <v>117</v>
      </c>
      <c r="AK44" s="31">
        <f>((S44*Y44)*Z44)+AA44</f>
        <v>90</v>
      </c>
      <c r="AL44" s="34">
        <f t="shared" ref="AL44:AL50" si="79">((T44*Y44)*Z44)+AA44</f>
        <v>248</v>
      </c>
      <c r="AM44" s="34">
        <f>((U44*Y44)*Z44)+AB44</f>
        <v>296</v>
      </c>
      <c r="AN44" s="34">
        <f>((V44*Y44)*Z44)+AC44</f>
        <v>138</v>
      </c>
      <c r="AO44" s="34">
        <f>((W44*Y44)*Z44)+AA44</f>
        <v>103</v>
      </c>
      <c r="AQ44" s="53">
        <v>10</v>
      </c>
      <c r="AR44" s="53">
        <v>1</v>
      </c>
      <c r="AS44" s="53">
        <v>10</v>
      </c>
      <c r="AT44" s="53">
        <v>1</v>
      </c>
      <c r="AV44" s="30" t="str">
        <f t="shared" ref="AV44:AX50" si="80">AE44</f>
        <v xml:space="preserve">Garden Room </v>
      </c>
      <c r="AW44" s="31" t="str">
        <f t="shared" si="80"/>
        <v>FB</v>
      </c>
      <c r="AX44" s="31" t="str">
        <f t="shared" si="80"/>
        <v>02 Persons</v>
      </c>
      <c r="AY44" s="31">
        <f t="shared" ref="AY44:AY50" si="81">AH44+AQ44</f>
        <v>203</v>
      </c>
      <c r="AZ44" s="31">
        <f t="shared" ref="AZ44:AZ50" si="82">AI44+AQ44</f>
        <v>272</v>
      </c>
      <c r="BA44" s="31">
        <f>AJ44</f>
        <v>117</v>
      </c>
      <c r="BB44" s="31">
        <f>AK44+AR44</f>
        <v>91</v>
      </c>
      <c r="BC44" s="31">
        <f t="shared" ref="BC44:BC50" si="83">AL44+AS44</f>
        <v>258</v>
      </c>
      <c r="BD44" s="31">
        <f t="shared" ref="BD44:BD50" si="84">AM44+AS44</f>
        <v>306</v>
      </c>
      <c r="BE44" s="31">
        <f>AN44</f>
        <v>138</v>
      </c>
      <c r="BF44" s="31">
        <f t="shared" ref="BF44:BF50" si="85">AO44+AT44</f>
        <v>104</v>
      </c>
    </row>
    <row r="45" spans="1:58" ht="19.899999999999999" customHeight="1">
      <c r="A45" s="30" t="s">
        <v>1466</v>
      </c>
      <c r="B45" s="31" t="s">
        <v>92</v>
      </c>
      <c r="C45" s="31" t="s">
        <v>140</v>
      </c>
      <c r="D45" s="218">
        <f>D44+65</f>
        <v>252</v>
      </c>
      <c r="E45" s="218">
        <f>E44+32.5</f>
        <v>157.5</v>
      </c>
      <c r="F45" s="218">
        <f>F44</f>
        <v>111</v>
      </c>
      <c r="G45" s="218">
        <f>G44</f>
        <v>84</v>
      </c>
      <c r="H45" s="218">
        <f>H44+65</f>
        <v>307</v>
      </c>
      <c r="I45" s="218">
        <f>I44+32.5</f>
        <v>174.5</v>
      </c>
      <c r="J45" s="218">
        <f>J44</f>
        <v>132</v>
      </c>
      <c r="K45" s="218">
        <f>K44</f>
        <v>97</v>
      </c>
      <c r="M45" s="30" t="str">
        <f t="shared" ref="M45:M47" si="86">A45</f>
        <v xml:space="preserve">Family Garden Room </v>
      </c>
      <c r="N45" s="31" t="s">
        <v>92</v>
      </c>
      <c r="O45" s="31" t="s">
        <v>140</v>
      </c>
      <c r="P45" s="31">
        <f t="shared" si="72"/>
        <v>252</v>
      </c>
      <c r="Q45" s="31">
        <f t="shared" si="73"/>
        <v>315</v>
      </c>
      <c r="R45" s="31">
        <f t="shared" ref="R45:R47" si="87">F45</f>
        <v>111</v>
      </c>
      <c r="S45" s="31">
        <f t="shared" si="74"/>
        <v>84</v>
      </c>
      <c r="T45" s="31">
        <f t="shared" si="75"/>
        <v>307</v>
      </c>
      <c r="U45" s="31">
        <f t="shared" si="76"/>
        <v>349</v>
      </c>
      <c r="V45" s="31">
        <f t="shared" ref="V45:V47" si="88">J45</f>
        <v>132</v>
      </c>
      <c r="W45" s="31">
        <f t="shared" si="77"/>
        <v>97</v>
      </c>
      <c r="X45" s="8"/>
      <c r="Y45" s="33">
        <v>1</v>
      </c>
      <c r="Z45" s="33">
        <v>1</v>
      </c>
      <c r="AA45" s="33">
        <v>6</v>
      </c>
      <c r="AB45" s="33">
        <v>12</v>
      </c>
      <c r="AC45" s="33">
        <v>6</v>
      </c>
      <c r="AE45" s="30" t="str">
        <f t="shared" ref="AE45:AE47" si="89">M45</f>
        <v xml:space="preserve">Family Garden Room </v>
      </c>
      <c r="AF45" s="31" t="str">
        <f t="shared" si="78"/>
        <v>FB</v>
      </c>
      <c r="AG45" s="31" t="str">
        <f t="shared" si="78"/>
        <v>02 Persons</v>
      </c>
      <c r="AH45" s="31">
        <f t="shared" ref="AH45:AH50" si="90">((P45*Y45)*Z45)+AA45</f>
        <v>258</v>
      </c>
      <c r="AI45" s="31">
        <f t="shared" ref="AI45:AI50" si="91">((Q45*Y45)*Z45)+AB45</f>
        <v>327</v>
      </c>
      <c r="AJ45" s="31">
        <f t="shared" ref="AJ45:AJ50" si="92">((R45*Y45)*Z45)+AC45</f>
        <v>117</v>
      </c>
      <c r="AK45" s="31">
        <f t="shared" ref="AK45:AK50" si="93">((S45*Y45)*Z45)+AA45</f>
        <v>90</v>
      </c>
      <c r="AL45" s="34">
        <f t="shared" si="79"/>
        <v>313</v>
      </c>
      <c r="AM45" s="34">
        <f t="shared" ref="AM45:AM50" si="94">((U45*Y45)*Z45)+AB45</f>
        <v>361</v>
      </c>
      <c r="AN45" s="34">
        <f t="shared" ref="AN45:AN50" si="95">((V45*Y45)*Z45)+AC45</f>
        <v>138</v>
      </c>
      <c r="AO45" s="34">
        <f t="shared" ref="AO45:AO50" si="96">((W45*Y45)*Z45)+AA45</f>
        <v>103</v>
      </c>
      <c r="AQ45" s="53">
        <v>10</v>
      </c>
      <c r="AR45" s="53">
        <v>1</v>
      </c>
      <c r="AS45" s="53">
        <v>10</v>
      </c>
      <c r="AT45" s="53">
        <v>1</v>
      </c>
      <c r="AV45" s="30" t="str">
        <f t="shared" si="80"/>
        <v xml:space="preserve">Family Garden Room </v>
      </c>
      <c r="AW45" s="31" t="str">
        <f t="shared" si="80"/>
        <v>FB</v>
      </c>
      <c r="AX45" s="31" t="str">
        <f t="shared" si="80"/>
        <v>02 Persons</v>
      </c>
      <c r="AY45" s="31">
        <f t="shared" si="81"/>
        <v>268</v>
      </c>
      <c r="AZ45" s="31">
        <f t="shared" si="82"/>
        <v>337</v>
      </c>
      <c r="BA45" s="31">
        <f t="shared" ref="BA45:BA47" si="97">AJ45</f>
        <v>117</v>
      </c>
      <c r="BB45" s="31">
        <f t="shared" ref="BB45:BB47" si="98">AK45+AR45</f>
        <v>91</v>
      </c>
      <c r="BC45" s="31">
        <f t="shared" si="83"/>
        <v>323</v>
      </c>
      <c r="BD45" s="31">
        <f t="shared" si="84"/>
        <v>371</v>
      </c>
      <c r="BE45" s="31">
        <f t="shared" ref="BE45:BE47" si="99">AN45</f>
        <v>138</v>
      </c>
      <c r="BF45" s="31">
        <f t="shared" si="85"/>
        <v>104</v>
      </c>
    </row>
    <row r="46" spans="1:58" ht="19.899999999999999" customHeight="1">
      <c r="A46" s="30" t="s">
        <v>1467</v>
      </c>
      <c r="B46" s="31" t="s">
        <v>92</v>
      </c>
      <c r="C46" s="31" t="s">
        <v>140</v>
      </c>
      <c r="D46" s="218">
        <f>D44+65</f>
        <v>252</v>
      </c>
      <c r="E46" s="218">
        <f>E44+32.5</f>
        <v>157.5</v>
      </c>
      <c r="F46" s="218">
        <f>F44</f>
        <v>111</v>
      </c>
      <c r="G46" s="218">
        <f>G44</f>
        <v>84</v>
      </c>
      <c r="H46" s="218">
        <f>H44+65</f>
        <v>307</v>
      </c>
      <c r="I46" s="218">
        <f>I44+32.5</f>
        <v>174.5</v>
      </c>
      <c r="J46" s="218">
        <f>J44</f>
        <v>132</v>
      </c>
      <c r="K46" s="218">
        <f>K44</f>
        <v>97</v>
      </c>
      <c r="M46" s="30" t="str">
        <f t="shared" si="86"/>
        <v>Faro Studio</v>
      </c>
      <c r="N46" s="31" t="s">
        <v>92</v>
      </c>
      <c r="O46" s="31" t="s">
        <v>140</v>
      </c>
      <c r="P46" s="31">
        <f t="shared" si="72"/>
        <v>252</v>
      </c>
      <c r="Q46" s="31">
        <f t="shared" si="73"/>
        <v>315</v>
      </c>
      <c r="R46" s="31">
        <f t="shared" si="87"/>
        <v>111</v>
      </c>
      <c r="S46" s="31">
        <f t="shared" si="74"/>
        <v>84</v>
      </c>
      <c r="T46" s="31">
        <f t="shared" si="75"/>
        <v>307</v>
      </c>
      <c r="U46" s="31">
        <f t="shared" si="76"/>
        <v>349</v>
      </c>
      <c r="V46" s="31">
        <f t="shared" si="88"/>
        <v>132</v>
      </c>
      <c r="W46" s="31">
        <f t="shared" si="77"/>
        <v>97</v>
      </c>
      <c r="X46" s="8"/>
      <c r="Y46" s="33">
        <v>1</v>
      </c>
      <c r="Z46" s="33">
        <v>1</v>
      </c>
      <c r="AA46" s="33">
        <v>6</v>
      </c>
      <c r="AB46" s="33">
        <v>12</v>
      </c>
      <c r="AC46" s="33">
        <v>6</v>
      </c>
      <c r="AE46" s="30" t="str">
        <f t="shared" si="89"/>
        <v>Faro Studio</v>
      </c>
      <c r="AF46" s="31" t="str">
        <f t="shared" si="78"/>
        <v>FB</v>
      </c>
      <c r="AG46" s="31" t="str">
        <f t="shared" si="78"/>
        <v>02 Persons</v>
      </c>
      <c r="AH46" s="31">
        <f t="shared" si="90"/>
        <v>258</v>
      </c>
      <c r="AI46" s="31">
        <f t="shared" si="91"/>
        <v>327</v>
      </c>
      <c r="AJ46" s="31">
        <f t="shared" si="92"/>
        <v>117</v>
      </c>
      <c r="AK46" s="31">
        <f t="shared" si="93"/>
        <v>90</v>
      </c>
      <c r="AL46" s="34">
        <f t="shared" si="79"/>
        <v>313</v>
      </c>
      <c r="AM46" s="34">
        <f t="shared" si="94"/>
        <v>361</v>
      </c>
      <c r="AN46" s="34">
        <f t="shared" si="95"/>
        <v>138</v>
      </c>
      <c r="AO46" s="34">
        <f t="shared" si="96"/>
        <v>103</v>
      </c>
      <c r="AQ46" s="53">
        <v>10</v>
      </c>
      <c r="AR46" s="53">
        <v>1</v>
      </c>
      <c r="AS46" s="53">
        <v>10</v>
      </c>
      <c r="AT46" s="53">
        <v>1</v>
      </c>
      <c r="AV46" s="30" t="str">
        <f t="shared" si="80"/>
        <v>Faro Studio</v>
      </c>
      <c r="AW46" s="31" t="str">
        <f t="shared" si="80"/>
        <v>FB</v>
      </c>
      <c r="AX46" s="31" t="str">
        <f t="shared" si="80"/>
        <v>02 Persons</v>
      </c>
      <c r="AY46" s="31">
        <f t="shared" si="81"/>
        <v>268</v>
      </c>
      <c r="AZ46" s="31">
        <f t="shared" si="82"/>
        <v>337</v>
      </c>
      <c r="BA46" s="31">
        <f t="shared" si="97"/>
        <v>117</v>
      </c>
      <c r="BB46" s="31">
        <f t="shared" si="98"/>
        <v>91</v>
      </c>
      <c r="BC46" s="31">
        <f t="shared" si="83"/>
        <v>323</v>
      </c>
      <c r="BD46" s="31">
        <f t="shared" si="84"/>
        <v>371</v>
      </c>
      <c r="BE46" s="31">
        <f t="shared" si="99"/>
        <v>138</v>
      </c>
      <c r="BF46" s="31">
        <f t="shared" si="85"/>
        <v>104</v>
      </c>
    </row>
    <row r="47" spans="1:58" ht="19.899999999999999" customHeight="1">
      <c r="A47" s="30" t="s">
        <v>1468</v>
      </c>
      <c r="B47" s="31" t="s">
        <v>92</v>
      </c>
      <c r="C47" s="31" t="s">
        <v>140</v>
      </c>
      <c r="D47" s="218">
        <f>D44+65</f>
        <v>252</v>
      </c>
      <c r="E47" s="218">
        <f>E44+32.5</f>
        <v>157.5</v>
      </c>
      <c r="F47" s="218">
        <f>F44</f>
        <v>111</v>
      </c>
      <c r="G47" s="218">
        <f>G44</f>
        <v>84</v>
      </c>
      <c r="H47" s="218">
        <f>H44+65</f>
        <v>307</v>
      </c>
      <c r="I47" s="218">
        <f>I44+32.5</f>
        <v>174.5</v>
      </c>
      <c r="J47" s="218">
        <f>J44</f>
        <v>132</v>
      </c>
      <c r="K47" s="218">
        <f>K44</f>
        <v>97</v>
      </c>
      <c r="M47" s="30" t="str">
        <f t="shared" si="86"/>
        <v>Fornace Studio</v>
      </c>
      <c r="N47" s="31" t="s">
        <v>92</v>
      </c>
      <c r="O47" s="31" t="s">
        <v>140</v>
      </c>
      <c r="P47" s="31">
        <f t="shared" si="72"/>
        <v>252</v>
      </c>
      <c r="Q47" s="31">
        <f t="shared" si="73"/>
        <v>315</v>
      </c>
      <c r="R47" s="31">
        <f t="shared" si="87"/>
        <v>111</v>
      </c>
      <c r="S47" s="31">
        <f t="shared" ref="S47:T50" si="100">SUM(G47)</f>
        <v>84</v>
      </c>
      <c r="T47" s="31">
        <f t="shared" si="100"/>
        <v>307</v>
      </c>
      <c r="U47" s="31">
        <f t="shared" si="76"/>
        <v>349</v>
      </c>
      <c r="V47" s="31">
        <f t="shared" si="88"/>
        <v>132</v>
      </c>
      <c r="W47" s="31">
        <f t="shared" si="77"/>
        <v>97</v>
      </c>
      <c r="X47" s="8"/>
      <c r="Y47" s="33">
        <v>1</v>
      </c>
      <c r="Z47" s="33">
        <v>1</v>
      </c>
      <c r="AA47" s="33">
        <v>6</v>
      </c>
      <c r="AB47" s="33">
        <v>12</v>
      </c>
      <c r="AC47" s="33">
        <v>6</v>
      </c>
      <c r="AE47" s="30" t="str">
        <f t="shared" si="89"/>
        <v>Fornace Studio</v>
      </c>
      <c r="AF47" s="31" t="str">
        <f t="shared" si="78"/>
        <v>FB</v>
      </c>
      <c r="AG47" s="31" t="str">
        <f t="shared" si="78"/>
        <v>02 Persons</v>
      </c>
      <c r="AH47" s="31">
        <f t="shared" si="90"/>
        <v>258</v>
      </c>
      <c r="AI47" s="31">
        <f t="shared" si="91"/>
        <v>327</v>
      </c>
      <c r="AJ47" s="31">
        <f t="shared" si="92"/>
        <v>117</v>
      </c>
      <c r="AK47" s="31">
        <f t="shared" si="93"/>
        <v>90</v>
      </c>
      <c r="AL47" s="34">
        <f t="shared" si="79"/>
        <v>313</v>
      </c>
      <c r="AM47" s="34">
        <f t="shared" si="94"/>
        <v>361</v>
      </c>
      <c r="AN47" s="34">
        <f t="shared" si="95"/>
        <v>138</v>
      </c>
      <c r="AO47" s="34">
        <f t="shared" si="96"/>
        <v>103</v>
      </c>
      <c r="AQ47" s="53">
        <v>10</v>
      </c>
      <c r="AR47" s="53">
        <v>1</v>
      </c>
      <c r="AS47" s="53">
        <v>10</v>
      </c>
      <c r="AT47" s="53">
        <v>1</v>
      </c>
      <c r="AV47" s="30" t="str">
        <f t="shared" si="80"/>
        <v>Fornace Studio</v>
      </c>
      <c r="AW47" s="31" t="str">
        <f t="shared" si="80"/>
        <v>FB</v>
      </c>
      <c r="AX47" s="31" t="str">
        <f t="shared" si="80"/>
        <v>02 Persons</v>
      </c>
      <c r="AY47" s="31">
        <f t="shared" si="81"/>
        <v>268</v>
      </c>
      <c r="AZ47" s="31">
        <f t="shared" si="82"/>
        <v>337</v>
      </c>
      <c r="BA47" s="31">
        <f t="shared" si="97"/>
        <v>117</v>
      </c>
      <c r="BB47" s="31">
        <f t="shared" si="98"/>
        <v>91</v>
      </c>
      <c r="BC47" s="31">
        <f t="shared" si="83"/>
        <v>323</v>
      </c>
      <c r="BD47" s="31">
        <f t="shared" si="84"/>
        <v>371</v>
      </c>
      <c r="BE47" s="31">
        <f t="shared" si="99"/>
        <v>138</v>
      </c>
      <c r="BF47" s="31">
        <f t="shared" si="85"/>
        <v>104</v>
      </c>
    </row>
    <row r="48" spans="1:58" ht="19.899999999999999" customHeight="1">
      <c r="A48" s="30" t="s">
        <v>65</v>
      </c>
      <c r="B48" s="31" t="s">
        <v>92</v>
      </c>
      <c r="C48" s="31" t="s">
        <v>140</v>
      </c>
      <c r="D48" s="31">
        <v>257</v>
      </c>
      <c r="E48" s="31">
        <v>171</v>
      </c>
      <c r="F48" s="31">
        <v>111</v>
      </c>
      <c r="G48" s="31">
        <v>84</v>
      </c>
      <c r="H48" s="31">
        <v>325</v>
      </c>
      <c r="I48" s="31">
        <v>191</v>
      </c>
      <c r="J48" s="31">
        <v>132</v>
      </c>
      <c r="K48" s="31">
        <v>97</v>
      </c>
      <c r="M48" s="30" t="str">
        <f>A48</f>
        <v xml:space="preserve">Beach Villa </v>
      </c>
      <c r="N48" s="31" t="s">
        <v>92</v>
      </c>
      <c r="O48" s="31" t="s">
        <v>140</v>
      </c>
      <c r="P48" s="31">
        <f t="shared" si="72"/>
        <v>257</v>
      </c>
      <c r="Q48" s="31">
        <f t="shared" si="73"/>
        <v>342</v>
      </c>
      <c r="R48" s="31">
        <f>F48</f>
        <v>111</v>
      </c>
      <c r="S48" s="31">
        <f t="shared" si="100"/>
        <v>84</v>
      </c>
      <c r="T48" s="31">
        <f t="shared" si="100"/>
        <v>325</v>
      </c>
      <c r="U48" s="31">
        <f t="shared" si="76"/>
        <v>382</v>
      </c>
      <c r="V48" s="31">
        <f>J48</f>
        <v>132</v>
      </c>
      <c r="W48" s="31">
        <f t="shared" si="77"/>
        <v>97</v>
      </c>
      <c r="X48" s="8"/>
      <c r="Y48" s="33">
        <v>1</v>
      </c>
      <c r="Z48" s="33">
        <v>1</v>
      </c>
      <c r="AA48" s="33">
        <v>6</v>
      </c>
      <c r="AB48" s="33">
        <v>12</v>
      </c>
      <c r="AC48" s="33">
        <v>6</v>
      </c>
      <c r="AE48" s="30" t="str">
        <f>M48</f>
        <v xml:space="preserve">Beach Villa </v>
      </c>
      <c r="AF48" s="31" t="str">
        <f t="shared" si="78"/>
        <v>FB</v>
      </c>
      <c r="AG48" s="31" t="str">
        <f t="shared" si="78"/>
        <v>02 Persons</v>
      </c>
      <c r="AH48" s="31">
        <f t="shared" si="90"/>
        <v>263</v>
      </c>
      <c r="AI48" s="31">
        <f t="shared" si="91"/>
        <v>354</v>
      </c>
      <c r="AJ48" s="31">
        <f t="shared" si="92"/>
        <v>117</v>
      </c>
      <c r="AK48" s="31">
        <f t="shared" si="93"/>
        <v>90</v>
      </c>
      <c r="AL48" s="34">
        <f t="shared" si="79"/>
        <v>331</v>
      </c>
      <c r="AM48" s="34">
        <f t="shared" si="94"/>
        <v>394</v>
      </c>
      <c r="AN48" s="34">
        <f t="shared" si="95"/>
        <v>138</v>
      </c>
      <c r="AO48" s="34">
        <f t="shared" si="96"/>
        <v>103</v>
      </c>
      <c r="AQ48" s="53">
        <v>12</v>
      </c>
      <c r="AR48" s="53">
        <v>1</v>
      </c>
      <c r="AS48" s="53">
        <v>12</v>
      </c>
      <c r="AT48" s="53">
        <v>1</v>
      </c>
      <c r="AV48" s="30" t="str">
        <f t="shared" si="80"/>
        <v xml:space="preserve">Beach Villa </v>
      </c>
      <c r="AW48" s="31" t="str">
        <f t="shared" si="80"/>
        <v>FB</v>
      </c>
      <c r="AX48" s="31" t="str">
        <f t="shared" si="80"/>
        <v>02 Persons</v>
      </c>
      <c r="AY48" s="31">
        <f t="shared" si="81"/>
        <v>275</v>
      </c>
      <c r="AZ48" s="31">
        <f t="shared" si="82"/>
        <v>366</v>
      </c>
      <c r="BA48" s="31">
        <f>AJ48</f>
        <v>117</v>
      </c>
      <c r="BB48" s="31">
        <f>AK48+AR48</f>
        <v>91</v>
      </c>
      <c r="BC48" s="31">
        <f t="shared" si="83"/>
        <v>343</v>
      </c>
      <c r="BD48" s="31">
        <f t="shared" si="84"/>
        <v>406</v>
      </c>
      <c r="BE48" s="31">
        <f>AN48</f>
        <v>138</v>
      </c>
      <c r="BF48" s="31">
        <f t="shared" si="85"/>
        <v>104</v>
      </c>
    </row>
    <row r="49" spans="1:58" ht="19.899999999999999" customHeight="1">
      <c r="A49" s="30" t="s">
        <v>331</v>
      </c>
      <c r="B49" s="31" t="s">
        <v>92</v>
      </c>
      <c r="C49" s="31" t="s">
        <v>140</v>
      </c>
      <c r="D49" s="31">
        <v>298</v>
      </c>
      <c r="E49" s="31">
        <v>198</v>
      </c>
      <c r="F49" s="31">
        <v>111</v>
      </c>
      <c r="G49" s="31">
        <v>84</v>
      </c>
      <c r="H49" s="31">
        <v>408</v>
      </c>
      <c r="I49" s="31">
        <v>219</v>
      </c>
      <c r="J49" s="31">
        <v>132</v>
      </c>
      <c r="K49" s="31">
        <v>97</v>
      </c>
      <c r="M49" s="30" t="str">
        <f>A49</f>
        <v>Water Villa</v>
      </c>
      <c r="N49" s="31" t="s">
        <v>92</v>
      </c>
      <c r="O49" s="31" t="s">
        <v>140</v>
      </c>
      <c r="P49" s="31">
        <f t="shared" si="72"/>
        <v>298</v>
      </c>
      <c r="Q49" s="31">
        <f t="shared" si="73"/>
        <v>396</v>
      </c>
      <c r="R49" s="31">
        <f>F49</f>
        <v>111</v>
      </c>
      <c r="S49" s="31">
        <f t="shared" si="100"/>
        <v>84</v>
      </c>
      <c r="T49" s="31">
        <f t="shared" si="100"/>
        <v>408</v>
      </c>
      <c r="U49" s="31">
        <f t="shared" si="76"/>
        <v>438</v>
      </c>
      <c r="V49" s="31">
        <f>J49</f>
        <v>132</v>
      </c>
      <c r="W49" s="31">
        <f t="shared" si="77"/>
        <v>97</v>
      </c>
      <c r="X49" s="8"/>
      <c r="Y49" s="33">
        <v>1</v>
      </c>
      <c r="Z49" s="33">
        <v>1</v>
      </c>
      <c r="AA49" s="33">
        <v>6</v>
      </c>
      <c r="AB49" s="33">
        <v>12</v>
      </c>
      <c r="AC49" s="33">
        <v>6</v>
      </c>
      <c r="AE49" s="30" t="str">
        <f>M49</f>
        <v>Water Villa</v>
      </c>
      <c r="AF49" s="31" t="str">
        <f t="shared" si="78"/>
        <v>FB</v>
      </c>
      <c r="AG49" s="31" t="str">
        <f t="shared" si="78"/>
        <v>02 Persons</v>
      </c>
      <c r="AH49" s="31">
        <f t="shared" si="90"/>
        <v>304</v>
      </c>
      <c r="AI49" s="31">
        <f t="shared" si="91"/>
        <v>408</v>
      </c>
      <c r="AJ49" s="31">
        <f t="shared" si="92"/>
        <v>117</v>
      </c>
      <c r="AK49" s="31">
        <f t="shared" si="93"/>
        <v>90</v>
      </c>
      <c r="AL49" s="34">
        <f t="shared" si="79"/>
        <v>414</v>
      </c>
      <c r="AM49" s="34">
        <f t="shared" si="94"/>
        <v>450</v>
      </c>
      <c r="AN49" s="34">
        <f t="shared" si="95"/>
        <v>138</v>
      </c>
      <c r="AO49" s="34">
        <f t="shared" si="96"/>
        <v>103</v>
      </c>
      <c r="AQ49" s="53">
        <v>12</v>
      </c>
      <c r="AR49" s="53">
        <v>1</v>
      </c>
      <c r="AS49" s="53">
        <v>12</v>
      </c>
      <c r="AT49" s="53">
        <v>1</v>
      </c>
      <c r="AV49" s="30" t="str">
        <f t="shared" si="80"/>
        <v>Water Villa</v>
      </c>
      <c r="AW49" s="31" t="str">
        <f t="shared" si="80"/>
        <v>FB</v>
      </c>
      <c r="AX49" s="31" t="str">
        <f t="shared" si="80"/>
        <v>02 Persons</v>
      </c>
      <c r="AY49" s="31">
        <f t="shared" si="81"/>
        <v>316</v>
      </c>
      <c r="AZ49" s="31">
        <f t="shared" si="82"/>
        <v>420</v>
      </c>
      <c r="BA49" s="31">
        <f>AJ49</f>
        <v>117</v>
      </c>
      <c r="BB49" s="31">
        <f>AK49+AR49</f>
        <v>91</v>
      </c>
      <c r="BC49" s="31">
        <f t="shared" si="83"/>
        <v>426</v>
      </c>
      <c r="BD49" s="31">
        <f t="shared" si="84"/>
        <v>462</v>
      </c>
      <c r="BE49" s="31">
        <f>AN49</f>
        <v>138</v>
      </c>
      <c r="BF49" s="31">
        <f t="shared" si="85"/>
        <v>104</v>
      </c>
    </row>
    <row r="50" spans="1:58" ht="19.899999999999999" customHeight="1">
      <c r="A50" s="30" t="s">
        <v>511</v>
      </c>
      <c r="B50" s="31" t="s">
        <v>92</v>
      </c>
      <c r="C50" s="31" t="s">
        <v>140</v>
      </c>
      <c r="D50" s="218">
        <f t="shared" ref="D50:K50" si="101">D49</f>
        <v>298</v>
      </c>
      <c r="E50" s="218">
        <f t="shared" si="101"/>
        <v>198</v>
      </c>
      <c r="F50" s="218">
        <f t="shared" si="101"/>
        <v>111</v>
      </c>
      <c r="G50" s="218">
        <f t="shared" si="101"/>
        <v>84</v>
      </c>
      <c r="H50" s="218">
        <f t="shared" si="101"/>
        <v>408</v>
      </c>
      <c r="I50" s="218">
        <f t="shared" si="101"/>
        <v>219</v>
      </c>
      <c r="J50" s="218">
        <f t="shared" si="101"/>
        <v>132</v>
      </c>
      <c r="K50" s="218">
        <f t="shared" si="101"/>
        <v>97</v>
      </c>
      <c r="M50" s="30" t="str">
        <f>A50</f>
        <v>Deluxe Beach Villa</v>
      </c>
      <c r="N50" s="31" t="s">
        <v>92</v>
      </c>
      <c r="O50" s="31" t="s">
        <v>140</v>
      </c>
      <c r="P50" s="31">
        <f t="shared" si="72"/>
        <v>298</v>
      </c>
      <c r="Q50" s="31">
        <f t="shared" si="73"/>
        <v>396</v>
      </c>
      <c r="R50" s="31">
        <f>F50</f>
        <v>111</v>
      </c>
      <c r="S50" s="31">
        <f t="shared" si="100"/>
        <v>84</v>
      </c>
      <c r="T50" s="31">
        <f t="shared" si="100"/>
        <v>408</v>
      </c>
      <c r="U50" s="31">
        <f t="shared" si="76"/>
        <v>438</v>
      </c>
      <c r="V50" s="31">
        <f>J50</f>
        <v>132</v>
      </c>
      <c r="W50" s="31">
        <f t="shared" si="77"/>
        <v>97</v>
      </c>
      <c r="X50" s="8"/>
      <c r="Y50" s="33">
        <v>1</v>
      </c>
      <c r="Z50" s="33">
        <v>1</v>
      </c>
      <c r="AA50" s="33">
        <v>6</v>
      </c>
      <c r="AB50" s="33">
        <v>12</v>
      </c>
      <c r="AC50" s="33">
        <v>6</v>
      </c>
      <c r="AE50" s="30" t="str">
        <f>M50</f>
        <v>Deluxe Beach Villa</v>
      </c>
      <c r="AF50" s="31" t="str">
        <f t="shared" si="78"/>
        <v>FB</v>
      </c>
      <c r="AG50" s="31" t="str">
        <f t="shared" si="78"/>
        <v>02 Persons</v>
      </c>
      <c r="AH50" s="31">
        <f t="shared" si="90"/>
        <v>304</v>
      </c>
      <c r="AI50" s="31">
        <f t="shared" si="91"/>
        <v>408</v>
      </c>
      <c r="AJ50" s="31">
        <f t="shared" si="92"/>
        <v>117</v>
      </c>
      <c r="AK50" s="31">
        <f t="shared" si="93"/>
        <v>90</v>
      </c>
      <c r="AL50" s="34">
        <f t="shared" si="79"/>
        <v>414</v>
      </c>
      <c r="AM50" s="34">
        <f t="shared" si="94"/>
        <v>450</v>
      </c>
      <c r="AN50" s="34">
        <f t="shared" si="95"/>
        <v>138</v>
      </c>
      <c r="AO50" s="34">
        <f t="shared" si="96"/>
        <v>103</v>
      </c>
      <c r="AQ50" s="53">
        <v>12</v>
      </c>
      <c r="AR50" s="53">
        <v>1</v>
      </c>
      <c r="AS50" s="53">
        <v>12</v>
      </c>
      <c r="AT50" s="53">
        <v>1</v>
      </c>
      <c r="AV50" s="30" t="str">
        <f t="shared" si="80"/>
        <v>Deluxe Beach Villa</v>
      </c>
      <c r="AW50" s="31" t="str">
        <f t="shared" si="80"/>
        <v>FB</v>
      </c>
      <c r="AX50" s="31" t="str">
        <f t="shared" si="80"/>
        <v>02 Persons</v>
      </c>
      <c r="AY50" s="31">
        <f t="shared" si="81"/>
        <v>316</v>
      </c>
      <c r="AZ50" s="31">
        <f t="shared" si="82"/>
        <v>420</v>
      </c>
      <c r="BA50" s="31">
        <f>AJ50</f>
        <v>117</v>
      </c>
      <c r="BB50" s="31">
        <f>AK50+AR50</f>
        <v>91</v>
      </c>
      <c r="BC50" s="31">
        <f t="shared" si="83"/>
        <v>426</v>
      </c>
      <c r="BD50" s="31">
        <f t="shared" si="84"/>
        <v>462</v>
      </c>
      <c r="BE50" s="31">
        <f>AN50</f>
        <v>138</v>
      </c>
      <c r="BF50" s="31">
        <f t="shared" si="85"/>
        <v>104</v>
      </c>
    </row>
    <row r="51" spans="1:58" ht="19.899999999999999" customHeight="1">
      <c r="A51" s="166"/>
      <c r="B51" s="38"/>
      <c r="C51" s="38"/>
      <c r="D51" s="27" t="s">
        <v>279</v>
      </c>
      <c r="E51" s="27" t="s">
        <v>340</v>
      </c>
      <c r="F51" s="27" t="s">
        <v>6</v>
      </c>
      <c r="G51" s="27"/>
      <c r="H51" s="27" t="s">
        <v>279</v>
      </c>
      <c r="I51" s="27" t="s">
        <v>340</v>
      </c>
      <c r="J51" s="27" t="s">
        <v>6</v>
      </c>
      <c r="K51" s="27"/>
      <c r="M51" s="30">
        <f t="shared" ref="M51:M55" si="102">A51</f>
        <v>0</v>
      </c>
      <c r="N51" s="38"/>
      <c r="O51" s="38"/>
      <c r="P51" s="27" t="s">
        <v>279</v>
      </c>
      <c r="Q51" s="27" t="s">
        <v>340</v>
      </c>
      <c r="R51" s="27" t="s">
        <v>6</v>
      </c>
      <c r="S51" s="27"/>
      <c r="T51" s="27" t="s">
        <v>279</v>
      </c>
      <c r="U51" s="27" t="s">
        <v>340</v>
      </c>
      <c r="V51" s="27" t="s">
        <v>6</v>
      </c>
      <c r="W51" s="27"/>
      <c r="X51" s="8"/>
      <c r="Y51" s="33">
        <v>1</v>
      </c>
      <c r="Z51" s="33">
        <v>1</v>
      </c>
      <c r="AA51" s="33"/>
      <c r="AB51" s="33"/>
      <c r="AC51" s="33" t="s">
        <v>1469</v>
      </c>
      <c r="AE51" s="30">
        <f t="shared" ref="AE51:AG55" si="103">M51</f>
        <v>0</v>
      </c>
      <c r="AF51" s="31"/>
      <c r="AG51" s="31"/>
      <c r="AH51" s="31"/>
      <c r="AI51" s="34"/>
      <c r="AJ51" s="34"/>
      <c r="AK51" s="34"/>
      <c r="AL51" s="34"/>
      <c r="AM51" s="34"/>
      <c r="AN51" s="34"/>
      <c r="AO51" s="34"/>
      <c r="AQ51" s="53"/>
      <c r="AR51" s="53"/>
      <c r="AS51" s="53"/>
      <c r="AT51" s="53"/>
      <c r="AV51" s="30"/>
      <c r="AW51" s="31"/>
      <c r="AX51" s="31"/>
      <c r="AY51" s="31"/>
      <c r="AZ51" s="31"/>
      <c r="BA51" s="31"/>
      <c r="BB51" s="31"/>
      <c r="BC51" s="31"/>
      <c r="BD51" s="31"/>
      <c r="BE51" s="31"/>
      <c r="BF51" s="31"/>
    </row>
    <row r="52" spans="1:58" ht="19.899999999999999" customHeight="1">
      <c r="A52" s="30" t="s">
        <v>67</v>
      </c>
      <c r="B52" s="31" t="s">
        <v>92</v>
      </c>
      <c r="C52" s="31" t="s">
        <v>68</v>
      </c>
      <c r="D52" s="31">
        <v>562</v>
      </c>
      <c r="E52" s="31">
        <v>111</v>
      </c>
      <c r="F52" s="31">
        <v>84</v>
      </c>
      <c r="G52" s="31"/>
      <c r="H52" s="31">
        <v>673</v>
      </c>
      <c r="I52" s="31">
        <v>132</v>
      </c>
      <c r="J52" s="31">
        <v>97</v>
      </c>
      <c r="K52" s="31"/>
      <c r="M52" s="30" t="str">
        <f t="shared" si="102"/>
        <v xml:space="preserve">Family Beach Villa </v>
      </c>
      <c r="N52" s="31" t="s">
        <v>92</v>
      </c>
      <c r="O52" s="31" t="s">
        <v>68</v>
      </c>
      <c r="P52" s="31">
        <f t="shared" ref="P52:R55" si="104">SUM(D52)</f>
        <v>562</v>
      </c>
      <c r="Q52" s="31">
        <f t="shared" si="104"/>
        <v>111</v>
      </c>
      <c r="R52" s="31">
        <f t="shared" si="104"/>
        <v>84</v>
      </c>
      <c r="S52" s="31"/>
      <c r="T52" s="31">
        <f t="shared" ref="T52:V55" si="105">SUM(H52)</f>
        <v>673</v>
      </c>
      <c r="U52" s="31">
        <f t="shared" si="105"/>
        <v>132</v>
      </c>
      <c r="V52" s="31">
        <f t="shared" si="105"/>
        <v>97</v>
      </c>
      <c r="W52" s="31"/>
      <c r="X52" s="8"/>
      <c r="Y52" s="33">
        <v>1</v>
      </c>
      <c r="Z52" s="33">
        <v>1</v>
      </c>
      <c r="AA52" s="33">
        <v>6</v>
      </c>
      <c r="AB52" s="33">
        <v>12</v>
      </c>
      <c r="AC52" s="33">
        <v>24</v>
      </c>
      <c r="AE52" s="30" t="str">
        <f t="shared" si="103"/>
        <v xml:space="preserve">Family Beach Villa </v>
      </c>
      <c r="AF52" s="31" t="str">
        <f t="shared" si="103"/>
        <v>FB</v>
      </c>
      <c r="AG52" s="31" t="str">
        <f t="shared" si="103"/>
        <v>04 Persons</v>
      </c>
      <c r="AH52" s="31">
        <f>((P52*Y52)*Z52)+AC52</f>
        <v>586</v>
      </c>
      <c r="AI52" s="31">
        <f>((Q52*Y52)*Z52)+AA52</f>
        <v>117</v>
      </c>
      <c r="AJ52" s="31">
        <f>((R52*Y52)*Z52)+AA52</f>
        <v>90</v>
      </c>
      <c r="AK52" s="34"/>
      <c r="AL52" s="34">
        <f>((T52*Y52)*Z52)+AC52</f>
        <v>697</v>
      </c>
      <c r="AM52" s="34">
        <f>((U52*Y52)*Z52)+AA52</f>
        <v>138</v>
      </c>
      <c r="AN52" s="34">
        <f>((V52*Y52)*Z52)+AA52</f>
        <v>103</v>
      </c>
      <c r="AO52" s="34"/>
      <c r="AQ52" s="53">
        <v>15</v>
      </c>
      <c r="AR52" s="53">
        <v>1</v>
      </c>
      <c r="AS52" s="53">
        <v>15</v>
      </c>
      <c r="AT52" s="53">
        <v>1</v>
      </c>
      <c r="AV52" s="30" t="str">
        <f t="shared" ref="AV52:AX55" si="106">AE52</f>
        <v xml:space="preserve">Family Beach Villa </v>
      </c>
      <c r="AW52" s="31" t="str">
        <f t="shared" si="106"/>
        <v>FB</v>
      </c>
      <c r="AX52" s="31" t="str">
        <f t="shared" si="106"/>
        <v>04 Persons</v>
      </c>
      <c r="AY52" s="31">
        <f>AH52+AQ52</f>
        <v>601</v>
      </c>
      <c r="AZ52" s="31">
        <f>AI52</f>
        <v>117</v>
      </c>
      <c r="BA52" s="31">
        <f>AJ52+AR52</f>
        <v>91</v>
      </c>
      <c r="BB52" s="31" t="s">
        <v>55</v>
      </c>
      <c r="BC52" s="31">
        <f>AL52+AS52</f>
        <v>712</v>
      </c>
      <c r="BD52" s="31">
        <f>AM52</f>
        <v>138</v>
      </c>
      <c r="BE52" s="31">
        <f>AN52+AT52</f>
        <v>104</v>
      </c>
      <c r="BF52" s="31" t="s">
        <v>55</v>
      </c>
    </row>
    <row r="53" spans="1:58" ht="19.899999999999999" customHeight="1">
      <c r="A53" s="30" t="s">
        <v>1470</v>
      </c>
      <c r="B53" s="31" t="s">
        <v>92</v>
      </c>
      <c r="C53" s="31" t="s">
        <v>68</v>
      </c>
      <c r="D53" s="31">
        <v>620</v>
      </c>
      <c r="E53" s="31">
        <v>111</v>
      </c>
      <c r="F53" s="31">
        <v>84</v>
      </c>
      <c r="G53" s="31"/>
      <c r="H53" s="31">
        <v>732</v>
      </c>
      <c r="I53" s="31">
        <v>132</v>
      </c>
      <c r="J53" s="31">
        <v>97</v>
      </c>
      <c r="K53" s="31"/>
      <c r="M53" s="30" t="str">
        <f t="shared" si="102"/>
        <v xml:space="preserve">Family Water Villa </v>
      </c>
      <c r="N53" s="31" t="s">
        <v>92</v>
      </c>
      <c r="O53" s="31" t="s">
        <v>68</v>
      </c>
      <c r="P53" s="31">
        <f t="shared" si="104"/>
        <v>620</v>
      </c>
      <c r="Q53" s="31">
        <f t="shared" si="104"/>
        <v>111</v>
      </c>
      <c r="R53" s="31">
        <f t="shared" si="104"/>
        <v>84</v>
      </c>
      <c r="S53" s="31"/>
      <c r="T53" s="31">
        <f t="shared" si="105"/>
        <v>732</v>
      </c>
      <c r="U53" s="31">
        <f t="shared" si="105"/>
        <v>132</v>
      </c>
      <c r="V53" s="31">
        <f t="shared" si="105"/>
        <v>97</v>
      </c>
      <c r="W53" s="31"/>
      <c r="X53" s="8"/>
      <c r="Y53" s="33">
        <v>1</v>
      </c>
      <c r="Z53" s="33">
        <v>1</v>
      </c>
      <c r="AA53" s="33">
        <v>6</v>
      </c>
      <c r="AB53" s="33">
        <v>12</v>
      </c>
      <c r="AC53" s="33">
        <v>24</v>
      </c>
      <c r="AE53" s="30" t="str">
        <f t="shared" si="103"/>
        <v xml:space="preserve">Family Water Villa </v>
      </c>
      <c r="AF53" s="31" t="str">
        <f t="shared" si="103"/>
        <v>FB</v>
      </c>
      <c r="AG53" s="31" t="str">
        <f t="shared" si="103"/>
        <v>04 Persons</v>
      </c>
      <c r="AH53" s="31">
        <f>((P53*Y53)*Z53)+AC53</f>
        <v>644</v>
      </c>
      <c r="AI53" s="31">
        <f>((Q53*Y53)*Z53)+AA53</f>
        <v>117</v>
      </c>
      <c r="AJ53" s="31">
        <f>((R53*Y53)*Z53)+AA53</f>
        <v>90</v>
      </c>
      <c r="AK53" s="34"/>
      <c r="AL53" s="34">
        <f>((T53*Y53)*Z53)+AC53</f>
        <v>756</v>
      </c>
      <c r="AM53" s="34">
        <f>((U53*Y53)*Z53)+AA53</f>
        <v>138</v>
      </c>
      <c r="AN53" s="34">
        <f>((V53*Y53)*Z53)+AA53</f>
        <v>103</v>
      </c>
      <c r="AO53" s="34"/>
      <c r="AQ53" s="53">
        <v>15</v>
      </c>
      <c r="AR53" s="53">
        <v>1</v>
      </c>
      <c r="AS53" s="53">
        <v>15</v>
      </c>
      <c r="AT53" s="53">
        <v>1</v>
      </c>
      <c r="AV53" s="30" t="str">
        <f t="shared" si="106"/>
        <v xml:space="preserve">Family Water Villa </v>
      </c>
      <c r="AW53" s="31" t="str">
        <f t="shared" si="106"/>
        <v>FB</v>
      </c>
      <c r="AX53" s="31" t="str">
        <f t="shared" si="106"/>
        <v>04 Persons</v>
      </c>
      <c r="AY53" s="31">
        <f>AH53+AQ53</f>
        <v>659</v>
      </c>
      <c r="AZ53" s="31">
        <f>AI53</f>
        <v>117</v>
      </c>
      <c r="BA53" s="31">
        <f>AJ53+AR53</f>
        <v>91</v>
      </c>
      <c r="BB53" s="31" t="s">
        <v>55</v>
      </c>
      <c r="BC53" s="31">
        <f>AL53+AS53</f>
        <v>771</v>
      </c>
      <c r="BD53" s="31">
        <f>AM53</f>
        <v>138</v>
      </c>
      <c r="BE53" s="31">
        <f>AN53+AT53</f>
        <v>104</v>
      </c>
      <c r="BF53" s="31" t="s">
        <v>55</v>
      </c>
    </row>
    <row r="54" spans="1:58" ht="19.899999999999999" customHeight="1">
      <c r="A54" s="30" t="s">
        <v>1471</v>
      </c>
      <c r="B54" s="31" t="s">
        <v>92</v>
      </c>
      <c r="C54" s="31" t="s">
        <v>68</v>
      </c>
      <c r="D54" s="218">
        <f>D53</f>
        <v>620</v>
      </c>
      <c r="E54" s="218">
        <f>E53</f>
        <v>111</v>
      </c>
      <c r="F54" s="218">
        <f>F53</f>
        <v>84</v>
      </c>
      <c r="G54" s="218"/>
      <c r="H54" s="218">
        <f>H53</f>
        <v>732</v>
      </c>
      <c r="I54" s="218">
        <f>I53</f>
        <v>132</v>
      </c>
      <c r="J54" s="218">
        <f>J53</f>
        <v>97</v>
      </c>
      <c r="K54" s="31"/>
      <c r="M54" s="30" t="str">
        <f t="shared" si="102"/>
        <v>Family Deluxe Beach Villa</v>
      </c>
      <c r="N54" s="31" t="s">
        <v>92</v>
      </c>
      <c r="O54" s="31" t="s">
        <v>68</v>
      </c>
      <c r="P54" s="31">
        <f t="shared" si="104"/>
        <v>620</v>
      </c>
      <c r="Q54" s="31">
        <f t="shared" si="104"/>
        <v>111</v>
      </c>
      <c r="R54" s="31">
        <f t="shared" si="104"/>
        <v>84</v>
      </c>
      <c r="S54" s="31"/>
      <c r="T54" s="31">
        <f t="shared" si="105"/>
        <v>732</v>
      </c>
      <c r="U54" s="31">
        <f t="shared" si="105"/>
        <v>132</v>
      </c>
      <c r="V54" s="31">
        <f t="shared" si="105"/>
        <v>97</v>
      </c>
      <c r="W54" s="31"/>
      <c r="X54" s="8"/>
      <c r="Y54" s="33">
        <v>1</v>
      </c>
      <c r="Z54" s="33">
        <v>1</v>
      </c>
      <c r="AA54" s="33">
        <v>6</v>
      </c>
      <c r="AB54" s="33">
        <v>12</v>
      </c>
      <c r="AC54" s="33">
        <v>24</v>
      </c>
      <c r="AE54" s="30" t="str">
        <f t="shared" si="103"/>
        <v>Family Deluxe Beach Villa</v>
      </c>
      <c r="AF54" s="31" t="str">
        <f t="shared" si="103"/>
        <v>FB</v>
      </c>
      <c r="AG54" s="31" t="str">
        <f t="shared" si="103"/>
        <v>04 Persons</v>
      </c>
      <c r="AH54" s="31">
        <f>((P54*Y54)*Z54)+AC54</f>
        <v>644</v>
      </c>
      <c r="AI54" s="31">
        <f>((Q54*Y54)*Z54)+AA54</f>
        <v>117</v>
      </c>
      <c r="AJ54" s="31">
        <f>((R54*Y54)*Z54)+AA54</f>
        <v>90</v>
      </c>
      <c r="AK54" s="34"/>
      <c r="AL54" s="34">
        <f>((T54*Y54)*Z54)+AC54</f>
        <v>756</v>
      </c>
      <c r="AM54" s="34">
        <f>((U54*Y54)*Z54)+AA54</f>
        <v>138</v>
      </c>
      <c r="AN54" s="34">
        <f>((V54*Y54)*Z54)+AA54</f>
        <v>103</v>
      </c>
      <c r="AO54" s="34"/>
      <c r="AQ54" s="53">
        <v>15</v>
      </c>
      <c r="AR54" s="53">
        <v>1</v>
      </c>
      <c r="AS54" s="53">
        <v>15</v>
      </c>
      <c r="AT54" s="53">
        <v>1</v>
      </c>
      <c r="AV54" s="30" t="str">
        <f t="shared" si="106"/>
        <v>Family Deluxe Beach Villa</v>
      </c>
      <c r="AW54" s="31" t="str">
        <f t="shared" si="106"/>
        <v>FB</v>
      </c>
      <c r="AX54" s="31" t="str">
        <f t="shared" si="106"/>
        <v>04 Persons</v>
      </c>
      <c r="AY54" s="31">
        <f>AH54+AQ54</f>
        <v>659</v>
      </c>
      <c r="AZ54" s="31">
        <f>AI54</f>
        <v>117</v>
      </c>
      <c r="BA54" s="31">
        <f>AJ54+AR54</f>
        <v>91</v>
      </c>
      <c r="BB54" s="31" t="s">
        <v>55</v>
      </c>
      <c r="BC54" s="31">
        <f>AL54+AS54</f>
        <v>771</v>
      </c>
      <c r="BD54" s="31">
        <f>AM54</f>
        <v>138</v>
      </c>
      <c r="BE54" s="31">
        <f>AN54+AT54</f>
        <v>104</v>
      </c>
      <c r="BF54" s="31" t="s">
        <v>55</v>
      </c>
    </row>
    <row r="55" spans="1:58" ht="19.899999999999999" customHeight="1">
      <c r="A55" s="30" t="s">
        <v>1472</v>
      </c>
      <c r="B55" s="31" t="s">
        <v>92</v>
      </c>
      <c r="C55" s="31" t="s">
        <v>68</v>
      </c>
      <c r="D55" s="218">
        <f>D54+65</f>
        <v>685</v>
      </c>
      <c r="E55" s="218">
        <f>E54</f>
        <v>111</v>
      </c>
      <c r="F55" s="218">
        <f>F54</f>
        <v>84</v>
      </c>
      <c r="G55" s="218"/>
      <c r="H55" s="218">
        <f>H54+65</f>
        <v>797</v>
      </c>
      <c r="I55" s="218">
        <f>I54</f>
        <v>132</v>
      </c>
      <c r="J55" s="218">
        <f>J54</f>
        <v>97</v>
      </c>
      <c r="K55" s="31"/>
      <c r="M55" s="30" t="str">
        <f t="shared" si="102"/>
        <v>Sultan Suite</v>
      </c>
      <c r="N55" s="31" t="s">
        <v>92</v>
      </c>
      <c r="O55" s="31" t="s">
        <v>68</v>
      </c>
      <c r="P55" s="31">
        <f t="shared" si="104"/>
        <v>685</v>
      </c>
      <c r="Q55" s="31">
        <f t="shared" si="104"/>
        <v>111</v>
      </c>
      <c r="R55" s="31">
        <f t="shared" si="104"/>
        <v>84</v>
      </c>
      <c r="S55" s="31"/>
      <c r="T55" s="31">
        <f t="shared" si="105"/>
        <v>797</v>
      </c>
      <c r="U55" s="31">
        <f t="shared" si="105"/>
        <v>132</v>
      </c>
      <c r="V55" s="31">
        <f t="shared" si="105"/>
        <v>97</v>
      </c>
      <c r="W55" s="31"/>
      <c r="X55" s="8"/>
      <c r="Y55" s="33">
        <v>1</v>
      </c>
      <c r="Z55" s="33">
        <v>1</v>
      </c>
      <c r="AA55" s="33">
        <v>6</v>
      </c>
      <c r="AB55" s="33">
        <v>12</v>
      </c>
      <c r="AC55" s="33">
        <v>24</v>
      </c>
      <c r="AE55" s="30" t="str">
        <f t="shared" si="103"/>
        <v>Sultan Suite</v>
      </c>
      <c r="AF55" s="31" t="str">
        <f t="shared" si="103"/>
        <v>FB</v>
      </c>
      <c r="AG55" s="31" t="str">
        <f t="shared" si="103"/>
        <v>04 Persons</v>
      </c>
      <c r="AH55" s="31">
        <f>((P55*Y55)*Z55)+AC55</f>
        <v>709</v>
      </c>
      <c r="AI55" s="31">
        <f>((Q55*Y55)*Z55)+AA55</f>
        <v>117</v>
      </c>
      <c r="AJ55" s="31">
        <f>((R55*Y55)*Z55)+AA55</f>
        <v>90</v>
      </c>
      <c r="AK55" s="34"/>
      <c r="AL55" s="34">
        <f>((T55*Y55)*Z55)+AC55</f>
        <v>821</v>
      </c>
      <c r="AM55" s="34">
        <f>((U55*Y55)*Z55)+AA55</f>
        <v>138</v>
      </c>
      <c r="AN55" s="34">
        <f>((V55*Y55)*Z55)+AA55</f>
        <v>103</v>
      </c>
      <c r="AO55" s="34"/>
      <c r="AQ55" s="53">
        <v>15</v>
      </c>
      <c r="AR55" s="53">
        <v>1</v>
      </c>
      <c r="AS55" s="53">
        <v>15</v>
      </c>
      <c r="AT55" s="53">
        <v>1</v>
      </c>
      <c r="AV55" s="30" t="str">
        <f t="shared" si="106"/>
        <v>Sultan Suite</v>
      </c>
      <c r="AW55" s="31" t="str">
        <f t="shared" si="106"/>
        <v>FB</v>
      </c>
      <c r="AX55" s="31" t="str">
        <f t="shared" si="106"/>
        <v>04 Persons</v>
      </c>
      <c r="AY55" s="31">
        <f>AH55+AQ55</f>
        <v>724</v>
      </c>
      <c r="AZ55" s="31">
        <f>AI55</f>
        <v>117</v>
      </c>
      <c r="BA55" s="31">
        <f>AJ55+AR55</f>
        <v>91</v>
      </c>
      <c r="BB55" s="31" t="s">
        <v>55</v>
      </c>
      <c r="BC55" s="31">
        <f>AL55+AS55</f>
        <v>836</v>
      </c>
      <c r="BD55" s="31">
        <f>AM55</f>
        <v>138</v>
      </c>
      <c r="BE55" s="31">
        <f>AN55+AT55</f>
        <v>104</v>
      </c>
      <c r="BF55" s="31" t="s">
        <v>55</v>
      </c>
    </row>
    <row r="56" spans="1:58" ht="19.899999999999999" customHeight="1">
      <c r="A56" s="25" t="s">
        <v>275</v>
      </c>
      <c r="M56" s="25" t="s">
        <v>24</v>
      </c>
      <c r="Y56" s="25" t="s">
        <v>25</v>
      </c>
      <c r="AE56" s="25" t="s">
        <v>26</v>
      </c>
      <c r="AQ56" s="25" t="s">
        <v>27</v>
      </c>
      <c r="AV56" s="25" t="s">
        <v>28</v>
      </c>
    </row>
    <row r="57" spans="1:58" ht="19.899999999999999" customHeight="1">
      <c r="A57" s="298" t="s">
        <v>0</v>
      </c>
      <c r="B57" s="298" t="s">
        <v>1</v>
      </c>
      <c r="C57" s="298" t="s">
        <v>29</v>
      </c>
      <c r="D57" s="285" t="s">
        <v>1474</v>
      </c>
      <c r="E57" s="286"/>
      <c r="F57" s="286"/>
      <c r="G57" s="287"/>
      <c r="H57" s="285" t="s">
        <v>1473</v>
      </c>
      <c r="I57" s="286"/>
      <c r="J57" s="286"/>
      <c r="K57" s="287"/>
      <c r="M57" s="299" t="s">
        <v>0</v>
      </c>
      <c r="N57" s="299" t="s">
        <v>1</v>
      </c>
      <c r="O57" s="299" t="s">
        <v>29</v>
      </c>
      <c r="P57" s="288" t="str">
        <f>D57</f>
        <v xml:space="preserve">Shoulder Season </v>
      </c>
      <c r="Q57" s="289"/>
      <c r="R57" s="289"/>
      <c r="S57" s="290"/>
      <c r="T57" s="288" t="str">
        <f>H57</f>
        <v xml:space="preserve">High Season </v>
      </c>
      <c r="U57" s="289"/>
      <c r="V57" s="289"/>
      <c r="W57" s="290"/>
      <c r="X57" s="8"/>
      <c r="Y57" s="26" t="s">
        <v>32</v>
      </c>
      <c r="Z57" s="26" t="s">
        <v>33</v>
      </c>
      <c r="AA57" s="26" t="s">
        <v>34</v>
      </c>
      <c r="AB57" s="26" t="s">
        <v>34</v>
      </c>
      <c r="AC57" s="26" t="s">
        <v>34</v>
      </c>
      <c r="AE57" s="294" t="s">
        <v>0</v>
      </c>
      <c r="AF57" s="294" t="s">
        <v>1</v>
      </c>
      <c r="AG57" s="294" t="s">
        <v>29</v>
      </c>
      <c r="AH57" s="291" t="str">
        <f>P57</f>
        <v xml:space="preserve">Shoulder Season </v>
      </c>
      <c r="AI57" s="292"/>
      <c r="AJ57" s="292"/>
      <c r="AK57" s="293"/>
      <c r="AL57" s="291" t="str">
        <f>T57</f>
        <v xml:space="preserve">High Season </v>
      </c>
      <c r="AM57" s="292"/>
      <c r="AN57" s="292"/>
      <c r="AO57" s="293"/>
      <c r="AQ57" s="27"/>
      <c r="AR57" s="27"/>
      <c r="AS57" s="27"/>
      <c r="AT57" s="28"/>
      <c r="AV57" s="295" t="s">
        <v>0</v>
      </c>
      <c r="AW57" s="295" t="s">
        <v>1</v>
      </c>
      <c r="AX57" s="295" t="s">
        <v>29</v>
      </c>
      <c r="AY57" s="282" t="str">
        <f>AH57</f>
        <v xml:space="preserve">Shoulder Season </v>
      </c>
      <c r="AZ57" s="283"/>
      <c r="BA57" s="283"/>
      <c r="BB57" s="284"/>
      <c r="BC57" s="282" t="str">
        <f>AL57</f>
        <v xml:space="preserve">High Season </v>
      </c>
      <c r="BD57" s="283"/>
      <c r="BE57" s="283"/>
      <c r="BF57" s="284"/>
    </row>
    <row r="58" spans="1:58" ht="19.899999999999999" customHeight="1">
      <c r="A58" s="298"/>
      <c r="B58" s="298"/>
      <c r="C58" s="298"/>
      <c r="D58" s="285" t="s">
        <v>180</v>
      </c>
      <c r="E58" s="286"/>
      <c r="F58" s="286"/>
      <c r="G58" s="287"/>
      <c r="H58" s="285" t="s">
        <v>403</v>
      </c>
      <c r="I58" s="286"/>
      <c r="J58" s="286"/>
      <c r="K58" s="287"/>
      <c r="M58" s="299"/>
      <c r="N58" s="299"/>
      <c r="O58" s="299"/>
      <c r="P58" s="288" t="str">
        <f>D58</f>
        <v>01 Sep 2020 to 30 Sep 2020</v>
      </c>
      <c r="Q58" s="289"/>
      <c r="R58" s="289"/>
      <c r="S58" s="290"/>
      <c r="T58" s="288" t="str">
        <f>H58</f>
        <v>01 Oct 2020 to 31 Oct 2020</v>
      </c>
      <c r="U58" s="289"/>
      <c r="V58" s="289"/>
      <c r="W58" s="290"/>
      <c r="X58" s="8"/>
      <c r="Y58" s="26" t="s">
        <v>37</v>
      </c>
      <c r="Z58" s="26" t="s">
        <v>38</v>
      </c>
      <c r="AA58" s="26" t="s">
        <v>353</v>
      </c>
      <c r="AB58" s="26" t="s">
        <v>353</v>
      </c>
      <c r="AC58" s="26"/>
      <c r="AE58" s="294"/>
      <c r="AF58" s="294"/>
      <c r="AG58" s="294"/>
      <c r="AH58" s="291" t="str">
        <f>P58</f>
        <v>01 Sep 2020 to 30 Sep 2020</v>
      </c>
      <c r="AI58" s="292"/>
      <c r="AJ58" s="292"/>
      <c r="AK58" s="293"/>
      <c r="AL58" s="291" t="str">
        <f>T58</f>
        <v>01 Oct 2020 to 31 Oct 2020</v>
      </c>
      <c r="AM58" s="292"/>
      <c r="AN58" s="292"/>
      <c r="AO58" s="293"/>
      <c r="AQ58" s="27" t="s">
        <v>39</v>
      </c>
      <c r="AR58" s="27"/>
      <c r="AS58" s="27" t="s">
        <v>40</v>
      </c>
      <c r="AT58" s="28"/>
      <c r="AV58" s="296"/>
      <c r="AW58" s="296"/>
      <c r="AX58" s="296"/>
      <c r="AY58" s="282" t="str">
        <f>AH58</f>
        <v>01 Sep 2020 to 30 Sep 2020</v>
      </c>
      <c r="AZ58" s="283"/>
      <c r="BA58" s="283"/>
      <c r="BB58" s="284"/>
      <c r="BC58" s="282" t="str">
        <f>AL58</f>
        <v>01 Oct 2020 to 31 Oct 2020</v>
      </c>
      <c r="BD58" s="283"/>
      <c r="BE58" s="283"/>
      <c r="BF58" s="284"/>
    </row>
    <row r="59" spans="1:58" ht="19.899999999999999" customHeight="1">
      <c r="A59" s="298"/>
      <c r="B59" s="298"/>
      <c r="C59" s="298"/>
      <c r="D59" s="29" t="s">
        <v>3</v>
      </c>
      <c r="E59" s="29" t="s">
        <v>4</v>
      </c>
      <c r="F59" s="29" t="s">
        <v>5</v>
      </c>
      <c r="G59" s="29" t="s">
        <v>41</v>
      </c>
      <c r="H59" s="29" t="s">
        <v>3</v>
      </c>
      <c r="I59" s="29" t="s">
        <v>4</v>
      </c>
      <c r="J59" s="29" t="s">
        <v>5</v>
      </c>
      <c r="K59" s="29" t="s">
        <v>41</v>
      </c>
      <c r="M59" s="299"/>
      <c r="N59" s="299"/>
      <c r="O59" s="299"/>
      <c r="P59" s="29" t="s">
        <v>3</v>
      </c>
      <c r="Q59" s="29" t="s">
        <v>4</v>
      </c>
      <c r="R59" s="29" t="s">
        <v>5</v>
      </c>
      <c r="S59" s="29" t="s">
        <v>41</v>
      </c>
      <c r="T59" s="29" t="s">
        <v>3</v>
      </c>
      <c r="U59" s="29" t="s">
        <v>4</v>
      </c>
      <c r="V59" s="29" t="s">
        <v>5</v>
      </c>
      <c r="W59" s="29" t="s">
        <v>41</v>
      </c>
      <c r="X59" s="8"/>
      <c r="Y59" s="26"/>
      <c r="Z59" s="26"/>
      <c r="AA59" s="26"/>
      <c r="AB59" s="26"/>
      <c r="AC59" s="26"/>
      <c r="AE59" s="294"/>
      <c r="AF59" s="294"/>
      <c r="AG59" s="294"/>
      <c r="AH59" s="29" t="s">
        <v>3</v>
      </c>
      <c r="AI59" s="29" t="s">
        <v>4</v>
      </c>
      <c r="AJ59" s="29" t="s">
        <v>5</v>
      </c>
      <c r="AK59" s="29" t="s">
        <v>41</v>
      </c>
      <c r="AL59" s="29" t="s">
        <v>3</v>
      </c>
      <c r="AM59" s="29" t="s">
        <v>4</v>
      </c>
      <c r="AN59" s="29" t="s">
        <v>5</v>
      </c>
      <c r="AO59" s="29" t="s">
        <v>41</v>
      </c>
      <c r="AQ59" s="27" t="s">
        <v>42</v>
      </c>
      <c r="AR59" s="27" t="s">
        <v>43</v>
      </c>
      <c r="AS59" s="27" t="s">
        <v>42</v>
      </c>
      <c r="AT59" s="28" t="s">
        <v>43</v>
      </c>
      <c r="AV59" s="297"/>
      <c r="AW59" s="297"/>
      <c r="AX59" s="297"/>
      <c r="AY59" s="29" t="s">
        <v>3</v>
      </c>
      <c r="AZ59" s="29" t="s">
        <v>4</v>
      </c>
      <c r="BA59" s="29" t="s">
        <v>5</v>
      </c>
      <c r="BB59" s="29" t="s">
        <v>41</v>
      </c>
      <c r="BC59" s="29" t="s">
        <v>3</v>
      </c>
      <c r="BD59" s="29" t="s">
        <v>4</v>
      </c>
      <c r="BE59" s="29" t="s">
        <v>5</v>
      </c>
      <c r="BF59" s="29" t="s">
        <v>41</v>
      </c>
    </row>
    <row r="60" spans="1:58" ht="19.899999999999999" customHeight="1">
      <c r="A60" s="30" t="s">
        <v>1394</v>
      </c>
      <c r="B60" s="31" t="s">
        <v>92</v>
      </c>
      <c r="C60" s="31" t="s">
        <v>140</v>
      </c>
      <c r="D60" s="31">
        <v>217</v>
      </c>
      <c r="E60" s="31">
        <v>134</v>
      </c>
      <c r="F60" s="31">
        <v>125</v>
      </c>
      <c r="G60" s="31">
        <v>89</v>
      </c>
      <c r="H60" s="31">
        <v>265</v>
      </c>
      <c r="I60" s="31">
        <v>155</v>
      </c>
      <c r="J60" s="31">
        <v>132</v>
      </c>
      <c r="K60" s="31">
        <v>97</v>
      </c>
      <c r="M60" s="30" t="str">
        <f>A60</f>
        <v xml:space="preserve">Garden Room </v>
      </c>
      <c r="N60" s="31" t="s">
        <v>92</v>
      </c>
      <c r="O60" s="31" t="s">
        <v>140</v>
      </c>
      <c r="P60" s="31">
        <f t="shared" ref="P60:P66" si="107">SUM(D60)</f>
        <v>217</v>
      </c>
      <c r="Q60" s="31">
        <f t="shared" ref="Q60:Q66" si="108">SUM(E60*2)</f>
        <v>268</v>
      </c>
      <c r="R60" s="31">
        <f>F60</f>
        <v>125</v>
      </c>
      <c r="S60" s="31">
        <f t="shared" ref="S60:S62" si="109">SUM(G60)</f>
        <v>89</v>
      </c>
      <c r="T60" s="31">
        <f t="shared" ref="T60:T62" si="110">SUM(H60)</f>
        <v>265</v>
      </c>
      <c r="U60" s="31">
        <f t="shared" ref="U60:U66" si="111">SUM(I60*2)</f>
        <v>310</v>
      </c>
      <c r="V60" s="31">
        <f>J60</f>
        <v>132</v>
      </c>
      <c r="W60" s="31">
        <f t="shared" ref="W60:W66" si="112">SUM(K60)</f>
        <v>97</v>
      </c>
      <c r="X60" s="8"/>
      <c r="Y60" s="33">
        <v>1</v>
      </c>
      <c r="Z60" s="33">
        <v>1</v>
      </c>
      <c r="AA60" s="33">
        <v>6</v>
      </c>
      <c r="AB60" s="33">
        <v>12</v>
      </c>
      <c r="AC60" s="33">
        <v>6</v>
      </c>
      <c r="AE60" s="30" t="str">
        <f>M60</f>
        <v xml:space="preserve">Garden Room </v>
      </c>
      <c r="AF60" s="31" t="str">
        <f t="shared" ref="AF60:AG66" si="113">N60</f>
        <v>FB</v>
      </c>
      <c r="AG60" s="31" t="str">
        <f t="shared" si="113"/>
        <v>02 Persons</v>
      </c>
      <c r="AH60" s="31">
        <f>((P60*Y60)*Z60)+AA60</f>
        <v>223</v>
      </c>
      <c r="AI60" s="31">
        <f>((Q60*Y60)*Z60)+AB60</f>
        <v>280</v>
      </c>
      <c r="AJ60" s="31">
        <f>((R60*Y60)*Z60)+AC60</f>
        <v>131</v>
      </c>
      <c r="AK60" s="31">
        <f>((S60*Y60)*Z60)+AA60</f>
        <v>95</v>
      </c>
      <c r="AL60" s="34">
        <f t="shared" ref="AL60:AL66" si="114">((T60*Y60)*Z60)+AA60</f>
        <v>271</v>
      </c>
      <c r="AM60" s="34">
        <f>((U60*Y60)*Z60)+AB60</f>
        <v>322</v>
      </c>
      <c r="AN60" s="34">
        <f>((V60*Y60)*Z60)+AC60</f>
        <v>138</v>
      </c>
      <c r="AO60" s="34">
        <f>((W60*Y60)*Z60)+AA60</f>
        <v>103</v>
      </c>
      <c r="AQ60" s="53">
        <v>10</v>
      </c>
      <c r="AR60" s="53">
        <v>1</v>
      </c>
      <c r="AS60" s="53">
        <v>10</v>
      </c>
      <c r="AT60" s="53">
        <v>1</v>
      </c>
      <c r="AV60" s="30" t="str">
        <f t="shared" ref="AV60:AX66" si="115">AE60</f>
        <v xml:space="preserve">Garden Room </v>
      </c>
      <c r="AW60" s="31" t="str">
        <f t="shared" si="115"/>
        <v>FB</v>
      </c>
      <c r="AX60" s="31" t="str">
        <f t="shared" si="115"/>
        <v>02 Persons</v>
      </c>
      <c r="AY60" s="31">
        <f t="shared" ref="AY60:AY66" si="116">AH60+AQ60</f>
        <v>233</v>
      </c>
      <c r="AZ60" s="31">
        <f t="shared" ref="AZ60:AZ66" si="117">AI60+AQ60</f>
        <v>290</v>
      </c>
      <c r="BA60" s="31">
        <f>AJ60</f>
        <v>131</v>
      </c>
      <c r="BB60" s="31">
        <f>AK60+AR60</f>
        <v>96</v>
      </c>
      <c r="BC60" s="31">
        <f t="shared" ref="BC60:BC66" si="118">AL60+AS60</f>
        <v>281</v>
      </c>
      <c r="BD60" s="31">
        <f t="shared" ref="BD60:BD66" si="119">AM60+AS60</f>
        <v>332</v>
      </c>
      <c r="BE60" s="31">
        <f>AN60</f>
        <v>138</v>
      </c>
      <c r="BF60" s="31">
        <f t="shared" ref="BF60:BF66" si="120">AO60+AT60</f>
        <v>104</v>
      </c>
    </row>
    <row r="61" spans="1:58" ht="19.899999999999999" customHeight="1">
      <c r="A61" s="30" t="s">
        <v>1466</v>
      </c>
      <c r="B61" s="31" t="s">
        <v>92</v>
      </c>
      <c r="C61" s="31" t="s">
        <v>140</v>
      </c>
      <c r="D61" s="218">
        <f>D60+65</f>
        <v>282</v>
      </c>
      <c r="E61" s="218">
        <f>E60+32.5</f>
        <v>166.5</v>
      </c>
      <c r="F61" s="218">
        <f>F60</f>
        <v>125</v>
      </c>
      <c r="G61" s="218">
        <f>G60</f>
        <v>89</v>
      </c>
      <c r="H61" s="218">
        <f>H60+65</f>
        <v>330</v>
      </c>
      <c r="I61" s="218">
        <f>I60+32.5</f>
        <v>187.5</v>
      </c>
      <c r="J61" s="218">
        <f>J60</f>
        <v>132</v>
      </c>
      <c r="K61" s="218">
        <f>K60</f>
        <v>97</v>
      </c>
      <c r="M61" s="30" t="str">
        <f t="shared" ref="M61:M63" si="121">A61</f>
        <v xml:space="preserve">Family Garden Room </v>
      </c>
      <c r="N61" s="31" t="s">
        <v>92</v>
      </c>
      <c r="O61" s="31" t="s">
        <v>140</v>
      </c>
      <c r="P61" s="31">
        <f t="shared" si="107"/>
        <v>282</v>
      </c>
      <c r="Q61" s="31">
        <f t="shared" si="108"/>
        <v>333</v>
      </c>
      <c r="R61" s="31">
        <f t="shared" ref="R61:R63" si="122">F61</f>
        <v>125</v>
      </c>
      <c r="S61" s="31">
        <f t="shared" si="109"/>
        <v>89</v>
      </c>
      <c r="T61" s="31">
        <f t="shared" si="110"/>
        <v>330</v>
      </c>
      <c r="U61" s="31">
        <f t="shared" si="111"/>
        <v>375</v>
      </c>
      <c r="V61" s="31">
        <f t="shared" ref="V61:V63" si="123">J61</f>
        <v>132</v>
      </c>
      <c r="W61" s="31">
        <f t="shared" si="112"/>
        <v>97</v>
      </c>
      <c r="X61" s="8"/>
      <c r="Y61" s="33">
        <v>1</v>
      </c>
      <c r="Z61" s="33">
        <v>1</v>
      </c>
      <c r="AA61" s="33">
        <v>6</v>
      </c>
      <c r="AB61" s="33">
        <v>12</v>
      </c>
      <c r="AC61" s="33">
        <v>6</v>
      </c>
      <c r="AE61" s="30" t="str">
        <f t="shared" ref="AE61:AE63" si="124">M61</f>
        <v xml:space="preserve">Family Garden Room </v>
      </c>
      <c r="AF61" s="31" t="str">
        <f t="shared" si="113"/>
        <v>FB</v>
      </c>
      <c r="AG61" s="31" t="str">
        <f t="shared" si="113"/>
        <v>02 Persons</v>
      </c>
      <c r="AH61" s="31">
        <f t="shared" ref="AH61:AH66" si="125">((P61*Y61)*Z61)+AA61</f>
        <v>288</v>
      </c>
      <c r="AI61" s="31">
        <f t="shared" ref="AI61:AI66" si="126">((Q61*Y61)*Z61)+AB61</f>
        <v>345</v>
      </c>
      <c r="AJ61" s="31">
        <f t="shared" ref="AJ61:AJ66" si="127">((R61*Y61)*Z61)+AC61</f>
        <v>131</v>
      </c>
      <c r="AK61" s="31">
        <f t="shared" ref="AK61:AK66" si="128">((S61*Y61)*Z61)+AA61</f>
        <v>95</v>
      </c>
      <c r="AL61" s="34">
        <f t="shared" si="114"/>
        <v>336</v>
      </c>
      <c r="AM61" s="34">
        <f t="shared" ref="AM61:AM66" si="129">((U61*Y61)*Z61)+AB61</f>
        <v>387</v>
      </c>
      <c r="AN61" s="34">
        <f t="shared" ref="AN61:AN66" si="130">((V61*Y61)*Z61)+AC61</f>
        <v>138</v>
      </c>
      <c r="AO61" s="34">
        <f t="shared" ref="AO61:AO66" si="131">((W61*Y61)*Z61)+AA61</f>
        <v>103</v>
      </c>
      <c r="AQ61" s="53">
        <v>10</v>
      </c>
      <c r="AR61" s="53">
        <v>1</v>
      </c>
      <c r="AS61" s="53">
        <v>10</v>
      </c>
      <c r="AT61" s="53">
        <v>1</v>
      </c>
      <c r="AV61" s="30" t="str">
        <f t="shared" si="115"/>
        <v xml:space="preserve">Family Garden Room </v>
      </c>
      <c r="AW61" s="31" t="str">
        <f t="shared" si="115"/>
        <v>FB</v>
      </c>
      <c r="AX61" s="31" t="str">
        <f t="shared" si="115"/>
        <v>02 Persons</v>
      </c>
      <c r="AY61" s="31">
        <f t="shared" si="116"/>
        <v>298</v>
      </c>
      <c r="AZ61" s="31">
        <f t="shared" si="117"/>
        <v>355</v>
      </c>
      <c r="BA61" s="31">
        <f t="shared" ref="BA61:BA63" si="132">AJ61</f>
        <v>131</v>
      </c>
      <c r="BB61" s="31">
        <f t="shared" ref="BB61:BB63" si="133">AK61+AR61</f>
        <v>96</v>
      </c>
      <c r="BC61" s="31">
        <f t="shared" si="118"/>
        <v>346</v>
      </c>
      <c r="BD61" s="31">
        <f t="shared" si="119"/>
        <v>397</v>
      </c>
      <c r="BE61" s="31">
        <f t="shared" ref="BE61:BE63" si="134">AN61</f>
        <v>138</v>
      </c>
      <c r="BF61" s="31">
        <f t="shared" si="120"/>
        <v>104</v>
      </c>
    </row>
    <row r="62" spans="1:58" ht="19.899999999999999" customHeight="1">
      <c r="A62" s="30" t="s">
        <v>1467</v>
      </c>
      <c r="B62" s="31" t="s">
        <v>92</v>
      </c>
      <c r="C62" s="31" t="s">
        <v>140</v>
      </c>
      <c r="D62" s="218">
        <f>D60+65</f>
        <v>282</v>
      </c>
      <c r="E62" s="218">
        <f>E60+32.5</f>
        <v>166.5</v>
      </c>
      <c r="F62" s="218">
        <f>F60</f>
        <v>125</v>
      </c>
      <c r="G62" s="218">
        <f>G60</f>
        <v>89</v>
      </c>
      <c r="H62" s="218">
        <f>H60+65</f>
        <v>330</v>
      </c>
      <c r="I62" s="218">
        <f>I60+32.5</f>
        <v>187.5</v>
      </c>
      <c r="J62" s="218">
        <f>J60</f>
        <v>132</v>
      </c>
      <c r="K62" s="218">
        <f>K60</f>
        <v>97</v>
      </c>
      <c r="M62" s="30" t="str">
        <f t="shared" si="121"/>
        <v>Faro Studio</v>
      </c>
      <c r="N62" s="31" t="s">
        <v>92</v>
      </c>
      <c r="O62" s="31" t="s">
        <v>140</v>
      </c>
      <c r="P62" s="31">
        <f t="shared" si="107"/>
        <v>282</v>
      </c>
      <c r="Q62" s="31">
        <f t="shared" si="108"/>
        <v>333</v>
      </c>
      <c r="R62" s="31">
        <f t="shared" si="122"/>
        <v>125</v>
      </c>
      <c r="S62" s="31">
        <f t="shared" si="109"/>
        <v>89</v>
      </c>
      <c r="T62" s="31">
        <f t="shared" si="110"/>
        <v>330</v>
      </c>
      <c r="U62" s="31">
        <f t="shared" si="111"/>
        <v>375</v>
      </c>
      <c r="V62" s="31">
        <f t="shared" si="123"/>
        <v>132</v>
      </c>
      <c r="W62" s="31">
        <f t="shared" si="112"/>
        <v>97</v>
      </c>
      <c r="X62" s="8"/>
      <c r="Y62" s="33">
        <v>1</v>
      </c>
      <c r="Z62" s="33">
        <v>1</v>
      </c>
      <c r="AA62" s="33">
        <v>6</v>
      </c>
      <c r="AB62" s="33">
        <v>12</v>
      </c>
      <c r="AC62" s="33">
        <v>6</v>
      </c>
      <c r="AE62" s="30" t="str">
        <f t="shared" si="124"/>
        <v>Faro Studio</v>
      </c>
      <c r="AF62" s="31" t="str">
        <f t="shared" si="113"/>
        <v>FB</v>
      </c>
      <c r="AG62" s="31" t="str">
        <f t="shared" si="113"/>
        <v>02 Persons</v>
      </c>
      <c r="AH62" s="31">
        <f t="shared" si="125"/>
        <v>288</v>
      </c>
      <c r="AI62" s="31">
        <f t="shared" si="126"/>
        <v>345</v>
      </c>
      <c r="AJ62" s="31">
        <f t="shared" si="127"/>
        <v>131</v>
      </c>
      <c r="AK62" s="31">
        <f t="shared" si="128"/>
        <v>95</v>
      </c>
      <c r="AL62" s="34">
        <f t="shared" si="114"/>
        <v>336</v>
      </c>
      <c r="AM62" s="34">
        <f t="shared" si="129"/>
        <v>387</v>
      </c>
      <c r="AN62" s="34">
        <f t="shared" si="130"/>
        <v>138</v>
      </c>
      <c r="AO62" s="34">
        <f t="shared" si="131"/>
        <v>103</v>
      </c>
      <c r="AQ62" s="53">
        <v>10</v>
      </c>
      <c r="AR62" s="53">
        <v>1</v>
      </c>
      <c r="AS62" s="53">
        <v>10</v>
      </c>
      <c r="AT62" s="53">
        <v>1</v>
      </c>
      <c r="AV62" s="30" t="str">
        <f t="shared" si="115"/>
        <v>Faro Studio</v>
      </c>
      <c r="AW62" s="31" t="str">
        <f t="shared" si="115"/>
        <v>FB</v>
      </c>
      <c r="AX62" s="31" t="str">
        <f t="shared" si="115"/>
        <v>02 Persons</v>
      </c>
      <c r="AY62" s="31">
        <f t="shared" si="116"/>
        <v>298</v>
      </c>
      <c r="AZ62" s="31">
        <f t="shared" si="117"/>
        <v>355</v>
      </c>
      <c r="BA62" s="31">
        <f t="shared" si="132"/>
        <v>131</v>
      </c>
      <c r="BB62" s="31">
        <f t="shared" si="133"/>
        <v>96</v>
      </c>
      <c r="BC62" s="31">
        <f t="shared" si="118"/>
        <v>346</v>
      </c>
      <c r="BD62" s="31">
        <f t="shared" si="119"/>
        <v>397</v>
      </c>
      <c r="BE62" s="31">
        <f t="shared" si="134"/>
        <v>138</v>
      </c>
      <c r="BF62" s="31">
        <f t="shared" si="120"/>
        <v>104</v>
      </c>
    </row>
    <row r="63" spans="1:58" ht="19.899999999999999" customHeight="1">
      <c r="A63" s="30" t="s">
        <v>1468</v>
      </c>
      <c r="B63" s="31" t="s">
        <v>92</v>
      </c>
      <c r="C63" s="31" t="s">
        <v>140</v>
      </c>
      <c r="D63" s="218">
        <f>D60+65</f>
        <v>282</v>
      </c>
      <c r="E63" s="218">
        <f>E60+32.5</f>
        <v>166.5</v>
      </c>
      <c r="F63" s="218">
        <f>F60</f>
        <v>125</v>
      </c>
      <c r="G63" s="218">
        <f>G60</f>
        <v>89</v>
      </c>
      <c r="H63" s="218">
        <f>H60+65</f>
        <v>330</v>
      </c>
      <c r="I63" s="218">
        <f>I60+32.5</f>
        <v>187.5</v>
      </c>
      <c r="J63" s="218">
        <f>J60</f>
        <v>132</v>
      </c>
      <c r="K63" s="218">
        <f>K60</f>
        <v>97</v>
      </c>
      <c r="M63" s="30" t="str">
        <f t="shared" si="121"/>
        <v>Fornace Studio</v>
      </c>
      <c r="N63" s="31" t="s">
        <v>92</v>
      </c>
      <c r="O63" s="31" t="s">
        <v>140</v>
      </c>
      <c r="P63" s="31">
        <f t="shared" si="107"/>
        <v>282</v>
      </c>
      <c r="Q63" s="31">
        <f t="shared" si="108"/>
        <v>333</v>
      </c>
      <c r="R63" s="31">
        <f t="shared" si="122"/>
        <v>125</v>
      </c>
      <c r="S63" s="31">
        <f t="shared" ref="S63:T66" si="135">SUM(G63)</f>
        <v>89</v>
      </c>
      <c r="T63" s="31">
        <f t="shared" si="135"/>
        <v>330</v>
      </c>
      <c r="U63" s="31">
        <f t="shared" si="111"/>
        <v>375</v>
      </c>
      <c r="V63" s="31">
        <f t="shared" si="123"/>
        <v>132</v>
      </c>
      <c r="W63" s="31">
        <f t="shared" si="112"/>
        <v>97</v>
      </c>
      <c r="X63" s="8"/>
      <c r="Y63" s="33">
        <v>1</v>
      </c>
      <c r="Z63" s="33">
        <v>1</v>
      </c>
      <c r="AA63" s="33">
        <v>6</v>
      </c>
      <c r="AB63" s="33">
        <v>12</v>
      </c>
      <c r="AC63" s="33">
        <v>6</v>
      </c>
      <c r="AE63" s="30" t="str">
        <f t="shared" si="124"/>
        <v>Fornace Studio</v>
      </c>
      <c r="AF63" s="31" t="str">
        <f t="shared" si="113"/>
        <v>FB</v>
      </c>
      <c r="AG63" s="31" t="str">
        <f t="shared" si="113"/>
        <v>02 Persons</v>
      </c>
      <c r="AH63" s="31">
        <f t="shared" si="125"/>
        <v>288</v>
      </c>
      <c r="AI63" s="31">
        <f t="shared" si="126"/>
        <v>345</v>
      </c>
      <c r="AJ63" s="31">
        <f t="shared" si="127"/>
        <v>131</v>
      </c>
      <c r="AK63" s="31">
        <f t="shared" si="128"/>
        <v>95</v>
      </c>
      <c r="AL63" s="34">
        <f t="shared" si="114"/>
        <v>336</v>
      </c>
      <c r="AM63" s="34">
        <f t="shared" si="129"/>
        <v>387</v>
      </c>
      <c r="AN63" s="34">
        <f t="shared" si="130"/>
        <v>138</v>
      </c>
      <c r="AO63" s="34">
        <f t="shared" si="131"/>
        <v>103</v>
      </c>
      <c r="AQ63" s="53">
        <v>10</v>
      </c>
      <c r="AR63" s="53">
        <v>1</v>
      </c>
      <c r="AS63" s="53">
        <v>10</v>
      </c>
      <c r="AT63" s="53">
        <v>1</v>
      </c>
      <c r="AV63" s="30" t="str">
        <f t="shared" si="115"/>
        <v>Fornace Studio</v>
      </c>
      <c r="AW63" s="31" t="str">
        <f t="shared" si="115"/>
        <v>FB</v>
      </c>
      <c r="AX63" s="31" t="str">
        <f t="shared" si="115"/>
        <v>02 Persons</v>
      </c>
      <c r="AY63" s="31">
        <f t="shared" si="116"/>
        <v>298</v>
      </c>
      <c r="AZ63" s="31">
        <f t="shared" si="117"/>
        <v>355</v>
      </c>
      <c r="BA63" s="31">
        <f t="shared" si="132"/>
        <v>131</v>
      </c>
      <c r="BB63" s="31">
        <f t="shared" si="133"/>
        <v>96</v>
      </c>
      <c r="BC63" s="31">
        <f t="shared" si="118"/>
        <v>346</v>
      </c>
      <c r="BD63" s="31">
        <f t="shared" si="119"/>
        <v>397</v>
      </c>
      <c r="BE63" s="31">
        <f t="shared" si="134"/>
        <v>138</v>
      </c>
      <c r="BF63" s="31">
        <f t="shared" si="120"/>
        <v>104</v>
      </c>
    </row>
    <row r="64" spans="1:58" ht="19.899999999999999" customHeight="1">
      <c r="A64" s="30" t="s">
        <v>65</v>
      </c>
      <c r="B64" s="31" t="s">
        <v>92</v>
      </c>
      <c r="C64" s="31" t="s">
        <v>140</v>
      </c>
      <c r="D64" s="31">
        <v>291</v>
      </c>
      <c r="E64" s="31">
        <v>181</v>
      </c>
      <c r="F64" s="31">
        <v>125</v>
      </c>
      <c r="G64" s="31">
        <v>89</v>
      </c>
      <c r="H64" s="31">
        <v>392</v>
      </c>
      <c r="I64" s="31">
        <v>229</v>
      </c>
      <c r="J64" s="31">
        <v>132</v>
      </c>
      <c r="K64" s="31">
        <v>97</v>
      </c>
      <c r="M64" s="30" t="str">
        <f>A64</f>
        <v xml:space="preserve">Beach Villa </v>
      </c>
      <c r="N64" s="31" t="s">
        <v>92</v>
      </c>
      <c r="O64" s="31" t="s">
        <v>140</v>
      </c>
      <c r="P64" s="31">
        <f t="shared" si="107"/>
        <v>291</v>
      </c>
      <c r="Q64" s="31">
        <f t="shared" si="108"/>
        <v>362</v>
      </c>
      <c r="R64" s="31">
        <f>F64</f>
        <v>125</v>
      </c>
      <c r="S64" s="31">
        <f t="shared" si="135"/>
        <v>89</v>
      </c>
      <c r="T64" s="31">
        <f t="shared" si="135"/>
        <v>392</v>
      </c>
      <c r="U64" s="31">
        <f t="shared" si="111"/>
        <v>458</v>
      </c>
      <c r="V64" s="31">
        <f>J64</f>
        <v>132</v>
      </c>
      <c r="W64" s="31">
        <f t="shared" si="112"/>
        <v>97</v>
      </c>
      <c r="X64" s="8"/>
      <c r="Y64" s="33">
        <v>1</v>
      </c>
      <c r="Z64" s="33">
        <v>1</v>
      </c>
      <c r="AA64" s="33">
        <v>6</v>
      </c>
      <c r="AB64" s="33">
        <v>12</v>
      </c>
      <c r="AC64" s="33">
        <v>6</v>
      </c>
      <c r="AE64" s="30" t="str">
        <f>M64</f>
        <v xml:space="preserve">Beach Villa </v>
      </c>
      <c r="AF64" s="31" t="str">
        <f t="shared" si="113"/>
        <v>FB</v>
      </c>
      <c r="AG64" s="31" t="str">
        <f t="shared" si="113"/>
        <v>02 Persons</v>
      </c>
      <c r="AH64" s="31">
        <f t="shared" si="125"/>
        <v>297</v>
      </c>
      <c r="AI64" s="31">
        <f t="shared" si="126"/>
        <v>374</v>
      </c>
      <c r="AJ64" s="31">
        <f t="shared" si="127"/>
        <v>131</v>
      </c>
      <c r="AK64" s="31">
        <f t="shared" si="128"/>
        <v>95</v>
      </c>
      <c r="AL64" s="34">
        <f t="shared" si="114"/>
        <v>398</v>
      </c>
      <c r="AM64" s="34">
        <f t="shared" si="129"/>
        <v>470</v>
      </c>
      <c r="AN64" s="34">
        <f t="shared" si="130"/>
        <v>138</v>
      </c>
      <c r="AO64" s="34">
        <f t="shared" si="131"/>
        <v>103</v>
      </c>
      <c r="AQ64" s="53">
        <v>12</v>
      </c>
      <c r="AR64" s="53">
        <v>1</v>
      </c>
      <c r="AS64" s="53">
        <v>12</v>
      </c>
      <c r="AT64" s="53">
        <v>1</v>
      </c>
      <c r="AV64" s="30" t="str">
        <f t="shared" si="115"/>
        <v xml:space="preserve">Beach Villa </v>
      </c>
      <c r="AW64" s="31" t="str">
        <f t="shared" si="115"/>
        <v>FB</v>
      </c>
      <c r="AX64" s="31" t="str">
        <f t="shared" si="115"/>
        <v>02 Persons</v>
      </c>
      <c r="AY64" s="31">
        <f t="shared" si="116"/>
        <v>309</v>
      </c>
      <c r="AZ64" s="31">
        <f t="shared" si="117"/>
        <v>386</v>
      </c>
      <c r="BA64" s="31">
        <f>AJ64</f>
        <v>131</v>
      </c>
      <c r="BB64" s="31">
        <f>AK64+AR64</f>
        <v>96</v>
      </c>
      <c r="BC64" s="31">
        <f t="shared" si="118"/>
        <v>410</v>
      </c>
      <c r="BD64" s="31">
        <f t="shared" si="119"/>
        <v>482</v>
      </c>
      <c r="BE64" s="31">
        <f>AN64</f>
        <v>138</v>
      </c>
      <c r="BF64" s="31">
        <f t="shared" si="120"/>
        <v>104</v>
      </c>
    </row>
    <row r="65" spans="1:58" ht="19.899999999999999" customHeight="1">
      <c r="A65" s="30" t="s">
        <v>331</v>
      </c>
      <c r="B65" s="31" t="s">
        <v>92</v>
      </c>
      <c r="C65" s="31" t="s">
        <v>140</v>
      </c>
      <c r="D65" s="31">
        <v>335</v>
      </c>
      <c r="E65" s="31">
        <v>209</v>
      </c>
      <c r="F65" s="31">
        <v>125</v>
      </c>
      <c r="G65" s="31">
        <v>89</v>
      </c>
      <c r="H65" s="31">
        <v>439</v>
      </c>
      <c r="I65" s="31">
        <v>258</v>
      </c>
      <c r="J65" s="31">
        <v>132</v>
      </c>
      <c r="K65" s="31">
        <v>97</v>
      </c>
      <c r="M65" s="30" t="str">
        <f>A65</f>
        <v>Water Villa</v>
      </c>
      <c r="N65" s="31" t="s">
        <v>92</v>
      </c>
      <c r="O65" s="31" t="s">
        <v>140</v>
      </c>
      <c r="P65" s="31">
        <f t="shared" si="107"/>
        <v>335</v>
      </c>
      <c r="Q65" s="31">
        <f t="shared" si="108"/>
        <v>418</v>
      </c>
      <c r="R65" s="31">
        <f>F65</f>
        <v>125</v>
      </c>
      <c r="S65" s="31">
        <f t="shared" si="135"/>
        <v>89</v>
      </c>
      <c r="T65" s="31">
        <f t="shared" si="135"/>
        <v>439</v>
      </c>
      <c r="U65" s="31">
        <f t="shared" si="111"/>
        <v>516</v>
      </c>
      <c r="V65" s="31">
        <f>J65</f>
        <v>132</v>
      </c>
      <c r="W65" s="31">
        <f t="shared" si="112"/>
        <v>97</v>
      </c>
      <c r="X65" s="8"/>
      <c r="Y65" s="33">
        <v>1</v>
      </c>
      <c r="Z65" s="33">
        <v>1</v>
      </c>
      <c r="AA65" s="33">
        <v>6</v>
      </c>
      <c r="AB65" s="33">
        <v>12</v>
      </c>
      <c r="AC65" s="33">
        <v>6</v>
      </c>
      <c r="AE65" s="30" t="str">
        <f>M65</f>
        <v>Water Villa</v>
      </c>
      <c r="AF65" s="31" t="str">
        <f t="shared" si="113"/>
        <v>FB</v>
      </c>
      <c r="AG65" s="31" t="str">
        <f t="shared" si="113"/>
        <v>02 Persons</v>
      </c>
      <c r="AH65" s="31">
        <f t="shared" si="125"/>
        <v>341</v>
      </c>
      <c r="AI65" s="31">
        <f t="shared" si="126"/>
        <v>430</v>
      </c>
      <c r="AJ65" s="31">
        <f t="shared" si="127"/>
        <v>131</v>
      </c>
      <c r="AK65" s="31">
        <f t="shared" si="128"/>
        <v>95</v>
      </c>
      <c r="AL65" s="34">
        <f t="shared" si="114"/>
        <v>445</v>
      </c>
      <c r="AM65" s="34">
        <f t="shared" si="129"/>
        <v>528</v>
      </c>
      <c r="AN65" s="34">
        <f t="shared" si="130"/>
        <v>138</v>
      </c>
      <c r="AO65" s="34">
        <f t="shared" si="131"/>
        <v>103</v>
      </c>
      <c r="AQ65" s="53">
        <v>12</v>
      </c>
      <c r="AR65" s="53">
        <v>1</v>
      </c>
      <c r="AS65" s="53">
        <v>12</v>
      </c>
      <c r="AT65" s="53">
        <v>1</v>
      </c>
      <c r="AV65" s="30" t="str">
        <f t="shared" si="115"/>
        <v>Water Villa</v>
      </c>
      <c r="AW65" s="31" t="str">
        <f t="shared" si="115"/>
        <v>FB</v>
      </c>
      <c r="AX65" s="31" t="str">
        <f t="shared" si="115"/>
        <v>02 Persons</v>
      </c>
      <c r="AY65" s="31">
        <f t="shared" si="116"/>
        <v>353</v>
      </c>
      <c r="AZ65" s="31">
        <f t="shared" si="117"/>
        <v>442</v>
      </c>
      <c r="BA65" s="31">
        <f>AJ65</f>
        <v>131</v>
      </c>
      <c r="BB65" s="31">
        <f>AK65+AR65</f>
        <v>96</v>
      </c>
      <c r="BC65" s="31">
        <f t="shared" si="118"/>
        <v>457</v>
      </c>
      <c r="BD65" s="31">
        <f t="shared" si="119"/>
        <v>540</v>
      </c>
      <c r="BE65" s="31">
        <f>AN65</f>
        <v>138</v>
      </c>
      <c r="BF65" s="31">
        <f t="shared" si="120"/>
        <v>104</v>
      </c>
    </row>
    <row r="66" spans="1:58" ht="19.899999999999999" customHeight="1">
      <c r="A66" s="30" t="s">
        <v>511</v>
      </c>
      <c r="B66" s="31" t="s">
        <v>92</v>
      </c>
      <c r="C66" s="31" t="s">
        <v>140</v>
      </c>
      <c r="D66" s="218">
        <f t="shared" ref="D66:K66" si="136">D65</f>
        <v>335</v>
      </c>
      <c r="E66" s="218">
        <f t="shared" si="136"/>
        <v>209</v>
      </c>
      <c r="F66" s="218">
        <f t="shared" si="136"/>
        <v>125</v>
      </c>
      <c r="G66" s="218">
        <f t="shared" si="136"/>
        <v>89</v>
      </c>
      <c r="H66" s="218">
        <f t="shared" si="136"/>
        <v>439</v>
      </c>
      <c r="I66" s="218">
        <f t="shared" si="136"/>
        <v>258</v>
      </c>
      <c r="J66" s="218">
        <f t="shared" si="136"/>
        <v>132</v>
      </c>
      <c r="K66" s="218">
        <f t="shared" si="136"/>
        <v>97</v>
      </c>
      <c r="M66" s="30" t="str">
        <f>A66</f>
        <v>Deluxe Beach Villa</v>
      </c>
      <c r="N66" s="31" t="s">
        <v>92</v>
      </c>
      <c r="O66" s="31" t="s">
        <v>140</v>
      </c>
      <c r="P66" s="31">
        <f t="shared" si="107"/>
        <v>335</v>
      </c>
      <c r="Q66" s="31">
        <f t="shared" si="108"/>
        <v>418</v>
      </c>
      <c r="R66" s="31">
        <f>F66</f>
        <v>125</v>
      </c>
      <c r="S66" s="31">
        <f t="shared" si="135"/>
        <v>89</v>
      </c>
      <c r="T66" s="31">
        <f t="shared" si="135"/>
        <v>439</v>
      </c>
      <c r="U66" s="31">
        <f t="shared" si="111"/>
        <v>516</v>
      </c>
      <c r="V66" s="31">
        <f>J66</f>
        <v>132</v>
      </c>
      <c r="W66" s="31">
        <f t="shared" si="112"/>
        <v>97</v>
      </c>
      <c r="X66" s="8"/>
      <c r="Y66" s="33">
        <v>1</v>
      </c>
      <c r="Z66" s="33">
        <v>1</v>
      </c>
      <c r="AA66" s="33">
        <v>6</v>
      </c>
      <c r="AB66" s="33">
        <v>12</v>
      </c>
      <c r="AC66" s="33">
        <v>6</v>
      </c>
      <c r="AE66" s="30" t="str">
        <f>M66</f>
        <v>Deluxe Beach Villa</v>
      </c>
      <c r="AF66" s="31" t="str">
        <f t="shared" si="113"/>
        <v>FB</v>
      </c>
      <c r="AG66" s="31" t="str">
        <f t="shared" si="113"/>
        <v>02 Persons</v>
      </c>
      <c r="AH66" s="31">
        <f t="shared" si="125"/>
        <v>341</v>
      </c>
      <c r="AI66" s="31">
        <f t="shared" si="126"/>
        <v>430</v>
      </c>
      <c r="AJ66" s="31">
        <f t="shared" si="127"/>
        <v>131</v>
      </c>
      <c r="AK66" s="31">
        <f t="shared" si="128"/>
        <v>95</v>
      </c>
      <c r="AL66" s="34">
        <f t="shared" si="114"/>
        <v>445</v>
      </c>
      <c r="AM66" s="34">
        <f t="shared" si="129"/>
        <v>528</v>
      </c>
      <c r="AN66" s="34">
        <f t="shared" si="130"/>
        <v>138</v>
      </c>
      <c r="AO66" s="34">
        <f t="shared" si="131"/>
        <v>103</v>
      </c>
      <c r="AQ66" s="53">
        <v>12</v>
      </c>
      <c r="AR66" s="53">
        <v>1</v>
      </c>
      <c r="AS66" s="53">
        <v>12</v>
      </c>
      <c r="AT66" s="53">
        <v>1</v>
      </c>
      <c r="AV66" s="30" t="str">
        <f t="shared" si="115"/>
        <v>Deluxe Beach Villa</v>
      </c>
      <c r="AW66" s="31" t="str">
        <f t="shared" si="115"/>
        <v>FB</v>
      </c>
      <c r="AX66" s="31" t="str">
        <f t="shared" si="115"/>
        <v>02 Persons</v>
      </c>
      <c r="AY66" s="31">
        <f t="shared" si="116"/>
        <v>353</v>
      </c>
      <c r="AZ66" s="31">
        <f t="shared" si="117"/>
        <v>442</v>
      </c>
      <c r="BA66" s="31">
        <f>AJ66</f>
        <v>131</v>
      </c>
      <c r="BB66" s="31">
        <f>AK66+AR66</f>
        <v>96</v>
      </c>
      <c r="BC66" s="31">
        <f t="shared" si="118"/>
        <v>457</v>
      </c>
      <c r="BD66" s="31">
        <f t="shared" si="119"/>
        <v>540</v>
      </c>
      <c r="BE66" s="31">
        <f>AN66</f>
        <v>138</v>
      </c>
      <c r="BF66" s="31">
        <f t="shared" si="120"/>
        <v>104</v>
      </c>
    </row>
    <row r="67" spans="1:58" ht="19.899999999999999" customHeight="1">
      <c r="A67" s="166"/>
      <c r="B67" s="38"/>
      <c r="C67" s="38"/>
      <c r="D67" s="27" t="s">
        <v>279</v>
      </c>
      <c r="E67" s="27" t="s">
        <v>340</v>
      </c>
      <c r="F67" s="27" t="s">
        <v>6</v>
      </c>
      <c r="G67" s="27"/>
      <c r="H67" s="27" t="s">
        <v>279</v>
      </c>
      <c r="I67" s="27" t="s">
        <v>340</v>
      </c>
      <c r="J67" s="27" t="s">
        <v>6</v>
      </c>
      <c r="K67" s="27"/>
      <c r="M67" s="30">
        <f t="shared" ref="M67:M71" si="137">A67</f>
        <v>0</v>
      </c>
      <c r="N67" s="38"/>
      <c r="O67" s="38"/>
      <c r="P67" s="27" t="s">
        <v>279</v>
      </c>
      <c r="Q67" s="27" t="s">
        <v>340</v>
      </c>
      <c r="R67" s="27" t="s">
        <v>6</v>
      </c>
      <c r="S67" s="27"/>
      <c r="T67" s="27" t="s">
        <v>279</v>
      </c>
      <c r="U67" s="27" t="s">
        <v>340</v>
      </c>
      <c r="V67" s="27" t="s">
        <v>6</v>
      </c>
      <c r="W67" s="27"/>
      <c r="X67" s="8"/>
      <c r="Y67" s="33">
        <v>1</v>
      </c>
      <c r="Z67" s="33">
        <v>1</v>
      </c>
      <c r="AA67" s="33"/>
      <c r="AB67" s="33"/>
      <c r="AC67" s="33" t="s">
        <v>1469</v>
      </c>
      <c r="AE67" s="30">
        <f t="shared" ref="AE67:AG71" si="138">M67</f>
        <v>0</v>
      </c>
      <c r="AF67" s="31"/>
      <c r="AG67" s="31"/>
      <c r="AH67" s="31"/>
      <c r="AI67" s="34"/>
      <c r="AJ67" s="34"/>
      <c r="AK67" s="34"/>
      <c r="AL67" s="34"/>
      <c r="AM67" s="34"/>
      <c r="AN67" s="34"/>
      <c r="AO67" s="34"/>
      <c r="AQ67" s="53"/>
      <c r="AR67" s="53"/>
      <c r="AS67" s="53"/>
      <c r="AT67" s="53"/>
      <c r="AV67" s="30"/>
      <c r="AW67" s="31"/>
      <c r="AX67" s="31"/>
      <c r="AY67" s="31"/>
      <c r="AZ67" s="31"/>
      <c r="BA67" s="31"/>
      <c r="BB67" s="31"/>
      <c r="BC67" s="31"/>
      <c r="BD67" s="31"/>
      <c r="BE67" s="31"/>
      <c r="BF67" s="31"/>
    </row>
    <row r="68" spans="1:58" ht="19.899999999999999" customHeight="1">
      <c r="A68" s="30" t="s">
        <v>67</v>
      </c>
      <c r="B68" s="31" t="s">
        <v>92</v>
      </c>
      <c r="C68" s="31" t="s">
        <v>68</v>
      </c>
      <c r="D68" s="31">
        <v>635</v>
      </c>
      <c r="E68" s="31">
        <v>125</v>
      </c>
      <c r="F68" s="31">
        <v>89</v>
      </c>
      <c r="G68" s="31"/>
      <c r="H68" s="31">
        <v>757</v>
      </c>
      <c r="I68" s="31">
        <v>132</v>
      </c>
      <c r="J68" s="31">
        <v>97</v>
      </c>
      <c r="K68" s="31"/>
      <c r="M68" s="30" t="str">
        <f t="shared" si="137"/>
        <v xml:space="preserve">Family Beach Villa </v>
      </c>
      <c r="N68" s="31" t="s">
        <v>92</v>
      </c>
      <c r="O68" s="31" t="s">
        <v>68</v>
      </c>
      <c r="P68" s="31">
        <f t="shared" ref="P68:R71" si="139">SUM(D68)</f>
        <v>635</v>
      </c>
      <c r="Q68" s="31">
        <f t="shared" si="139"/>
        <v>125</v>
      </c>
      <c r="R68" s="31">
        <f t="shared" si="139"/>
        <v>89</v>
      </c>
      <c r="S68" s="31"/>
      <c r="T68" s="31">
        <f t="shared" ref="T68:V71" si="140">SUM(H68)</f>
        <v>757</v>
      </c>
      <c r="U68" s="31">
        <f t="shared" si="140"/>
        <v>132</v>
      </c>
      <c r="V68" s="31">
        <f t="shared" si="140"/>
        <v>97</v>
      </c>
      <c r="W68" s="31"/>
      <c r="X68" s="8"/>
      <c r="Y68" s="33">
        <v>1</v>
      </c>
      <c r="Z68" s="33">
        <v>1</v>
      </c>
      <c r="AA68" s="33">
        <v>6</v>
      </c>
      <c r="AB68" s="33">
        <v>12</v>
      </c>
      <c r="AC68" s="33">
        <v>24</v>
      </c>
      <c r="AE68" s="30" t="str">
        <f t="shared" si="138"/>
        <v xml:space="preserve">Family Beach Villa </v>
      </c>
      <c r="AF68" s="31" t="str">
        <f t="shared" si="138"/>
        <v>FB</v>
      </c>
      <c r="AG68" s="31" t="str">
        <f t="shared" si="138"/>
        <v>04 Persons</v>
      </c>
      <c r="AH68" s="31">
        <f>((P68*Y68)*Z68)+AC68</f>
        <v>659</v>
      </c>
      <c r="AI68" s="31">
        <f>((Q68*Y68)*Z68)+AA68</f>
        <v>131</v>
      </c>
      <c r="AJ68" s="31">
        <f>((R68*Y68)*Z68)+AA68</f>
        <v>95</v>
      </c>
      <c r="AK68" s="34"/>
      <c r="AL68" s="34">
        <f>((T68*Y68)*Z68)+AC68</f>
        <v>781</v>
      </c>
      <c r="AM68" s="34">
        <f>((U68*Y68)*Z68)+AA68</f>
        <v>138</v>
      </c>
      <c r="AN68" s="34">
        <f>((V68*Y68)*Z68)+AA68</f>
        <v>103</v>
      </c>
      <c r="AO68" s="34"/>
      <c r="AQ68" s="53">
        <v>15</v>
      </c>
      <c r="AR68" s="53">
        <v>1</v>
      </c>
      <c r="AS68" s="53">
        <v>15</v>
      </c>
      <c r="AT68" s="53">
        <v>1</v>
      </c>
      <c r="AV68" s="30" t="str">
        <f t="shared" ref="AV68:AX71" si="141">AE68</f>
        <v xml:space="preserve">Family Beach Villa </v>
      </c>
      <c r="AW68" s="31" t="str">
        <f t="shared" si="141"/>
        <v>FB</v>
      </c>
      <c r="AX68" s="31" t="str">
        <f t="shared" si="141"/>
        <v>04 Persons</v>
      </c>
      <c r="AY68" s="31">
        <f>AH68+AQ68</f>
        <v>674</v>
      </c>
      <c r="AZ68" s="31">
        <f>AI68</f>
        <v>131</v>
      </c>
      <c r="BA68" s="31">
        <f>AJ68+AR68</f>
        <v>96</v>
      </c>
      <c r="BB68" s="31" t="s">
        <v>55</v>
      </c>
      <c r="BC68" s="31">
        <f>AL68+AS68</f>
        <v>796</v>
      </c>
      <c r="BD68" s="31">
        <f>AM68</f>
        <v>138</v>
      </c>
      <c r="BE68" s="31">
        <f>AN68+AT68</f>
        <v>104</v>
      </c>
      <c r="BF68" s="31" t="s">
        <v>55</v>
      </c>
    </row>
    <row r="69" spans="1:58" ht="19.899999999999999" customHeight="1">
      <c r="A69" s="30" t="s">
        <v>1470</v>
      </c>
      <c r="B69" s="31" t="s">
        <v>92</v>
      </c>
      <c r="C69" s="31" t="s">
        <v>68</v>
      </c>
      <c r="D69" s="31">
        <v>697</v>
      </c>
      <c r="E69" s="31">
        <v>125</v>
      </c>
      <c r="F69" s="31">
        <v>89</v>
      </c>
      <c r="G69" s="31"/>
      <c r="H69" s="31">
        <v>818</v>
      </c>
      <c r="I69" s="31">
        <v>132</v>
      </c>
      <c r="J69" s="31">
        <v>97</v>
      </c>
      <c r="K69" s="31"/>
      <c r="M69" s="30" t="str">
        <f t="shared" si="137"/>
        <v xml:space="preserve">Family Water Villa </v>
      </c>
      <c r="N69" s="31" t="s">
        <v>92</v>
      </c>
      <c r="O69" s="31" t="s">
        <v>68</v>
      </c>
      <c r="P69" s="31">
        <f t="shared" si="139"/>
        <v>697</v>
      </c>
      <c r="Q69" s="31">
        <f t="shared" si="139"/>
        <v>125</v>
      </c>
      <c r="R69" s="31">
        <f t="shared" si="139"/>
        <v>89</v>
      </c>
      <c r="S69" s="31"/>
      <c r="T69" s="31">
        <f t="shared" si="140"/>
        <v>818</v>
      </c>
      <c r="U69" s="31">
        <f t="shared" si="140"/>
        <v>132</v>
      </c>
      <c r="V69" s="31">
        <f t="shared" si="140"/>
        <v>97</v>
      </c>
      <c r="W69" s="31"/>
      <c r="X69" s="8"/>
      <c r="Y69" s="33">
        <v>1</v>
      </c>
      <c r="Z69" s="33">
        <v>1</v>
      </c>
      <c r="AA69" s="33">
        <v>6</v>
      </c>
      <c r="AB69" s="33">
        <v>12</v>
      </c>
      <c r="AC69" s="33">
        <v>24</v>
      </c>
      <c r="AE69" s="30" t="str">
        <f t="shared" si="138"/>
        <v xml:space="preserve">Family Water Villa </v>
      </c>
      <c r="AF69" s="31" t="str">
        <f t="shared" si="138"/>
        <v>FB</v>
      </c>
      <c r="AG69" s="31" t="str">
        <f t="shared" si="138"/>
        <v>04 Persons</v>
      </c>
      <c r="AH69" s="31">
        <f>((P69*Y69)*Z69)+AC69</f>
        <v>721</v>
      </c>
      <c r="AI69" s="31">
        <f>((Q69*Y69)*Z69)+AA69</f>
        <v>131</v>
      </c>
      <c r="AJ69" s="31">
        <f>((R69*Y69)*Z69)+AA69</f>
        <v>95</v>
      </c>
      <c r="AK69" s="34"/>
      <c r="AL69" s="34">
        <f>((T69*Y69)*Z69)+AC69</f>
        <v>842</v>
      </c>
      <c r="AM69" s="34">
        <f>((U69*Y69)*Z69)+AA69</f>
        <v>138</v>
      </c>
      <c r="AN69" s="34">
        <f>((V69*Y69)*Z69)+AA69</f>
        <v>103</v>
      </c>
      <c r="AO69" s="34"/>
      <c r="AQ69" s="53">
        <v>15</v>
      </c>
      <c r="AR69" s="53">
        <v>1</v>
      </c>
      <c r="AS69" s="53">
        <v>15</v>
      </c>
      <c r="AT69" s="53">
        <v>1</v>
      </c>
      <c r="AV69" s="30" t="str">
        <f t="shared" si="141"/>
        <v xml:space="preserve">Family Water Villa </v>
      </c>
      <c r="AW69" s="31" t="str">
        <f t="shared" si="141"/>
        <v>FB</v>
      </c>
      <c r="AX69" s="31" t="str">
        <f t="shared" si="141"/>
        <v>04 Persons</v>
      </c>
      <c r="AY69" s="31">
        <f>AH69+AQ69</f>
        <v>736</v>
      </c>
      <c r="AZ69" s="31">
        <f>AI69</f>
        <v>131</v>
      </c>
      <c r="BA69" s="31">
        <f>AJ69+AR69</f>
        <v>96</v>
      </c>
      <c r="BB69" s="31" t="s">
        <v>55</v>
      </c>
      <c r="BC69" s="31">
        <f>AL69+AS69</f>
        <v>857</v>
      </c>
      <c r="BD69" s="31">
        <f>AM69</f>
        <v>138</v>
      </c>
      <c r="BE69" s="31">
        <f>AN69+AT69</f>
        <v>104</v>
      </c>
      <c r="BF69" s="31" t="s">
        <v>55</v>
      </c>
    </row>
    <row r="70" spans="1:58" ht="19.899999999999999" customHeight="1">
      <c r="A70" s="30" t="s">
        <v>1471</v>
      </c>
      <c r="B70" s="31" t="s">
        <v>92</v>
      </c>
      <c r="C70" s="31" t="s">
        <v>68</v>
      </c>
      <c r="D70" s="218">
        <f>D69</f>
        <v>697</v>
      </c>
      <c r="E70" s="218">
        <f>E69</f>
        <v>125</v>
      </c>
      <c r="F70" s="218">
        <f>F69</f>
        <v>89</v>
      </c>
      <c r="G70" s="218"/>
      <c r="H70" s="218">
        <f>H69</f>
        <v>818</v>
      </c>
      <c r="I70" s="218">
        <f>I69</f>
        <v>132</v>
      </c>
      <c r="J70" s="218">
        <f>J69</f>
        <v>97</v>
      </c>
      <c r="K70" s="31"/>
      <c r="M70" s="30" t="str">
        <f t="shared" si="137"/>
        <v>Family Deluxe Beach Villa</v>
      </c>
      <c r="N70" s="31" t="s">
        <v>92</v>
      </c>
      <c r="O70" s="31" t="s">
        <v>68</v>
      </c>
      <c r="P70" s="31">
        <f t="shared" si="139"/>
        <v>697</v>
      </c>
      <c r="Q70" s="31">
        <f t="shared" si="139"/>
        <v>125</v>
      </c>
      <c r="R70" s="31">
        <f t="shared" si="139"/>
        <v>89</v>
      </c>
      <c r="S70" s="31"/>
      <c r="T70" s="31">
        <f t="shared" si="140"/>
        <v>818</v>
      </c>
      <c r="U70" s="31">
        <f t="shared" si="140"/>
        <v>132</v>
      </c>
      <c r="V70" s="31">
        <f t="shared" si="140"/>
        <v>97</v>
      </c>
      <c r="W70" s="31"/>
      <c r="X70" s="8"/>
      <c r="Y70" s="33">
        <v>1</v>
      </c>
      <c r="Z70" s="33">
        <v>1</v>
      </c>
      <c r="AA70" s="33">
        <v>6</v>
      </c>
      <c r="AB70" s="33">
        <v>12</v>
      </c>
      <c r="AC70" s="33">
        <v>24</v>
      </c>
      <c r="AE70" s="30" t="str">
        <f t="shared" si="138"/>
        <v>Family Deluxe Beach Villa</v>
      </c>
      <c r="AF70" s="31" t="str">
        <f t="shared" si="138"/>
        <v>FB</v>
      </c>
      <c r="AG70" s="31" t="str">
        <f t="shared" si="138"/>
        <v>04 Persons</v>
      </c>
      <c r="AH70" s="31">
        <f>((P70*Y70)*Z70)+AC70</f>
        <v>721</v>
      </c>
      <c r="AI70" s="31">
        <f>((Q70*Y70)*Z70)+AA70</f>
        <v>131</v>
      </c>
      <c r="AJ70" s="31">
        <f>((R70*Y70)*Z70)+AA70</f>
        <v>95</v>
      </c>
      <c r="AK70" s="34"/>
      <c r="AL70" s="34">
        <f>((T70*Y70)*Z70)+AC70</f>
        <v>842</v>
      </c>
      <c r="AM70" s="34">
        <f>((U70*Y70)*Z70)+AA70</f>
        <v>138</v>
      </c>
      <c r="AN70" s="34">
        <f>((V70*Y70)*Z70)+AA70</f>
        <v>103</v>
      </c>
      <c r="AO70" s="34"/>
      <c r="AQ70" s="53">
        <v>15</v>
      </c>
      <c r="AR70" s="53">
        <v>1</v>
      </c>
      <c r="AS70" s="53">
        <v>15</v>
      </c>
      <c r="AT70" s="53">
        <v>1</v>
      </c>
      <c r="AV70" s="30" t="str">
        <f t="shared" si="141"/>
        <v>Family Deluxe Beach Villa</v>
      </c>
      <c r="AW70" s="31" t="str">
        <f t="shared" si="141"/>
        <v>FB</v>
      </c>
      <c r="AX70" s="31" t="str">
        <f t="shared" si="141"/>
        <v>04 Persons</v>
      </c>
      <c r="AY70" s="31">
        <f>AH70+AQ70</f>
        <v>736</v>
      </c>
      <c r="AZ70" s="31">
        <f>AI70</f>
        <v>131</v>
      </c>
      <c r="BA70" s="31">
        <f>AJ70+AR70</f>
        <v>96</v>
      </c>
      <c r="BB70" s="31" t="s">
        <v>55</v>
      </c>
      <c r="BC70" s="31">
        <f>AL70+AS70</f>
        <v>857</v>
      </c>
      <c r="BD70" s="31">
        <f>AM70</f>
        <v>138</v>
      </c>
      <c r="BE70" s="31">
        <f>AN70+AT70</f>
        <v>104</v>
      </c>
      <c r="BF70" s="31" t="s">
        <v>55</v>
      </c>
    </row>
    <row r="71" spans="1:58" ht="19.899999999999999" customHeight="1">
      <c r="A71" s="30" t="s">
        <v>1472</v>
      </c>
      <c r="B71" s="31" t="s">
        <v>92</v>
      </c>
      <c r="C71" s="31" t="s">
        <v>68</v>
      </c>
      <c r="D71" s="218">
        <f>D70+65</f>
        <v>762</v>
      </c>
      <c r="E71" s="218">
        <f>E70</f>
        <v>125</v>
      </c>
      <c r="F71" s="218">
        <f>F70</f>
        <v>89</v>
      </c>
      <c r="G71" s="218"/>
      <c r="H71" s="218">
        <f>H70+65</f>
        <v>883</v>
      </c>
      <c r="I71" s="218">
        <f>I70</f>
        <v>132</v>
      </c>
      <c r="J71" s="218">
        <f>J70</f>
        <v>97</v>
      </c>
      <c r="K71" s="31"/>
      <c r="M71" s="30" t="str">
        <f t="shared" si="137"/>
        <v>Sultan Suite</v>
      </c>
      <c r="N71" s="31" t="s">
        <v>92</v>
      </c>
      <c r="O71" s="31" t="s">
        <v>68</v>
      </c>
      <c r="P71" s="31">
        <f t="shared" si="139"/>
        <v>762</v>
      </c>
      <c r="Q71" s="31">
        <f t="shared" si="139"/>
        <v>125</v>
      </c>
      <c r="R71" s="31">
        <f t="shared" si="139"/>
        <v>89</v>
      </c>
      <c r="S71" s="31"/>
      <c r="T71" s="31">
        <f t="shared" si="140"/>
        <v>883</v>
      </c>
      <c r="U71" s="31">
        <f t="shared" si="140"/>
        <v>132</v>
      </c>
      <c r="V71" s="31">
        <f t="shared" si="140"/>
        <v>97</v>
      </c>
      <c r="W71" s="31"/>
      <c r="X71" s="8"/>
      <c r="Y71" s="33">
        <v>1</v>
      </c>
      <c r="Z71" s="33">
        <v>1</v>
      </c>
      <c r="AA71" s="33">
        <v>6</v>
      </c>
      <c r="AB71" s="33">
        <v>12</v>
      </c>
      <c r="AC71" s="33">
        <v>24</v>
      </c>
      <c r="AE71" s="30" t="str">
        <f t="shared" si="138"/>
        <v>Sultan Suite</v>
      </c>
      <c r="AF71" s="31" t="str">
        <f t="shared" si="138"/>
        <v>FB</v>
      </c>
      <c r="AG71" s="31" t="str">
        <f t="shared" si="138"/>
        <v>04 Persons</v>
      </c>
      <c r="AH71" s="31">
        <f>((P71*Y71)*Z71)+AC71</f>
        <v>786</v>
      </c>
      <c r="AI71" s="31">
        <f>((Q71*Y71)*Z71)+AA71</f>
        <v>131</v>
      </c>
      <c r="AJ71" s="31">
        <f>((R71*Y71)*Z71)+AA71</f>
        <v>95</v>
      </c>
      <c r="AK71" s="34"/>
      <c r="AL71" s="34">
        <f>((T71*Y71)*Z71)+AC71</f>
        <v>907</v>
      </c>
      <c r="AM71" s="34">
        <f>((U71*Y71)*Z71)+AA71</f>
        <v>138</v>
      </c>
      <c r="AN71" s="34">
        <f>((V71*Y71)*Z71)+AA71</f>
        <v>103</v>
      </c>
      <c r="AO71" s="34"/>
      <c r="AQ71" s="53">
        <v>15</v>
      </c>
      <c r="AR71" s="53">
        <v>1</v>
      </c>
      <c r="AS71" s="53">
        <v>15</v>
      </c>
      <c r="AT71" s="53">
        <v>1</v>
      </c>
      <c r="AV71" s="30" t="str">
        <f t="shared" si="141"/>
        <v>Sultan Suite</v>
      </c>
      <c r="AW71" s="31" t="str">
        <f t="shared" si="141"/>
        <v>FB</v>
      </c>
      <c r="AX71" s="31" t="str">
        <f t="shared" si="141"/>
        <v>04 Persons</v>
      </c>
      <c r="AY71" s="31">
        <f>AH71+AQ71</f>
        <v>801</v>
      </c>
      <c r="AZ71" s="31">
        <f>AI71</f>
        <v>131</v>
      </c>
      <c r="BA71" s="31">
        <f>AJ71+AR71</f>
        <v>96</v>
      </c>
      <c r="BB71" s="31" t="s">
        <v>55</v>
      </c>
      <c r="BC71" s="31">
        <f>AL71+AS71</f>
        <v>922</v>
      </c>
      <c r="BD71" s="31">
        <f>AM71</f>
        <v>138</v>
      </c>
      <c r="BE71" s="31">
        <f>AN71+AT71</f>
        <v>104</v>
      </c>
      <c r="BF71" s="31" t="s">
        <v>55</v>
      </c>
    </row>
  </sheetData>
  <sheetProtection password="D8E4" sheet="1" selectLockedCells="1" selectUnlockedCells="1"/>
  <mergeCells count="113">
    <mergeCell ref="AV9:AV11"/>
    <mergeCell ref="AW9:AW11"/>
    <mergeCell ref="M9:M11"/>
    <mergeCell ref="N9:N11"/>
    <mergeCell ref="O9:O11"/>
    <mergeCell ref="P9:S9"/>
    <mergeCell ref="T9:W9"/>
    <mergeCell ref="AE9:AE11"/>
    <mergeCell ref="A6:K6"/>
    <mergeCell ref="A9:A11"/>
    <mergeCell ref="B9:B11"/>
    <mergeCell ref="C9:C11"/>
    <mergeCell ref="D9:G9"/>
    <mergeCell ref="H9:K9"/>
    <mergeCell ref="BC10:BF10"/>
    <mergeCell ref="A25:A27"/>
    <mergeCell ref="B25:B27"/>
    <mergeCell ref="C25:C27"/>
    <mergeCell ref="D25:G25"/>
    <mergeCell ref="H25:K25"/>
    <mergeCell ref="M25:M27"/>
    <mergeCell ref="N25:N27"/>
    <mergeCell ref="O25:O27"/>
    <mergeCell ref="P25:S25"/>
    <mergeCell ref="AX9:AX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AF9:AF11"/>
    <mergeCell ref="AG9:AG11"/>
    <mergeCell ref="AH9:AK9"/>
    <mergeCell ref="AL9:AO9"/>
    <mergeCell ref="T26:W26"/>
    <mergeCell ref="AH26:AK26"/>
    <mergeCell ref="T25:W25"/>
    <mergeCell ref="AE25:AE27"/>
    <mergeCell ref="AF25:AF27"/>
    <mergeCell ref="AG25:AG27"/>
    <mergeCell ref="AH25:AK25"/>
    <mergeCell ref="AL25:AO25"/>
    <mergeCell ref="AL26:AO26"/>
    <mergeCell ref="P41:S41"/>
    <mergeCell ref="T41:W41"/>
    <mergeCell ref="AE41:AE43"/>
    <mergeCell ref="AF41:AF43"/>
    <mergeCell ref="AG41:AG43"/>
    <mergeCell ref="AH41:AK41"/>
    <mergeCell ref="AY26:BB26"/>
    <mergeCell ref="BC26:BF26"/>
    <mergeCell ref="A41:A43"/>
    <mergeCell ref="B41:B43"/>
    <mergeCell ref="C41:C43"/>
    <mergeCell ref="D41:G41"/>
    <mergeCell ref="H41:K41"/>
    <mergeCell ref="M41:M43"/>
    <mergeCell ref="N41:N43"/>
    <mergeCell ref="O41:O43"/>
    <mergeCell ref="AV25:AV27"/>
    <mergeCell ref="AW25:AW27"/>
    <mergeCell ref="AX25:AX27"/>
    <mergeCell ref="AY25:BB25"/>
    <mergeCell ref="BC25:BF25"/>
    <mergeCell ref="D26:G26"/>
    <mergeCell ref="H26:K26"/>
    <mergeCell ref="P26:S26"/>
    <mergeCell ref="T42:W42"/>
    <mergeCell ref="AH42:AK42"/>
    <mergeCell ref="AL42:AO42"/>
    <mergeCell ref="AL41:AO41"/>
    <mergeCell ref="AV41:AV43"/>
    <mergeCell ref="AW41:AW43"/>
    <mergeCell ref="AX41:AX43"/>
    <mergeCell ref="AY41:BB41"/>
    <mergeCell ref="BC41:BF41"/>
    <mergeCell ref="AY42:BB42"/>
    <mergeCell ref="BC42:BF42"/>
    <mergeCell ref="A57:A59"/>
    <mergeCell ref="B57:B59"/>
    <mergeCell ref="C57:C59"/>
    <mergeCell ref="D57:G57"/>
    <mergeCell ref="H57:K57"/>
    <mergeCell ref="M57:M59"/>
    <mergeCell ref="D42:G42"/>
    <mergeCell ref="H42:K42"/>
    <mergeCell ref="P42:S42"/>
    <mergeCell ref="AY57:BB57"/>
    <mergeCell ref="BC57:BF57"/>
    <mergeCell ref="D58:G58"/>
    <mergeCell ref="H58:K58"/>
    <mergeCell ref="P58:S58"/>
    <mergeCell ref="T58:W58"/>
    <mergeCell ref="AH58:AK58"/>
    <mergeCell ref="AL58:AO58"/>
    <mergeCell ref="AY58:BB58"/>
    <mergeCell ref="BC58:BF58"/>
    <mergeCell ref="AG57:AG59"/>
    <mergeCell ref="AH57:AK57"/>
    <mergeCell ref="AL57:AO57"/>
    <mergeCell ref="AV57:AV59"/>
    <mergeCell ref="AW57:AW59"/>
    <mergeCell ref="AX57:AX59"/>
    <mergeCell ref="N57:N59"/>
    <mergeCell ref="O57:O59"/>
    <mergeCell ref="P57:S57"/>
    <mergeCell ref="T57:W57"/>
    <mergeCell ref="AE57:AE59"/>
    <mergeCell ref="AF57:AF59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C6033-72CA-4090-B8B3-48AE1004957D}">
  <sheetPr codeName="Лист153"/>
  <dimension ref="A1:G24"/>
  <sheetViews>
    <sheetView view="pageBreakPreview" zoomScale="130" zoomScaleNormal="100" zoomScaleSheetLayoutView="130" workbookViewId="0">
      <selection activeCell="G1" sqref="G1:G1048576"/>
    </sheetView>
  </sheetViews>
  <sheetFormatPr defaultColWidth="9.140625" defaultRowHeight="20.25" customHeight="1"/>
  <cols>
    <col min="1" max="1" width="32.85546875" style="1" customWidth="1"/>
    <col min="2" max="2" width="13.42578125" style="1" customWidth="1"/>
    <col min="3" max="3" width="13" style="2" customWidth="1"/>
    <col min="4" max="4" width="19.28515625" style="2" customWidth="1"/>
    <col min="5" max="7" width="19.28515625" style="3" customWidth="1"/>
    <col min="8" max="16384" width="9.140625" style="1"/>
  </cols>
  <sheetData>
    <row r="1" spans="1:7" ht="20.25" customHeight="1">
      <c r="A1" s="300" t="s">
        <v>2037</v>
      </c>
      <c r="B1" s="300"/>
      <c r="C1" s="300"/>
      <c r="D1" s="300"/>
      <c r="G1" s="54"/>
    </row>
    <row r="2" spans="1:7" s="2" customFormat="1" ht="20.25" customHeight="1">
      <c r="A2" s="21"/>
      <c r="B2" s="5"/>
      <c r="E2" s="3"/>
      <c r="F2" s="3"/>
      <c r="G2" s="3"/>
    </row>
    <row r="3" spans="1:7" s="2" customFormat="1" ht="20.25" customHeight="1">
      <c r="A3" s="15" t="s">
        <v>10</v>
      </c>
      <c r="B3" s="23"/>
      <c r="E3" s="3"/>
      <c r="F3" s="3"/>
      <c r="G3" s="3"/>
    </row>
    <row r="4" spans="1:7" s="2" customFormat="1" ht="20.25" customHeight="1">
      <c r="A4" s="5" t="s">
        <v>11</v>
      </c>
      <c r="B4" s="1"/>
      <c r="E4" s="3"/>
      <c r="F4" s="3"/>
      <c r="G4" s="3"/>
    </row>
    <row r="5" spans="1:7" s="2" customFormat="1" ht="20.25" customHeight="1">
      <c r="A5" s="5" t="s">
        <v>12</v>
      </c>
      <c r="B5" s="1"/>
      <c r="E5" s="3"/>
      <c r="F5" s="3"/>
      <c r="G5" s="3"/>
    </row>
    <row r="6" spans="1:7" s="2" customFormat="1" ht="20.25" customHeight="1">
      <c r="A6" s="5" t="s">
        <v>108</v>
      </c>
      <c r="B6" s="1"/>
      <c r="E6" s="3"/>
      <c r="F6" s="3"/>
      <c r="G6" s="3"/>
    </row>
    <row r="7" spans="1:7" s="2" customFormat="1" ht="20.25" customHeight="1">
      <c r="A7" s="5"/>
      <c r="B7" s="1"/>
      <c r="E7" s="3"/>
      <c r="F7" s="3"/>
      <c r="G7" s="3"/>
    </row>
    <row r="8" spans="1:7" s="2" customFormat="1" ht="20.25" customHeight="1">
      <c r="A8" s="15" t="s">
        <v>82</v>
      </c>
      <c r="B8" s="1"/>
      <c r="E8" s="3"/>
      <c r="F8" s="3"/>
      <c r="G8" s="3"/>
    </row>
    <row r="9" spans="1:7" s="2" customFormat="1" ht="20.25" customHeight="1">
      <c r="A9" s="7" t="s">
        <v>1475</v>
      </c>
      <c r="B9" s="1"/>
      <c r="E9" s="3"/>
      <c r="F9" s="3"/>
      <c r="G9" s="3"/>
    </row>
    <row r="10" spans="1:7" s="2" customFormat="1" ht="20.25" customHeight="1">
      <c r="A10" s="5" t="s">
        <v>1476</v>
      </c>
      <c r="B10" s="1"/>
      <c r="E10" s="3"/>
      <c r="F10" s="3"/>
      <c r="G10" s="3"/>
    </row>
    <row r="11" spans="1:7" ht="20.25" customHeight="1">
      <c r="A11" s="5" t="s">
        <v>121</v>
      </c>
    </row>
    <row r="12" spans="1:7" ht="20.25" customHeight="1">
      <c r="A12" s="7" t="s">
        <v>1477</v>
      </c>
    </row>
    <row r="13" spans="1:7" ht="20.25" customHeight="1">
      <c r="A13" s="5" t="s">
        <v>1478</v>
      </c>
    </row>
    <row r="14" spans="1:7" ht="20.25" customHeight="1">
      <c r="A14" s="5" t="s">
        <v>121</v>
      </c>
    </row>
    <row r="15" spans="1:7" ht="20.25" customHeight="1">
      <c r="A15" s="7" t="s">
        <v>1479</v>
      </c>
    </row>
    <row r="16" spans="1:7" ht="20.25" customHeight="1">
      <c r="A16" s="5" t="s">
        <v>1480</v>
      </c>
    </row>
    <row r="17" spans="1:1" ht="20.25" customHeight="1">
      <c r="A17" s="5" t="s">
        <v>121</v>
      </c>
    </row>
    <row r="18" spans="1:1" ht="20.25" customHeight="1">
      <c r="A18" s="7" t="s">
        <v>1481</v>
      </c>
    </row>
    <row r="19" spans="1:1" ht="20.25" customHeight="1">
      <c r="A19" s="5" t="s">
        <v>173</v>
      </c>
    </row>
    <row r="20" spans="1:1" ht="20.25" customHeight="1">
      <c r="A20" s="5" t="s">
        <v>121</v>
      </c>
    </row>
    <row r="22" spans="1:1" ht="20.25" customHeight="1">
      <c r="A22" s="219"/>
    </row>
    <row r="23" spans="1:1" ht="20.25" customHeight="1">
      <c r="A23" s="220"/>
    </row>
    <row r="24" spans="1:1" ht="20.25" customHeight="1">
      <c r="A24" s="220"/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&amp;N&amp;R&amp;"Candara,Regular"&amp;8Niyama Private Islands</oddFooter>
  </headerFooter>
  <rowBreaks count="1" manualBreakCount="1">
    <brk id="6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F0681-901A-4D56-BF11-CE988AA83836}">
  <sheetPr codeName="Лист154">
    <tabColor rgb="FFFF0000"/>
  </sheetPr>
  <dimension ref="A8:AF35"/>
  <sheetViews>
    <sheetView topLeftCell="AG8" zoomScale="130" zoomScaleNormal="130" zoomScaleSheetLayoutView="100" workbookViewId="0">
      <selection sqref="A1:AF1048576"/>
    </sheetView>
  </sheetViews>
  <sheetFormatPr defaultColWidth="18.7109375" defaultRowHeight="20.45" customHeight="1"/>
  <cols>
    <col min="1" max="1" width="31.28515625" style="25" hidden="1" customWidth="1"/>
    <col min="2" max="32" width="0" style="25" hidden="1" customWidth="1"/>
    <col min="33" max="16384" width="18.7109375" style="25"/>
  </cols>
  <sheetData>
    <row r="8" spans="1:32" ht="20.4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0.45" customHeight="1">
      <c r="A9" s="299" t="s">
        <v>0</v>
      </c>
      <c r="B9" s="299" t="s">
        <v>1</v>
      </c>
      <c r="C9" s="299" t="s">
        <v>29</v>
      </c>
      <c r="D9" s="57" t="s">
        <v>174</v>
      </c>
      <c r="E9" s="57" t="s">
        <v>132</v>
      </c>
      <c r="F9" s="57" t="s">
        <v>175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High </v>
      </c>
      <c r="Q9" s="51" t="str">
        <f t="shared" si="0"/>
        <v>Low</v>
      </c>
      <c r="R9" s="51" t="str">
        <f t="shared" si="0"/>
        <v>Shoulder</v>
      </c>
      <c r="S9" s="51" t="str">
        <f t="shared" si="0"/>
        <v>Low</v>
      </c>
      <c r="U9" s="27" t="str">
        <f>P9</f>
        <v xml:space="preserve">High </v>
      </c>
      <c r="V9" s="27" t="str">
        <f t="shared" ref="V9:X10" si="1">Q9</f>
        <v>Low</v>
      </c>
      <c r="W9" s="27" t="str">
        <f t="shared" si="1"/>
        <v>Shoulder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 xml:space="preserve">High </v>
      </c>
      <c r="AD9" s="52" t="str">
        <f t="shared" ref="AD9:AF10" si="2">V9</f>
        <v>Low</v>
      </c>
      <c r="AE9" s="52" t="str">
        <f t="shared" si="2"/>
        <v>Shoulder</v>
      </c>
      <c r="AF9" s="52" t="str">
        <f t="shared" si="2"/>
        <v>Low</v>
      </c>
    </row>
    <row r="10" spans="1:32" ht="20.45" customHeight="1">
      <c r="A10" s="299"/>
      <c r="B10" s="299"/>
      <c r="C10" s="299"/>
      <c r="D10" s="57" t="s">
        <v>177</v>
      </c>
      <c r="E10" s="57" t="s">
        <v>178</v>
      </c>
      <c r="F10" s="57" t="s">
        <v>179</v>
      </c>
      <c r="G10" s="57" t="s">
        <v>180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09 Jan 2020 to 07 May 2020</v>
      </c>
      <c r="Q10" s="51" t="str">
        <f t="shared" si="0"/>
        <v>08 May 2020 to 31 Jul 2020</v>
      </c>
      <c r="R10" s="51" t="str">
        <f t="shared" si="0"/>
        <v>01 Aug 2020 to 31 Aug 2020</v>
      </c>
      <c r="S10" s="51" t="str">
        <f t="shared" si="0"/>
        <v>01 Sep 2020 to 30 Sep 2020</v>
      </c>
      <c r="U10" s="27" t="str">
        <f>P10</f>
        <v>09 Jan 2020 to 07 May 2020</v>
      </c>
      <c r="V10" s="27" t="str">
        <f t="shared" si="1"/>
        <v>08 May 2020 to 31 Jul 2020</v>
      </c>
      <c r="W10" s="27" t="str">
        <f t="shared" si="1"/>
        <v>01 Aug 2020 to 31 Aug 2020</v>
      </c>
      <c r="X10" s="27" t="str">
        <f t="shared" si="1"/>
        <v>01 Sep 2020 to 30 Sep 2020</v>
      </c>
      <c r="Z10" s="311"/>
      <c r="AA10" s="311"/>
      <c r="AB10" s="311"/>
      <c r="AC10" s="52" t="str">
        <f>U10</f>
        <v>09 Jan 2020 to 07 May 2020</v>
      </c>
      <c r="AD10" s="52" t="str">
        <f t="shared" si="2"/>
        <v>08 May 2020 to 31 Jul 2020</v>
      </c>
      <c r="AE10" s="52" t="str">
        <f t="shared" si="2"/>
        <v>01 Aug 2020 to 31 Aug 2020</v>
      </c>
      <c r="AF10" s="52" t="str">
        <f t="shared" si="2"/>
        <v>01 Sep 2020 to 30 Sep 2020</v>
      </c>
    </row>
    <row r="11" spans="1:32" ht="20.45" customHeight="1">
      <c r="A11" s="30" t="s">
        <v>330</v>
      </c>
      <c r="B11" s="31" t="s">
        <v>139</v>
      </c>
      <c r="C11" s="31" t="s">
        <v>140</v>
      </c>
      <c r="D11" s="31">
        <v>1432</v>
      </c>
      <c r="E11" s="31">
        <v>923</v>
      </c>
      <c r="F11" s="31">
        <v>1030</v>
      </c>
      <c r="G11" s="31">
        <v>923</v>
      </c>
      <c r="H11" s="8"/>
      <c r="I11" s="33"/>
      <c r="J11" s="33"/>
      <c r="K11" s="33">
        <v>0</v>
      </c>
      <c r="M11" s="30" t="str">
        <f t="shared" ref="M11:O21" si="3">A11</f>
        <v>Beach Villa</v>
      </c>
      <c r="N11" s="31" t="str">
        <f t="shared" si="3"/>
        <v>BB</v>
      </c>
      <c r="O11" s="31" t="str">
        <f t="shared" si="3"/>
        <v>02 Persons</v>
      </c>
      <c r="P11" s="34">
        <f t="shared" ref="P11:P16" si="4">D11+K11</f>
        <v>1432</v>
      </c>
      <c r="Q11" s="34">
        <f t="shared" ref="Q11:Q16" si="5">E11+K11</f>
        <v>923</v>
      </c>
      <c r="R11" s="34">
        <f t="shared" ref="R11:R16" si="6">F11+K11</f>
        <v>1030</v>
      </c>
      <c r="S11" s="34">
        <f t="shared" ref="S11:S16" si="7">G11+K11</f>
        <v>923</v>
      </c>
      <c r="U11" s="53">
        <v>10</v>
      </c>
      <c r="V11" s="53">
        <v>10</v>
      </c>
      <c r="W11" s="53">
        <v>10</v>
      </c>
      <c r="X11" s="53">
        <v>10</v>
      </c>
      <c r="Z11" s="30" t="str">
        <f t="shared" ref="Z11:AB21" si="8">M11</f>
        <v>Beach Villa</v>
      </c>
      <c r="AA11" s="31" t="str">
        <f t="shared" si="8"/>
        <v>BB</v>
      </c>
      <c r="AB11" s="31" t="str">
        <f t="shared" si="8"/>
        <v>02 Persons</v>
      </c>
      <c r="AC11" s="34">
        <f t="shared" ref="AC11:AF21" si="9">P11+U11</f>
        <v>1442</v>
      </c>
      <c r="AD11" s="34">
        <f t="shared" si="9"/>
        <v>933</v>
      </c>
      <c r="AE11" s="34">
        <f t="shared" si="9"/>
        <v>1040</v>
      </c>
      <c r="AF11" s="34">
        <f t="shared" si="9"/>
        <v>933</v>
      </c>
    </row>
    <row r="12" spans="1:32" ht="20.45" customHeight="1">
      <c r="A12" s="30" t="s">
        <v>983</v>
      </c>
      <c r="B12" s="31" t="s">
        <v>139</v>
      </c>
      <c r="C12" s="31" t="s">
        <v>140</v>
      </c>
      <c r="D12" s="31">
        <v>1804</v>
      </c>
      <c r="E12" s="31">
        <v>1163</v>
      </c>
      <c r="F12" s="31">
        <v>1298</v>
      </c>
      <c r="G12" s="31">
        <v>1163</v>
      </c>
      <c r="H12" s="8"/>
      <c r="I12" s="33"/>
      <c r="J12" s="33"/>
      <c r="K12" s="33">
        <v>0</v>
      </c>
      <c r="M12" s="30" t="str">
        <f t="shared" si="3"/>
        <v xml:space="preserve">Beach Pool Villa </v>
      </c>
      <c r="N12" s="31" t="str">
        <f t="shared" si="3"/>
        <v>BB</v>
      </c>
      <c r="O12" s="31" t="str">
        <f t="shared" si="3"/>
        <v>02 Persons</v>
      </c>
      <c r="P12" s="34">
        <f t="shared" si="4"/>
        <v>1804</v>
      </c>
      <c r="Q12" s="34">
        <f t="shared" si="5"/>
        <v>1163</v>
      </c>
      <c r="R12" s="34">
        <f t="shared" si="6"/>
        <v>1298</v>
      </c>
      <c r="S12" s="34">
        <f t="shared" si="7"/>
        <v>1163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si="8"/>
        <v xml:space="preserve">Beach Pool Villa 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1814</v>
      </c>
      <c r="AD12" s="34">
        <f t="shared" si="9"/>
        <v>1173</v>
      </c>
      <c r="AE12" s="34">
        <f t="shared" si="9"/>
        <v>1308</v>
      </c>
      <c r="AF12" s="34">
        <f t="shared" si="9"/>
        <v>1173</v>
      </c>
    </row>
    <row r="13" spans="1:32" ht="20.45" customHeight="1">
      <c r="A13" s="30" t="s">
        <v>203</v>
      </c>
      <c r="B13" s="31" t="s">
        <v>139</v>
      </c>
      <c r="C13" s="31" t="s">
        <v>140</v>
      </c>
      <c r="D13" s="31">
        <v>3150</v>
      </c>
      <c r="E13" s="31">
        <v>2030</v>
      </c>
      <c r="F13" s="31">
        <v>2266</v>
      </c>
      <c r="G13" s="31">
        <v>2030</v>
      </c>
      <c r="H13" s="8"/>
      <c r="I13" s="33"/>
      <c r="J13" s="33"/>
      <c r="K13" s="33">
        <v>0</v>
      </c>
      <c r="M13" s="30" t="str">
        <f t="shared" si="3"/>
        <v>Family Beach Pool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3150</v>
      </c>
      <c r="Q13" s="34">
        <f t="shared" si="5"/>
        <v>2030</v>
      </c>
      <c r="R13" s="34">
        <f t="shared" si="6"/>
        <v>2266</v>
      </c>
      <c r="S13" s="34">
        <f t="shared" si="7"/>
        <v>2030</v>
      </c>
      <c r="U13" s="53">
        <v>10</v>
      </c>
      <c r="V13" s="53">
        <v>10</v>
      </c>
      <c r="W13" s="53">
        <v>10</v>
      </c>
      <c r="X13" s="53">
        <v>10</v>
      </c>
      <c r="Z13" s="30" t="str">
        <f t="shared" si="8"/>
        <v>Family Beach Pool Villa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3160</v>
      </c>
      <c r="AD13" s="34">
        <f t="shared" si="9"/>
        <v>2040</v>
      </c>
      <c r="AE13" s="34">
        <f t="shared" si="9"/>
        <v>2276</v>
      </c>
      <c r="AF13" s="34">
        <f t="shared" si="9"/>
        <v>2040</v>
      </c>
    </row>
    <row r="14" spans="1:32" ht="20.45" customHeight="1">
      <c r="A14" s="30" t="s">
        <v>1482</v>
      </c>
      <c r="B14" s="31" t="s">
        <v>139</v>
      </c>
      <c r="C14" s="31" t="s">
        <v>140</v>
      </c>
      <c r="D14" s="31">
        <v>4295</v>
      </c>
      <c r="E14" s="31">
        <v>2768</v>
      </c>
      <c r="F14" s="31">
        <v>3089</v>
      </c>
      <c r="G14" s="31">
        <v>2768</v>
      </c>
      <c r="H14" s="8"/>
      <c r="I14" s="33"/>
      <c r="J14" s="33"/>
      <c r="K14" s="33">
        <v>0</v>
      </c>
      <c r="M14" s="30" t="str">
        <f t="shared" si="3"/>
        <v>One Bed Room Beach Pool Pavilion</v>
      </c>
      <c r="N14" s="31" t="str">
        <f t="shared" si="3"/>
        <v>BB</v>
      </c>
      <c r="O14" s="31" t="str">
        <f t="shared" si="3"/>
        <v>02 Persons</v>
      </c>
      <c r="P14" s="34">
        <f t="shared" si="4"/>
        <v>4295</v>
      </c>
      <c r="Q14" s="34">
        <f t="shared" si="5"/>
        <v>2768</v>
      </c>
      <c r="R14" s="34">
        <f t="shared" si="6"/>
        <v>3089</v>
      </c>
      <c r="S14" s="34">
        <f t="shared" si="7"/>
        <v>2768</v>
      </c>
      <c r="U14" s="53">
        <v>10</v>
      </c>
      <c r="V14" s="53">
        <v>10</v>
      </c>
      <c r="W14" s="53">
        <v>10</v>
      </c>
      <c r="X14" s="53">
        <v>10</v>
      </c>
      <c r="Z14" s="30" t="str">
        <f t="shared" si="8"/>
        <v>One Bed Room Beach Pool Pavilion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4305</v>
      </c>
      <c r="AD14" s="34">
        <f t="shared" si="9"/>
        <v>2778</v>
      </c>
      <c r="AE14" s="34">
        <f t="shared" si="9"/>
        <v>3099</v>
      </c>
      <c r="AF14" s="34">
        <f t="shared" si="9"/>
        <v>2778</v>
      </c>
    </row>
    <row r="15" spans="1:32" ht="20.45" customHeight="1">
      <c r="A15" s="30" t="s">
        <v>1483</v>
      </c>
      <c r="B15" s="31" t="s">
        <v>139</v>
      </c>
      <c r="C15" s="31" t="s">
        <v>68</v>
      </c>
      <c r="D15" s="31">
        <v>9163</v>
      </c>
      <c r="E15" s="31">
        <v>5904</v>
      </c>
      <c r="F15" s="31">
        <v>6590</v>
      </c>
      <c r="G15" s="31">
        <v>5904</v>
      </c>
      <c r="H15" s="8"/>
      <c r="I15" s="33"/>
      <c r="J15" s="33"/>
      <c r="K15" s="33">
        <v>0</v>
      </c>
      <c r="M15" s="30" t="str">
        <f t="shared" si="3"/>
        <v xml:space="preserve">Two Bed Room Beach Pool Pavilion </v>
      </c>
      <c r="N15" s="31" t="str">
        <f t="shared" si="3"/>
        <v>BB</v>
      </c>
      <c r="O15" s="31" t="str">
        <f t="shared" si="3"/>
        <v>04 Persons</v>
      </c>
      <c r="P15" s="34">
        <f t="shared" si="4"/>
        <v>9163</v>
      </c>
      <c r="Q15" s="34">
        <f t="shared" si="5"/>
        <v>5904</v>
      </c>
      <c r="R15" s="34">
        <f t="shared" si="6"/>
        <v>6590</v>
      </c>
      <c r="S15" s="34">
        <f t="shared" si="7"/>
        <v>5904</v>
      </c>
      <c r="U15" s="53">
        <v>30</v>
      </c>
      <c r="V15" s="53">
        <v>30</v>
      </c>
      <c r="W15" s="53">
        <v>30</v>
      </c>
      <c r="X15" s="53">
        <v>30</v>
      </c>
      <c r="Z15" s="30" t="str">
        <f t="shared" si="8"/>
        <v xml:space="preserve">Two Bed Room Beach Pool Pavilion </v>
      </c>
      <c r="AA15" s="31" t="str">
        <f t="shared" si="8"/>
        <v>BB</v>
      </c>
      <c r="AB15" s="31" t="str">
        <f t="shared" si="8"/>
        <v>04 Persons</v>
      </c>
      <c r="AC15" s="34">
        <f t="shared" si="9"/>
        <v>9193</v>
      </c>
      <c r="AD15" s="34">
        <f t="shared" si="9"/>
        <v>5934</v>
      </c>
      <c r="AE15" s="34">
        <f t="shared" si="9"/>
        <v>6620</v>
      </c>
      <c r="AF15" s="34">
        <f t="shared" si="9"/>
        <v>5934</v>
      </c>
    </row>
    <row r="16" spans="1:32" ht="20.45" customHeight="1">
      <c r="A16" s="30" t="s">
        <v>1484</v>
      </c>
      <c r="B16" s="31" t="s">
        <v>139</v>
      </c>
      <c r="C16" s="31" t="s">
        <v>206</v>
      </c>
      <c r="D16" s="31">
        <v>11167</v>
      </c>
      <c r="E16" s="31">
        <v>7196</v>
      </c>
      <c r="F16" s="31">
        <v>8031</v>
      </c>
      <c r="G16" s="31">
        <v>7196</v>
      </c>
      <c r="H16" s="8"/>
      <c r="I16" s="33"/>
      <c r="J16" s="33"/>
      <c r="K16" s="33">
        <v>0</v>
      </c>
      <c r="M16" s="30" t="str">
        <f t="shared" si="3"/>
        <v>Three Bed Room Beach Pool Pavilion</v>
      </c>
      <c r="N16" s="31" t="str">
        <f t="shared" si="3"/>
        <v>BB</v>
      </c>
      <c r="O16" s="31" t="str">
        <f t="shared" si="3"/>
        <v>06 Persons</v>
      </c>
      <c r="P16" s="34">
        <f t="shared" si="4"/>
        <v>11167</v>
      </c>
      <c r="Q16" s="34">
        <f t="shared" si="5"/>
        <v>7196</v>
      </c>
      <c r="R16" s="34">
        <f t="shared" si="6"/>
        <v>8031</v>
      </c>
      <c r="S16" s="34">
        <f t="shared" si="7"/>
        <v>7196</v>
      </c>
      <c r="U16" s="53">
        <v>40</v>
      </c>
      <c r="V16" s="53">
        <v>40</v>
      </c>
      <c r="W16" s="53">
        <v>40</v>
      </c>
      <c r="X16" s="53">
        <v>40</v>
      </c>
      <c r="Z16" s="30" t="str">
        <f t="shared" si="8"/>
        <v>Three Bed Room Beach Pool Pavilion</v>
      </c>
      <c r="AA16" s="31" t="str">
        <f t="shared" si="8"/>
        <v>BB</v>
      </c>
      <c r="AB16" s="31" t="str">
        <f t="shared" si="8"/>
        <v>06 Persons</v>
      </c>
      <c r="AC16" s="34">
        <f t="shared" si="9"/>
        <v>11207</v>
      </c>
      <c r="AD16" s="34">
        <f t="shared" si="9"/>
        <v>7236</v>
      </c>
      <c r="AE16" s="34">
        <f t="shared" si="9"/>
        <v>8071</v>
      </c>
      <c r="AF16" s="34">
        <f t="shared" si="9"/>
        <v>7236</v>
      </c>
    </row>
    <row r="17" spans="1:32" ht="20.45" customHeight="1">
      <c r="A17" s="30" t="s">
        <v>1424</v>
      </c>
      <c r="B17" s="31" t="s">
        <v>139</v>
      </c>
      <c r="C17" s="31" t="s">
        <v>140</v>
      </c>
      <c r="D17" s="31">
        <v>2119</v>
      </c>
      <c r="E17" s="31">
        <v>1403</v>
      </c>
      <c r="F17" s="31">
        <v>1648</v>
      </c>
      <c r="G17" s="31">
        <v>1403</v>
      </c>
      <c r="H17" s="8"/>
      <c r="I17" s="33"/>
      <c r="J17" s="33"/>
      <c r="K17" s="33">
        <v>0</v>
      </c>
      <c r="M17" s="30" t="str">
        <f t="shared" si="3"/>
        <v>Water Pool Villa</v>
      </c>
      <c r="N17" s="31" t="str">
        <f t="shared" si="3"/>
        <v>BB</v>
      </c>
      <c r="O17" s="31" t="str">
        <f t="shared" si="3"/>
        <v>02 Persons</v>
      </c>
      <c r="P17" s="34">
        <f>D17+K17</f>
        <v>2119</v>
      </c>
      <c r="Q17" s="34">
        <f>E17+K17</f>
        <v>1403</v>
      </c>
      <c r="R17" s="34">
        <f>F17+K17</f>
        <v>1648</v>
      </c>
      <c r="S17" s="34">
        <f>G17+K17</f>
        <v>1403</v>
      </c>
      <c r="U17" s="53">
        <v>10</v>
      </c>
      <c r="V17" s="53">
        <v>10</v>
      </c>
      <c r="W17" s="53">
        <v>10</v>
      </c>
      <c r="X17" s="53">
        <v>10</v>
      </c>
      <c r="Z17" s="30" t="str">
        <f t="shared" si="8"/>
        <v>Water Pool Villa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2129</v>
      </c>
      <c r="AD17" s="34">
        <f t="shared" si="9"/>
        <v>1413</v>
      </c>
      <c r="AE17" s="34">
        <f t="shared" si="9"/>
        <v>1658</v>
      </c>
      <c r="AF17" s="34">
        <f t="shared" si="9"/>
        <v>1413</v>
      </c>
    </row>
    <row r="18" spans="1:32" ht="20.45" customHeight="1">
      <c r="A18" s="30" t="s">
        <v>1485</v>
      </c>
      <c r="B18" s="31" t="s">
        <v>139</v>
      </c>
      <c r="C18" s="31" t="s">
        <v>140</v>
      </c>
      <c r="D18" s="31">
        <v>2463</v>
      </c>
      <c r="E18" s="31">
        <v>1642</v>
      </c>
      <c r="F18" s="31">
        <v>1802</v>
      </c>
      <c r="G18" s="31">
        <v>1642</v>
      </c>
      <c r="H18" s="8"/>
      <c r="I18" s="33"/>
      <c r="J18" s="33"/>
      <c r="K18" s="33">
        <v>0</v>
      </c>
      <c r="M18" s="30" t="str">
        <f t="shared" si="3"/>
        <v>Deluxe Water Pool Villa</v>
      </c>
      <c r="N18" s="31" t="str">
        <f t="shared" si="3"/>
        <v>BB</v>
      </c>
      <c r="O18" s="31" t="str">
        <f t="shared" si="3"/>
        <v>02 Persons</v>
      </c>
      <c r="P18" s="34">
        <f>D18+K18</f>
        <v>2463</v>
      </c>
      <c r="Q18" s="34">
        <f>E18+K18</f>
        <v>1642</v>
      </c>
      <c r="R18" s="34">
        <f>F18+K18</f>
        <v>1802</v>
      </c>
      <c r="S18" s="34">
        <f>G18+K18</f>
        <v>1642</v>
      </c>
      <c r="U18" s="53">
        <v>10</v>
      </c>
      <c r="V18" s="53">
        <v>10</v>
      </c>
      <c r="W18" s="53">
        <v>10</v>
      </c>
      <c r="X18" s="53">
        <v>10</v>
      </c>
      <c r="Z18" s="30" t="str">
        <f t="shared" si="8"/>
        <v>Deluxe Water Pool Villa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2473</v>
      </c>
      <c r="AD18" s="34">
        <f t="shared" si="9"/>
        <v>1652</v>
      </c>
      <c r="AE18" s="34">
        <f t="shared" si="9"/>
        <v>1812</v>
      </c>
      <c r="AF18" s="34">
        <f t="shared" si="9"/>
        <v>1652</v>
      </c>
    </row>
    <row r="19" spans="1:32" ht="20.45" customHeight="1">
      <c r="A19" s="30" t="s">
        <v>1486</v>
      </c>
      <c r="B19" s="31" t="s">
        <v>139</v>
      </c>
      <c r="C19" s="31" t="s">
        <v>140</v>
      </c>
      <c r="D19" s="31">
        <v>4009</v>
      </c>
      <c r="E19" s="31">
        <v>2583</v>
      </c>
      <c r="F19" s="31">
        <v>2883</v>
      </c>
      <c r="G19" s="31">
        <v>2583</v>
      </c>
      <c r="H19" s="8"/>
      <c r="I19" s="33"/>
      <c r="J19" s="33"/>
      <c r="K19" s="33">
        <v>0</v>
      </c>
      <c r="M19" s="30" t="str">
        <f t="shared" si="3"/>
        <v xml:space="preserve">One Bed Room Water Pool Pavilion   </v>
      </c>
      <c r="N19" s="31" t="str">
        <f t="shared" si="3"/>
        <v>BB</v>
      </c>
      <c r="O19" s="31" t="str">
        <f t="shared" si="3"/>
        <v>02 Persons</v>
      </c>
      <c r="P19" s="34">
        <f>D19+K19</f>
        <v>4009</v>
      </c>
      <c r="Q19" s="34">
        <f>E19+K19</f>
        <v>2583</v>
      </c>
      <c r="R19" s="34">
        <f>F19+K19</f>
        <v>2883</v>
      </c>
      <c r="S19" s="34">
        <f>G19+K19</f>
        <v>2583</v>
      </c>
      <c r="U19" s="53">
        <v>10</v>
      </c>
      <c r="V19" s="53">
        <v>10</v>
      </c>
      <c r="W19" s="53">
        <v>10</v>
      </c>
      <c r="X19" s="53">
        <v>10</v>
      </c>
      <c r="Z19" s="30" t="str">
        <f t="shared" si="8"/>
        <v xml:space="preserve">One Bed Room Water Pool Pavilion   </v>
      </c>
      <c r="AA19" s="31" t="str">
        <f t="shared" si="8"/>
        <v>BB</v>
      </c>
      <c r="AB19" s="31" t="str">
        <f t="shared" si="8"/>
        <v>02 Persons</v>
      </c>
      <c r="AC19" s="34">
        <f t="shared" si="9"/>
        <v>4019</v>
      </c>
      <c r="AD19" s="34">
        <f t="shared" si="9"/>
        <v>2593</v>
      </c>
      <c r="AE19" s="34">
        <f t="shared" si="9"/>
        <v>2893</v>
      </c>
      <c r="AF19" s="34">
        <f t="shared" si="9"/>
        <v>2593</v>
      </c>
    </row>
    <row r="20" spans="1:32" ht="20.45" customHeight="1">
      <c r="A20" s="30" t="s">
        <v>1487</v>
      </c>
      <c r="B20" s="31" t="s">
        <v>139</v>
      </c>
      <c r="C20" s="31" t="s">
        <v>68</v>
      </c>
      <c r="D20" s="31">
        <v>8590</v>
      </c>
      <c r="E20" s="31">
        <v>5074</v>
      </c>
      <c r="F20" s="31">
        <v>5663</v>
      </c>
      <c r="G20" s="31">
        <v>5074</v>
      </c>
      <c r="H20" s="8"/>
      <c r="I20" s="33"/>
      <c r="J20" s="33"/>
      <c r="K20" s="33">
        <v>0</v>
      </c>
      <c r="M20" s="30" t="str">
        <f t="shared" si="3"/>
        <v>Two Bed Room Ocean Pool Pavilion</v>
      </c>
      <c r="N20" s="31" t="str">
        <f t="shared" si="3"/>
        <v>BB</v>
      </c>
      <c r="O20" s="31" t="str">
        <f t="shared" si="3"/>
        <v>04 Persons</v>
      </c>
      <c r="P20" s="34">
        <f>D20+K20</f>
        <v>8590</v>
      </c>
      <c r="Q20" s="34">
        <f>E20+K20</f>
        <v>5074</v>
      </c>
      <c r="R20" s="34">
        <f>F20+K20</f>
        <v>5663</v>
      </c>
      <c r="S20" s="34">
        <f>G20+K20</f>
        <v>5074</v>
      </c>
      <c r="U20" s="53">
        <v>40</v>
      </c>
      <c r="V20" s="53">
        <v>40</v>
      </c>
      <c r="W20" s="53">
        <v>40</v>
      </c>
      <c r="X20" s="53">
        <v>40</v>
      </c>
      <c r="Z20" s="30" t="str">
        <f t="shared" si="8"/>
        <v>Two Bed Room Ocean Pool Pavilion</v>
      </c>
      <c r="AA20" s="31" t="str">
        <f t="shared" si="8"/>
        <v>BB</v>
      </c>
      <c r="AB20" s="31" t="str">
        <f t="shared" si="8"/>
        <v>04 Persons</v>
      </c>
      <c r="AC20" s="34">
        <f t="shared" si="9"/>
        <v>8630</v>
      </c>
      <c r="AD20" s="34">
        <f t="shared" si="9"/>
        <v>5114</v>
      </c>
      <c r="AE20" s="34">
        <f t="shared" si="9"/>
        <v>5703</v>
      </c>
      <c r="AF20" s="34">
        <f t="shared" si="9"/>
        <v>5114</v>
      </c>
    </row>
    <row r="21" spans="1:32" ht="20.45" customHeight="1">
      <c r="A21" s="30" t="s">
        <v>1488</v>
      </c>
      <c r="B21" s="31" t="s">
        <v>139</v>
      </c>
      <c r="C21" s="31" t="s">
        <v>155</v>
      </c>
      <c r="D21" s="31">
        <v>22907</v>
      </c>
      <c r="E21" s="31">
        <v>14760</v>
      </c>
      <c r="F21" s="31">
        <v>16474</v>
      </c>
      <c r="G21" s="31">
        <v>14760</v>
      </c>
      <c r="H21" s="8"/>
      <c r="I21" s="33"/>
      <c r="J21" s="33"/>
      <c r="K21" s="33">
        <v>0</v>
      </c>
      <c r="M21" s="30" t="str">
        <f t="shared" si="3"/>
        <v xml:space="preserve"> The Crescent - 06 Bed Rooms</v>
      </c>
      <c r="N21" s="31" t="str">
        <f t="shared" si="3"/>
        <v>BB</v>
      </c>
      <c r="O21" s="31" t="str">
        <f t="shared" si="3"/>
        <v>12 Persons</v>
      </c>
      <c r="P21" s="34">
        <f>D21+K21</f>
        <v>22907</v>
      </c>
      <c r="Q21" s="34">
        <f>E21+K21</f>
        <v>14760</v>
      </c>
      <c r="R21" s="34">
        <f>F21+K21</f>
        <v>16474</v>
      </c>
      <c r="S21" s="34">
        <f>G21+K21</f>
        <v>14760</v>
      </c>
      <c r="U21" s="53">
        <v>80</v>
      </c>
      <c r="V21" s="53">
        <v>80</v>
      </c>
      <c r="W21" s="53">
        <v>80</v>
      </c>
      <c r="X21" s="53">
        <v>80</v>
      </c>
      <c r="Z21" s="30" t="str">
        <f t="shared" si="8"/>
        <v xml:space="preserve"> The Crescent - 06 Bed Rooms</v>
      </c>
      <c r="AA21" s="31" t="str">
        <f t="shared" si="8"/>
        <v>BB</v>
      </c>
      <c r="AB21" s="31" t="str">
        <f t="shared" si="8"/>
        <v>12 Persons</v>
      </c>
      <c r="AC21" s="34">
        <f t="shared" si="9"/>
        <v>22987</v>
      </c>
      <c r="AD21" s="34">
        <f t="shared" si="9"/>
        <v>14840</v>
      </c>
      <c r="AE21" s="34">
        <f t="shared" si="9"/>
        <v>16554</v>
      </c>
      <c r="AF21" s="34">
        <f t="shared" si="9"/>
        <v>14840</v>
      </c>
    </row>
    <row r="22" spans="1:32" ht="20.45" customHeight="1">
      <c r="A22" s="25" t="s">
        <v>24</v>
      </c>
      <c r="I22" s="25" t="s">
        <v>25</v>
      </c>
      <c r="M22" s="25" t="s">
        <v>26</v>
      </c>
      <c r="U22" s="25" t="s">
        <v>27</v>
      </c>
      <c r="Z22" s="25" t="s">
        <v>129</v>
      </c>
    </row>
    <row r="23" spans="1:32" ht="20.45" customHeight="1">
      <c r="A23" s="299" t="s">
        <v>0</v>
      </c>
      <c r="B23" s="299" t="s">
        <v>1</v>
      </c>
      <c r="C23" s="299" t="s">
        <v>29</v>
      </c>
      <c r="D23" s="57" t="s">
        <v>414</v>
      </c>
      <c r="E23" s="57" t="s">
        <v>156</v>
      </c>
      <c r="F23" s="57"/>
      <c r="G23" s="57"/>
      <c r="H23" s="8"/>
      <c r="I23" s="26" t="s">
        <v>32</v>
      </c>
      <c r="J23" s="26" t="s">
        <v>33</v>
      </c>
      <c r="K23" s="26" t="s">
        <v>34</v>
      </c>
      <c r="M23" s="294" t="s">
        <v>0</v>
      </c>
      <c r="N23" s="294" t="s">
        <v>1</v>
      </c>
      <c r="O23" s="294" t="s">
        <v>29</v>
      </c>
      <c r="P23" s="51" t="str">
        <f t="shared" ref="P23:S24" si="10">D23</f>
        <v xml:space="preserve">Shoulder </v>
      </c>
      <c r="Q23" s="51" t="str">
        <f t="shared" si="10"/>
        <v xml:space="preserve">Peak </v>
      </c>
      <c r="R23" s="51">
        <f t="shared" si="10"/>
        <v>0</v>
      </c>
      <c r="S23" s="51">
        <f t="shared" si="10"/>
        <v>0</v>
      </c>
      <c r="U23" s="27" t="str">
        <f>P23</f>
        <v xml:space="preserve">Shoulder </v>
      </c>
      <c r="V23" s="27" t="str">
        <f t="shared" ref="V23:X24" si="11">Q23</f>
        <v xml:space="preserve">Peak </v>
      </c>
      <c r="W23" s="27">
        <f t="shared" si="11"/>
        <v>0</v>
      </c>
      <c r="X23" s="27">
        <f t="shared" si="11"/>
        <v>0</v>
      </c>
      <c r="Z23" s="311" t="s">
        <v>0</v>
      </c>
      <c r="AA23" s="311" t="s">
        <v>1</v>
      </c>
      <c r="AB23" s="311" t="s">
        <v>29</v>
      </c>
      <c r="AC23" s="52" t="str">
        <f>U23</f>
        <v xml:space="preserve">Shoulder </v>
      </c>
      <c r="AD23" s="52" t="str">
        <f t="shared" ref="AD23:AF24" si="12">V23</f>
        <v xml:space="preserve">Peak </v>
      </c>
      <c r="AE23" s="52">
        <f t="shared" si="12"/>
        <v>0</v>
      </c>
      <c r="AF23" s="52">
        <f t="shared" si="12"/>
        <v>0</v>
      </c>
    </row>
    <row r="24" spans="1:32" ht="20.45" customHeight="1">
      <c r="A24" s="299"/>
      <c r="B24" s="299"/>
      <c r="C24" s="299"/>
      <c r="D24" s="57" t="s">
        <v>557</v>
      </c>
      <c r="E24" s="57" t="s">
        <v>1489</v>
      </c>
      <c r="F24" s="57"/>
      <c r="G24" s="57"/>
      <c r="H24" s="8"/>
      <c r="I24" s="26" t="s">
        <v>37</v>
      </c>
      <c r="J24" s="26" t="s">
        <v>38</v>
      </c>
      <c r="K24" s="26" t="s">
        <v>137</v>
      </c>
      <c r="M24" s="294"/>
      <c r="N24" s="294"/>
      <c r="O24" s="294"/>
      <c r="P24" s="51" t="str">
        <f t="shared" si="10"/>
        <v>01 Oct 2020 to 22 Dec 2020</v>
      </c>
      <c r="Q24" s="51" t="str">
        <f t="shared" si="10"/>
        <v>23 Dec 2020 to 08 Jan 2021</v>
      </c>
      <c r="R24" s="51">
        <f t="shared" si="10"/>
        <v>0</v>
      </c>
      <c r="S24" s="51">
        <f t="shared" si="10"/>
        <v>0</v>
      </c>
      <c r="U24" s="27" t="str">
        <f>P24</f>
        <v>01 Oct 2020 to 22 Dec 2020</v>
      </c>
      <c r="V24" s="27" t="str">
        <f t="shared" si="11"/>
        <v>23 Dec 2020 to 08 Jan 2021</v>
      </c>
      <c r="W24" s="27">
        <f t="shared" si="11"/>
        <v>0</v>
      </c>
      <c r="X24" s="27">
        <f t="shared" si="11"/>
        <v>0</v>
      </c>
      <c r="Z24" s="311"/>
      <c r="AA24" s="311"/>
      <c r="AB24" s="311"/>
      <c r="AC24" s="52" t="str">
        <f>U24</f>
        <v>01 Oct 2020 to 22 Dec 2020</v>
      </c>
      <c r="AD24" s="52" t="str">
        <f t="shared" si="12"/>
        <v>23 Dec 2020 to 08 Jan 2021</v>
      </c>
      <c r="AE24" s="52">
        <f t="shared" si="12"/>
        <v>0</v>
      </c>
      <c r="AF24" s="52">
        <f t="shared" si="12"/>
        <v>0</v>
      </c>
    </row>
    <row r="25" spans="1:32" ht="20.45" customHeight="1">
      <c r="A25" s="30" t="s">
        <v>330</v>
      </c>
      <c r="B25" s="31" t="s">
        <v>139</v>
      </c>
      <c r="C25" s="31" t="s">
        <v>140</v>
      </c>
      <c r="D25" s="31">
        <v>1030</v>
      </c>
      <c r="E25" s="31">
        <v>2976</v>
      </c>
      <c r="F25" s="31"/>
      <c r="G25" s="31"/>
      <c r="H25" s="8"/>
      <c r="I25" s="33"/>
      <c r="J25" s="33"/>
      <c r="K25" s="33">
        <v>0</v>
      </c>
      <c r="M25" s="30" t="str">
        <f t="shared" ref="M25:O35" si="13">A25</f>
        <v>Beach Villa</v>
      </c>
      <c r="N25" s="31" t="str">
        <f t="shared" si="13"/>
        <v>BB</v>
      </c>
      <c r="O25" s="31" t="str">
        <f t="shared" si="13"/>
        <v>02 Persons</v>
      </c>
      <c r="P25" s="34">
        <f t="shared" ref="P25:P30" si="14">D25+K25</f>
        <v>1030</v>
      </c>
      <c r="Q25" s="34">
        <f t="shared" ref="Q25:Q30" si="15">E25+K25</f>
        <v>2976</v>
      </c>
      <c r="R25" s="34">
        <f t="shared" ref="R25:R30" si="16">F25+K25</f>
        <v>0</v>
      </c>
      <c r="S25" s="34">
        <f t="shared" ref="S25:S30" si="17">G25+K25</f>
        <v>0</v>
      </c>
      <c r="U25" s="53">
        <v>10</v>
      </c>
      <c r="V25" s="53">
        <v>25</v>
      </c>
      <c r="W25" s="53">
        <v>10</v>
      </c>
      <c r="X25" s="53">
        <v>10</v>
      </c>
      <c r="Z25" s="30" t="str">
        <f t="shared" ref="Z25:AB35" si="18">M25</f>
        <v>Beach Villa</v>
      </c>
      <c r="AA25" s="31" t="str">
        <f t="shared" si="18"/>
        <v>BB</v>
      </c>
      <c r="AB25" s="31" t="str">
        <f t="shared" si="18"/>
        <v>02 Persons</v>
      </c>
      <c r="AC25" s="34">
        <f t="shared" ref="AC25:AF35" si="19">P25+U25</f>
        <v>1040</v>
      </c>
      <c r="AD25" s="34">
        <f t="shared" si="19"/>
        <v>3001</v>
      </c>
      <c r="AE25" s="34">
        <f t="shared" si="19"/>
        <v>10</v>
      </c>
      <c r="AF25" s="34">
        <f t="shared" si="19"/>
        <v>10</v>
      </c>
    </row>
    <row r="26" spans="1:32" ht="20.45" customHeight="1">
      <c r="A26" s="30" t="s">
        <v>983</v>
      </c>
      <c r="B26" s="31" t="s">
        <v>139</v>
      </c>
      <c r="C26" s="31" t="s">
        <v>140</v>
      </c>
      <c r="D26" s="31">
        <v>1298</v>
      </c>
      <c r="E26" s="31">
        <v>3749</v>
      </c>
      <c r="F26" s="31"/>
      <c r="G26" s="31"/>
      <c r="H26" s="8"/>
      <c r="I26" s="33"/>
      <c r="J26" s="33"/>
      <c r="K26" s="33">
        <v>0</v>
      </c>
      <c r="M26" s="30" t="str">
        <f t="shared" si="13"/>
        <v xml:space="preserve">Beach Pool Villa </v>
      </c>
      <c r="N26" s="31" t="str">
        <f t="shared" si="13"/>
        <v>BB</v>
      </c>
      <c r="O26" s="31" t="str">
        <f t="shared" si="13"/>
        <v>02 Persons</v>
      </c>
      <c r="P26" s="34">
        <f t="shared" si="14"/>
        <v>1298</v>
      </c>
      <c r="Q26" s="34">
        <f t="shared" si="15"/>
        <v>3749</v>
      </c>
      <c r="R26" s="34">
        <f t="shared" si="16"/>
        <v>0</v>
      </c>
      <c r="S26" s="34">
        <f t="shared" si="17"/>
        <v>0</v>
      </c>
      <c r="U26" s="53">
        <v>10</v>
      </c>
      <c r="V26" s="53">
        <v>25</v>
      </c>
      <c r="W26" s="53">
        <v>10</v>
      </c>
      <c r="X26" s="53">
        <v>10</v>
      </c>
      <c r="Z26" s="30" t="str">
        <f t="shared" si="18"/>
        <v xml:space="preserve">Beach Pool Villa </v>
      </c>
      <c r="AA26" s="31" t="str">
        <f t="shared" si="18"/>
        <v>BB</v>
      </c>
      <c r="AB26" s="31" t="str">
        <f t="shared" si="18"/>
        <v>02 Persons</v>
      </c>
      <c r="AC26" s="34">
        <f t="shared" si="19"/>
        <v>1308</v>
      </c>
      <c r="AD26" s="34">
        <f t="shared" si="19"/>
        <v>3774</v>
      </c>
      <c r="AE26" s="34">
        <f t="shared" si="19"/>
        <v>10</v>
      </c>
      <c r="AF26" s="34">
        <f t="shared" si="19"/>
        <v>10</v>
      </c>
    </row>
    <row r="27" spans="1:32" ht="20.45" customHeight="1">
      <c r="A27" s="30" t="s">
        <v>203</v>
      </c>
      <c r="B27" s="31" t="s">
        <v>139</v>
      </c>
      <c r="C27" s="31" t="s">
        <v>140</v>
      </c>
      <c r="D27" s="31">
        <v>2266</v>
      </c>
      <c r="E27" s="31">
        <v>6130</v>
      </c>
      <c r="F27" s="31"/>
      <c r="G27" s="31"/>
      <c r="H27" s="8"/>
      <c r="I27" s="33"/>
      <c r="J27" s="33"/>
      <c r="K27" s="33">
        <v>0</v>
      </c>
      <c r="M27" s="30" t="str">
        <f t="shared" si="13"/>
        <v>Family Beach Pool Villa</v>
      </c>
      <c r="N27" s="31" t="str">
        <f t="shared" si="13"/>
        <v>BB</v>
      </c>
      <c r="O27" s="31" t="str">
        <f t="shared" si="13"/>
        <v>02 Persons</v>
      </c>
      <c r="P27" s="34">
        <f t="shared" si="14"/>
        <v>2266</v>
      </c>
      <c r="Q27" s="34">
        <f t="shared" si="15"/>
        <v>6130</v>
      </c>
      <c r="R27" s="34">
        <f t="shared" si="16"/>
        <v>0</v>
      </c>
      <c r="S27" s="34">
        <f t="shared" si="17"/>
        <v>0</v>
      </c>
      <c r="U27" s="53">
        <v>10</v>
      </c>
      <c r="V27" s="53">
        <v>25</v>
      </c>
      <c r="W27" s="53">
        <v>10</v>
      </c>
      <c r="X27" s="53">
        <v>10</v>
      </c>
      <c r="Z27" s="30" t="str">
        <f t="shared" si="18"/>
        <v>Family Beach Pool Villa</v>
      </c>
      <c r="AA27" s="31" t="str">
        <f t="shared" si="18"/>
        <v>BB</v>
      </c>
      <c r="AB27" s="31" t="str">
        <f t="shared" si="18"/>
        <v>02 Persons</v>
      </c>
      <c r="AC27" s="34">
        <f t="shared" si="19"/>
        <v>2276</v>
      </c>
      <c r="AD27" s="34">
        <f t="shared" si="19"/>
        <v>6155</v>
      </c>
      <c r="AE27" s="34">
        <f t="shared" si="19"/>
        <v>10</v>
      </c>
      <c r="AF27" s="34">
        <f t="shared" si="19"/>
        <v>10</v>
      </c>
    </row>
    <row r="28" spans="1:32" ht="20.45" customHeight="1">
      <c r="A28" s="30" t="s">
        <v>1482</v>
      </c>
      <c r="B28" s="31" t="s">
        <v>139</v>
      </c>
      <c r="C28" s="31" t="s">
        <v>140</v>
      </c>
      <c r="D28" s="31">
        <v>3089</v>
      </c>
      <c r="E28" s="31">
        <v>8331</v>
      </c>
      <c r="F28" s="31"/>
      <c r="G28" s="31"/>
      <c r="H28" s="8"/>
      <c r="I28" s="33"/>
      <c r="J28" s="33"/>
      <c r="K28" s="33">
        <v>0</v>
      </c>
      <c r="M28" s="30" t="str">
        <f t="shared" si="13"/>
        <v>One Bed Room Beach Pool Pavilion</v>
      </c>
      <c r="N28" s="31" t="str">
        <f t="shared" si="13"/>
        <v>BB</v>
      </c>
      <c r="O28" s="31" t="str">
        <f t="shared" si="13"/>
        <v>02 Persons</v>
      </c>
      <c r="P28" s="34">
        <f t="shared" si="14"/>
        <v>3089</v>
      </c>
      <c r="Q28" s="34">
        <f t="shared" si="15"/>
        <v>8331</v>
      </c>
      <c r="R28" s="34">
        <f t="shared" si="16"/>
        <v>0</v>
      </c>
      <c r="S28" s="34">
        <f t="shared" si="17"/>
        <v>0</v>
      </c>
      <c r="U28" s="53">
        <v>10</v>
      </c>
      <c r="V28" s="53">
        <v>25</v>
      </c>
      <c r="W28" s="53">
        <v>10</v>
      </c>
      <c r="X28" s="53">
        <v>10</v>
      </c>
      <c r="Z28" s="30" t="str">
        <f t="shared" si="18"/>
        <v>One Bed Room Beach Pool Pavilion</v>
      </c>
      <c r="AA28" s="31" t="str">
        <f t="shared" si="18"/>
        <v>BB</v>
      </c>
      <c r="AB28" s="31" t="str">
        <f t="shared" si="18"/>
        <v>02 Persons</v>
      </c>
      <c r="AC28" s="34">
        <f t="shared" si="19"/>
        <v>3099</v>
      </c>
      <c r="AD28" s="34">
        <f t="shared" si="19"/>
        <v>8356</v>
      </c>
      <c r="AE28" s="34">
        <f t="shared" si="19"/>
        <v>10</v>
      </c>
      <c r="AF28" s="34">
        <f t="shared" si="19"/>
        <v>10</v>
      </c>
    </row>
    <row r="29" spans="1:32" ht="20.45" customHeight="1">
      <c r="A29" s="30" t="s">
        <v>1483</v>
      </c>
      <c r="B29" s="31" t="s">
        <v>139</v>
      </c>
      <c r="C29" s="31" t="s">
        <v>68</v>
      </c>
      <c r="D29" s="31">
        <v>6590</v>
      </c>
      <c r="E29" s="31">
        <v>17852</v>
      </c>
      <c r="F29" s="31"/>
      <c r="G29" s="31"/>
      <c r="H29" s="8"/>
      <c r="I29" s="33"/>
      <c r="J29" s="33"/>
      <c r="K29" s="33">
        <v>0</v>
      </c>
      <c r="M29" s="30" t="str">
        <f t="shared" si="13"/>
        <v xml:space="preserve">Two Bed Room Beach Pool Pavilion </v>
      </c>
      <c r="N29" s="31" t="str">
        <f t="shared" si="13"/>
        <v>BB</v>
      </c>
      <c r="O29" s="31" t="str">
        <f t="shared" si="13"/>
        <v>04 Persons</v>
      </c>
      <c r="P29" s="34">
        <f t="shared" si="14"/>
        <v>6590</v>
      </c>
      <c r="Q29" s="34">
        <f t="shared" si="15"/>
        <v>17852</v>
      </c>
      <c r="R29" s="34">
        <f t="shared" si="16"/>
        <v>0</v>
      </c>
      <c r="S29" s="34">
        <f t="shared" si="17"/>
        <v>0</v>
      </c>
      <c r="U29" s="53">
        <v>30</v>
      </c>
      <c r="V29" s="53">
        <v>50</v>
      </c>
      <c r="W29" s="53">
        <v>30</v>
      </c>
      <c r="X29" s="53">
        <v>30</v>
      </c>
      <c r="Z29" s="30" t="str">
        <f t="shared" si="18"/>
        <v xml:space="preserve">Two Bed Room Beach Pool Pavilion </v>
      </c>
      <c r="AA29" s="31" t="str">
        <f t="shared" si="18"/>
        <v>BB</v>
      </c>
      <c r="AB29" s="31" t="str">
        <f t="shared" si="18"/>
        <v>04 Persons</v>
      </c>
      <c r="AC29" s="34">
        <f t="shared" si="19"/>
        <v>6620</v>
      </c>
      <c r="AD29" s="34">
        <f t="shared" si="19"/>
        <v>17902</v>
      </c>
      <c r="AE29" s="34">
        <f t="shared" si="19"/>
        <v>30</v>
      </c>
      <c r="AF29" s="34">
        <f t="shared" si="19"/>
        <v>30</v>
      </c>
    </row>
    <row r="30" spans="1:32" ht="20.45" customHeight="1">
      <c r="A30" s="30" t="s">
        <v>1484</v>
      </c>
      <c r="B30" s="31" t="s">
        <v>139</v>
      </c>
      <c r="C30" s="31" t="s">
        <v>206</v>
      </c>
      <c r="D30" s="31">
        <v>8031</v>
      </c>
      <c r="E30" s="31">
        <v>20887</v>
      </c>
      <c r="F30" s="31"/>
      <c r="G30" s="31"/>
      <c r="H30" s="8"/>
      <c r="I30" s="33"/>
      <c r="J30" s="33"/>
      <c r="K30" s="33">
        <v>0</v>
      </c>
      <c r="M30" s="30" t="str">
        <f t="shared" si="13"/>
        <v>Three Bed Room Beach Pool Pavilion</v>
      </c>
      <c r="N30" s="31" t="str">
        <f t="shared" si="13"/>
        <v>BB</v>
      </c>
      <c r="O30" s="31" t="str">
        <f t="shared" si="13"/>
        <v>06 Persons</v>
      </c>
      <c r="P30" s="34">
        <f t="shared" si="14"/>
        <v>8031</v>
      </c>
      <c r="Q30" s="34">
        <f t="shared" si="15"/>
        <v>20887</v>
      </c>
      <c r="R30" s="34">
        <f t="shared" si="16"/>
        <v>0</v>
      </c>
      <c r="S30" s="34">
        <f t="shared" si="17"/>
        <v>0</v>
      </c>
      <c r="U30" s="53">
        <v>40</v>
      </c>
      <c r="V30" s="53">
        <v>50</v>
      </c>
      <c r="W30" s="53">
        <v>40</v>
      </c>
      <c r="X30" s="53">
        <v>40</v>
      </c>
      <c r="Z30" s="30" t="str">
        <f t="shared" si="18"/>
        <v>Three Bed Room Beach Pool Pavilion</v>
      </c>
      <c r="AA30" s="31" t="str">
        <f t="shared" si="18"/>
        <v>BB</v>
      </c>
      <c r="AB30" s="31" t="str">
        <f t="shared" si="18"/>
        <v>06 Persons</v>
      </c>
      <c r="AC30" s="34">
        <f t="shared" si="19"/>
        <v>8071</v>
      </c>
      <c r="AD30" s="34">
        <f t="shared" si="19"/>
        <v>20937</v>
      </c>
      <c r="AE30" s="34">
        <f t="shared" si="19"/>
        <v>40</v>
      </c>
      <c r="AF30" s="34">
        <f t="shared" si="19"/>
        <v>40</v>
      </c>
    </row>
    <row r="31" spans="1:32" ht="20.45" customHeight="1">
      <c r="A31" s="30" t="s">
        <v>1424</v>
      </c>
      <c r="B31" s="31" t="s">
        <v>139</v>
      </c>
      <c r="C31" s="31" t="s">
        <v>140</v>
      </c>
      <c r="D31" s="31">
        <v>1648</v>
      </c>
      <c r="E31" s="31">
        <v>3333</v>
      </c>
      <c r="F31" s="31"/>
      <c r="G31" s="31"/>
      <c r="H31" s="8"/>
      <c r="I31" s="33"/>
      <c r="J31" s="33"/>
      <c r="K31" s="33">
        <v>0</v>
      </c>
      <c r="M31" s="30" t="str">
        <f t="shared" si="13"/>
        <v>Water Pool Villa</v>
      </c>
      <c r="N31" s="31" t="str">
        <f t="shared" si="13"/>
        <v>BB</v>
      </c>
      <c r="O31" s="31" t="str">
        <f t="shared" si="13"/>
        <v>02 Persons</v>
      </c>
      <c r="P31" s="34">
        <f>D31+K31</f>
        <v>1648</v>
      </c>
      <c r="Q31" s="34">
        <f>E31+K31</f>
        <v>3333</v>
      </c>
      <c r="R31" s="34">
        <f>F31+K31</f>
        <v>0</v>
      </c>
      <c r="S31" s="34">
        <f>G31+K31</f>
        <v>0</v>
      </c>
      <c r="U31" s="53">
        <v>10</v>
      </c>
      <c r="V31" s="53">
        <v>25</v>
      </c>
      <c r="W31" s="53">
        <v>10</v>
      </c>
      <c r="X31" s="53">
        <v>10</v>
      </c>
      <c r="Z31" s="30" t="str">
        <f t="shared" si="18"/>
        <v>Water Pool Villa</v>
      </c>
      <c r="AA31" s="31" t="str">
        <f t="shared" si="18"/>
        <v>BB</v>
      </c>
      <c r="AB31" s="31" t="str">
        <f t="shared" si="18"/>
        <v>02 Persons</v>
      </c>
      <c r="AC31" s="34">
        <f t="shared" si="19"/>
        <v>1658</v>
      </c>
      <c r="AD31" s="34">
        <f t="shared" si="19"/>
        <v>3358</v>
      </c>
      <c r="AE31" s="34">
        <f t="shared" si="19"/>
        <v>10</v>
      </c>
      <c r="AF31" s="34">
        <f t="shared" si="19"/>
        <v>10</v>
      </c>
    </row>
    <row r="32" spans="1:32" ht="20.45" customHeight="1">
      <c r="A32" s="30" t="s">
        <v>1485</v>
      </c>
      <c r="B32" s="31" t="s">
        <v>139</v>
      </c>
      <c r="C32" s="31" t="s">
        <v>140</v>
      </c>
      <c r="D32" s="31">
        <v>1802</v>
      </c>
      <c r="E32" s="31">
        <v>3511</v>
      </c>
      <c r="F32" s="31"/>
      <c r="G32" s="31"/>
      <c r="H32" s="8"/>
      <c r="I32" s="33"/>
      <c r="J32" s="33"/>
      <c r="K32" s="33">
        <v>0</v>
      </c>
      <c r="M32" s="30" t="str">
        <f t="shared" si="13"/>
        <v>Deluxe Water Pool Villa</v>
      </c>
      <c r="N32" s="31" t="str">
        <f t="shared" si="13"/>
        <v>BB</v>
      </c>
      <c r="O32" s="31" t="str">
        <f t="shared" si="13"/>
        <v>02 Persons</v>
      </c>
      <c r="P32" s="34">
        <f>D32+K32</f>
        <v>1802</v>
      </c>
      <c r="Q32" s="34">
        <f>E32+K32</f>
        <v>3511</v>
      </c>
      <c r="R32" s="34">
        <f>F32+K32</f>
        <v>0</v>
      </c>
      <c r="S32" s="34">
        <f>G32+K32</f>
        <v>0</v>
      </c>
      <c r="U32" s="53">
        <v>10</v>
      </c>
      <c r="V32" s="53">
        <v>25</v>
      </c>
      <c r="W32" s="53">
        <v>10</v>
      </c>
      <c r="X32" s="53">
        <v>10</v>
      </c>
      <c r="Z32" s="30" t="str">
        <f t="shared" si="18"/>
        <v>Deluxe Water Pool Villa</v>
      </c>
      <c r="AA32" s="31" t="str">
        <f t="shared" si="18"/>
        <v>BB</v>
      </c>
      <c r="AB32" s="31" t="str">
        <f t="shared" si="18"/>
        <v>02 Persons</v>
      </c>
      <c r="AC32" s="34">
        <f t="shared" si="19"/>
        <v>1812</v>
      </c>
      <c r="AD32" s="34">
        <f t="shared" si="19"/>
        <v>3536</v>
      </c>
      <c r="AE32" s="34">
        <f t="shared" si="19"/>
        <v>10</v>
      </c>
      <c r="AF32" s="34">
        <f t="shared" si="19"/>
        <v>10</v>
      </c>
    </row>
    <row r="33" spans="1:32" ht="20.45" customHeight="1">
      <c r="A33" s="30" t="s">
        <v>1486</v>
      </c>
      <c r="B33" s="31" t="s">
        <v>139</v>
      </c>
      <c r="C33" s="31" t="s">
        <v>140</v>
      </c>
      <c r="D33" s="31">
        <v>2883</v>
      </c>
      <c r="E33" s="31">
        <v>7826</v>
      </c>
      <c r="F33" s="31"/>
      <c r="G33" s="31"/>
      <c r="H33" s="8"/>
      <c r="I33" s="33"/>
      <c r="J33" s="33"/>
      <c r="K33" s="33">
        <v>0</v>
      </c>
      <c r="M33" s="30" t="str">
        <f t="shared" si="13"/>
        <v xml:space="preserve">One Bed Room Water Pool Pavilion   </v>
      </c>
      <c r="N33" s="31" t="str">
        <f t="shared" si="13"/>
        <v>BB</v>
      </c>
      <c r="O33" s="31" t="str">
        <f t="shared" si="13"/>
        <v>02 Persons</v>
      </c>
      <c r="P33" s="34">
        <f>D33+K33</f>
        <v>2883</v>
      </c>
      <c r="Q33" s="34">
        <f>E33+K33</f>
        <v>7826</v>
      </c>
      <c r="R33" s="34">
        <f>F33+K33</f>
        <v>0</v>
      </c>
      <c r="S33" s="34">
        <f>G33+K33</f>
        <v>0</v>
      </c>
      <c r="U33" s="53">
        <v>10</v>
      </c>
      <c r="V33" s="53">
        <v>25</v>
      </c>
      <c r="W33" s="53">
        <v>10</v>
      </c>
      <c r="X33" s="53">
        <v>10</v>
      </c>
      <c r="Z33" s="30" t="str">
        <f t="shared" si="18"/>
        <v xml:space="preserve">One Bed Room Water Pool Pavilion   </v>
      </c>
      <c r="AA33" s="31" t="str">
        <f t="shared" si="18"/>
        <v>BB</v>
      </c>
      <c r="AB33" s="31" t="str">
        <f t="shared" si="18"/>
        <v>02 Persons</v>
      </c>
      <c r="AC33" s="34">
        <f t="shared" si="19"/>
        <v>2893</v>
      </c>
      <c r="AD33" s="34">
        <f t="shared" si="19"/>
        <v>7851</v>
      </c>
      <c r="AE33" s="34">
        <f t="shared" si="19"/>
        <v>10</v>
      </c>
      <c r="AF33" s="34">
        <f t="shared" si="19"/>
        <v>10</v>
      </c>
    </row>
    <row r="34" spans="1:32" ht="20.45" customHeight="1">
      <c r="A34" s="30" t="s">
        <v>1487</v>
      </c>
      <c r="B34" s="31" t="s">
        <v>139</v>
      </c>
      <c r="C34" s="31" t="s">
        <v>68</v>
      </c>
      <c r="D34" s="31">
        <v>5663</v>
      </c>
      <c r="E34" s="31">
        <v>15294</v>
      </c>
      <c r="F34" s="31"/>
      <c r="G34" s="31"/>
      <c r="H34" s="8"/>
      <c r="I34" s="33"/>
      <c r="J34" s="33"/>
      <c r="K34" s="33">
        <v>0</v>
      </c>
      <c r="M34" s="30" t="str">
        <f t="shared" si="13"/>
        <v>Two Bed Room Ocean Pool Pavilion</v>
      </c>
      <c r="N34" s="31" t="str">
        <f t="shared" si="13"/>
        <v>BB</v>
      </c>
      <c r="O34" s="31" t="str">
        <f t="shared" si="13"/>
        <v>04 Persons</v>
      </c>
      <c r="P34" s="34">
        <f>D34+K34</f>
        <v>5663</v>
      </c>
      <c r="Q34" s="34">
        <f>E34+K34</f>
        <v>15294</v>
      </c>
      <c r="R34" s="34">
        <f>F34+K34</f>
        <v>0</v>
      </c>
      <c r="S34" s="34">
        <f>G34+K34</f>
        <v>0</v>
      </c>
      <c r="U34" s="53">
        <v>40</v>
      </c>
      <c r="V34" s="53">
        <v>50</v>
      </c>
      <c r="W34" s="53">
        <v>40</v>
      </c>
      <c r="X34" s="53">
        <v>40</v>
      </c>
      <c r="Z34" s="30" t="str">
        <f t="shared" si="18"/>
        <v>Two Bed Room Ocean Pool Pavilion</v>
      </c>
      <c r="AA34" s="31" t="str">
        <f t="shared" si="18"/>
        <v>BB</v>
      </c>
      <c r="AB34" s="31" t="str">
        <f t="shared" si="18"/>
        <v>04 Persons</v>
      </c>
      <c r="AC34" s="34">
        <f t="shared" si="19"/>
        <v>5703</v>
      </c>
      <c r="AD34" s="34">
        <f t="shared" si="19"/>
        <v>15344</v>
      </c>
      <c r="AE34" s="34">
        <f t="shared" si="19"/>
        <v>40</v>
      </c>
      <c r="AF34" s="34">
        <f t="shared" si="19"/>
        <v>40</v>
      </c>
    </row>
    <row r="35" spans="1:32" ht="20.45" customHeight="1">
      <c r="A35" s="30" t="s">
        <v>1488</v>
      </c>
      <c r="B35" s="31" t="s">
        <v>139</v>
      </c>
      <c r="C35" s="31" t="s">
        <v>155</v>
      </c>
      <c r="D35" s="31">
        <v>16474</v>
      </c>
      <c r="E35" s="31">
        <v>41714</v>
      </c>
      <c r="F35" s="31"/>
      <c r="G35" s="31"/>
      <c r="H35" s="8"/>
      <c r="I35" s="33"/>
      <c r="J35" s="33"/>
      <c r="K35" s="33">
        <v>0</v>
      </c>
      <c r="M35" s="30" t="str">
        <f t="shared" si="13"/>
        <v xml:space="preserve"> The Crescent - 06 Bed Rooms</v>
      </c>
      <c r="N35" s="31" t="str">
        <f t="shared" si="13"/>
        <v>BB</v>
      </c>
      <c r="O35" s="31" t="str">
        <f t="shared" si="13"/>
        <v>12 Persons</v>
      </c>
      <c r="P35" s="34">
        <f>D35+K35</f>
        <v>16474</v>
      </c>
      <c r="Q35" s="34">
        <f>E35+K35</f>
        <v>41714</v>
      </c>
      <c r="R35" s="34">
        <f>F35+K35</f>
        <v>0</v>
      </c>
      <c r="S35" s="34">
        <f>G35+K35</f>
        <v>0</v>
      </c>
      <c r="U35" s="53">
        <v>80</v>
      </c>
      <c r="V35" s="53">
        <v>100</v>
      </c>
      <c r="W35" s="53">
        <v>80</v>
      </c>
      <c r="X35" s="53">
        <v>80</v>
      </c>
      <c r="Z35" s="30" t="str">
        <f t="shared" si="18"/>
        <v xml:space="preserve"> The Crescent - 06 Bed Rooms</v>
      </c>
      <c r="AA35" s="31" t="str">
        <f t="shared" si="18"/>
        <v>BB</v>
      </c>
      <c r="AB35" s="31" t="str">
        <f t="shared" si="18"/>
        <v>12 Persons</v>
      </c>
      <c r="AC35" s="34">
        <f t="shared" si="19"/>
        <v>16554</v>
      </c>
      <c r="AD35" s="34">
        <f t="shared" si="19"/>
        <v>41814</v>
      </c>
      <c r="AE35" s="34">
        <f t="shared" si="19"/>
        <v>80</v>
      </c>
      <c r="AF35" s="34">
        <f t="shared" si="19"/>
        <v>80</v>
      </c>
    </row>
  </sheetData>
  <sheetProtection algorithmName="SHA-512" hashValue="nbAhV8qOhIdpTT4qdxLAQ7tGidiyFofTBtWKgIGG0aWRFfTs2TI2FIPYWrnWXK7AhalFZ+u1EicaY+MpsQpHQw==" saltValue="YzSsOTT7eF/ieByGaXFctg==" spinCount="100000" sheet="1" selectLockedCells="1" selectUnlockedCells="1"/>
  <mergeCells count="18">
    <mergeCell ref="O23:O24"/>
    <mergeCell ref="Z23:Z24"/>
    <mergeCell ref="A9:A10"/>
    <mergeCell ref="B9:B10"/>
    <mergeCell ref="C9:C10"/>
    <mergeCell ref="M9:M10"/>
    <mergeCell ref="N9:N10"/>
    <mergeCell ref="O9:O10"/>
    <mergeCell ref="A23:A24"/>
    <mergeCell ref="B23:B24"/>
    <mergeCell ref="C23:C24"/>
    <mergeCell ref="M23:M24"/>
    <mergeCell ref="N23:N24"/>
    <mergeCell ref="AA23:AA24"/>
    <mergeCell ref="AB23:AB24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43426-F674-4DCD-B87F-7C72CA0F3B4D}">
  <sheetPr codeName="Лист155"/>
  <dimension ref="A1:K19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26.140625" style="1" customWidth="1"/>
    <col min="2" max="2" width="12.5703125" style="1" customWidth="1"/>
    <col min="3" max="3" width="15.28515625" style="2" customWidth="1"/>
    <col min="4" max="4" width="10.28515625" style="2" customWidth="1"/>
    <col min="5" max="6" width="10.28515625" style="3" customWidth="1"/>
    <col min="7" max="11" width="10.28515625" style="1" customWidth="1"/>
    <col min="12" max="16384" width="9.140625" style="1"/>
  </cols>
  <sheetData>
    <row r="1" spans="1:11" ht="20.25" customHeight="1">
      <c r="A1" s="300" t="s">
        <v>2112</v>
      </c>
      <c r="B1" s="300"/>
      <c r="C1" s="300"/>
      <c r="D1" s="300"/>
      <c r="K1" s="4"/>
    </row>
    <row r="2" spans="1:11" s="3" customFormat="1" ht="20.25" customHeight="1">
      <c r="A2" s="5"/>
      <c r="B2" s="5"/>
      <c r="C2" s="2"/>
      <c r="D2" s="2"/>
      <c r="G2" s="1"/>
      <c r="H2" s="1"/>
      <c r="I2" s="1"/>
      <c r="J2" s="1"/>
      <c r="K2" s="1"/>
    </row>
    <row r="3" spans="1:11" s="3" customFormat="1" ht="20.25" customHeight="1">
      <c r="A3" s="15" t="s">
        <v>10</v>
      </c>
      <c r="B3" s="15"/>
      <c r="C3" s="2"/>
      <c r="D3" s="2"/>
      <c r="G3" s="1"/>
      <c r="H3" s="1"/>
      <c r="I3" s="1"/>
      <c r="J3" s="1"/>
      <c r="K3" s="1"/>
    </row>
    <row r="4" spans="1:11" s="3" customFormat="1" ht="20.25" customHeight="1">
      <c r="A4" s="5" t="s">
        <v>11</v>
      </c>
      <c r="B4" s="5"/>
      <c r="C4" s="2"/>
      <c r="D4" s="2"/>
      <c r="G4" s="1"/>
      <c r="H4" s="1"/>
      <c r="I4" s="1"/>
      <c r="J4" s="1"/>
      <c r="K4" s="1"/>
    </row>
    <row r="5" spans="1:11" s="3" customFormat="1" ht="20.25" customHeight="1">
      <c r="A5" s="5" t="s">
        <v>12</v>
      </c>
      <c r="B5" s="5"/>
      <c r="C5" s="2"/>
      <c r="D5" s="2"/>
      <c r="G5" s="1"/>
      <c r="H5" s="1"/>
      <c r="I5" s="1"/>
      <c r="J5" s="1"/>
      <c r="K5" s="1"/>
    </row>
    <row r="6" spans="1:11" s="3" customFormat="1" ht="20.25" customHeight="1">
      <c r="A6" s="5"/>
      <c r="B6" s="5"/>
      <c r="C6" s="2"/>
      <c r="D6" s="2"/>
      <c r="G6" s="1"/>
      <c r="H6" s="1"/>
      <c r="I6" s="1"/>
      <c r="J6" s="1"/>
      <c r="K6" s="1"/>
    </row>
    <row r="7" spans="1:11" s="2" customFormat="1" ht="20.25" customHeight="1">
      <c r="A7" s="23"/>
      <c r="B7" s="15"/>
      <c r="E7" s="3"/>
      <c r="F7" s="3"/>
      <c r="G7" s="1"/>
      <c r="H7" s="1"/>
      <c r="I7" s="1"/>
      <c r="J7" s="1"/>
      <c r="K7" s="1"/>
    </row>
    <row r="8" spans="1:11" s="2" customFormat="1" ht="20.25" customHeight="1">
      <c r="A8" s="7" t="s">
        <v>265</v>
      </c>
      <c r="B8" s="1"/>
      <c r="E8" s="3"/>
      <c r="F8" s="3"/>
      <c r="G8" s="1"/>
      <c r="H8" s="1"/>
      <c r="I8" s="1"/>
      <c r="J8" s="1"/>
      <c r="K8" s="1"/>
    </row>
    <row r="9" spans="1:11" s="2" customFormat="1" ht="20.25" customHeight="1">
      <c r="A9" s="7" t="s">
        <v>266</v>
      </c>
      <c r="B9" s="1"/>
      <c r="E9" s="3"/>
      <c r="F9" s="3"/>
      <c r="G9" s="1"/>
      <c r="H9" s="1"/>
      <c r="I9" s="1"/>
      <c r="J9" s="1"/>
      <c r="K9" s="1"/>
    </row>
    <row r="10" spans="1:11" s="2" customFormat="1" ht="20.25" customHeight="1">
      <c r="A10" s="5" t="s">
        <v>267</v>
      </c>
      <c r="B10" s="1"/>
      <c r="E10" s="3"/>
      <c r="F10" s="3"/>
      <c r="G10" s="1"/>
      <c r="H10" s="1"/>
      <c r="I10" s="1"/>
      <c r="J10" s="1"/>
      <c r="K10" s="1"/>
    </row>
    <row r="11" spans="1:11" s="2" customFormat="1" ht="20.25" customHeight="1">
      <c r="A11" s="5" t="s">
        <v>268</v>
      </c>
      <c r="B11" s="1"/>
      <c r="E11" s="3"/>
      <c r="F11" s="3"/>
      <c r="G11" s="1"/>
      <c r="H11" s="1"/>
      <c r="I11" s="1"/>
      <c r="J11" s="1"/>
      <c r="K11" s="1"/>
    </row>
    <row r="12" spans="1:11" s="2" customFormat="1" ht="20.25" customHeight="1">
      <c r="A12" s="5" t="s">
        <v>1490</v>
      </c>
      <c r="B12" s="1"/>
      <c r="E12" s="3"/>
      <c r="F12" s="3"/>
      <c r="G12" s="1"/>
      <c r="H12" s="1"/>
      <c r="I12" s="1"/>
      <c r="J12" s="1"/>
      <c r="K12" s="1"/>
    </row>
    <row r="13" spans="1:11" s="2" customFormat="1" ht="20.25" customHeight="1">
      <c r="A13" s="7" t="s">
        <v>270</v>
      </c>
      <c r="B13" s="1"/>
      <c r="E13" s="3"/>
      <c r="F13" s="3"/>
      <c r="G13" s="1"/>
      <c r="H13" s="1"/>
      <c r="I13" s="1"/>
      <c r="J13" s="1"/>
      <c r="K13" s="1"/>
    </row>
    <row r="14" spans="1:11" s="2" customFormat="1" ht="20.25" customHeight="1">
      <c r="A14" s="5" t="s">
        <v>271</v>
      </c>
      <c r="B14" s="1"/>
      <c r="E14" s="3"/>
      <c r="F14" s="3"/>
      <c r="G14" s="1"/>
      <c r="H14" s="1"/>
      <c r="I14" s="1"/>
      <c r="J14" s="1"/>
      <c r="K14" s="1"/>
    </row>
    <row r="15" spans="1:11" s="2" customFormat="1" ht="20.25" customHeight="1">
      <c r="A15" s="5" t="s">
        <v>389</v>
      </c>
      <c r="B15" s="1"/>
      <c r="E15" s="3"/>
      <c r="F15" s="3"/>
      <c r="G15" s="1"/>
      <c r="H15" s="1"/>
      <c r="I15" s="1"/>
      <c r="J15" s="1"/>
      <c r="K15" s="1"/>
    </row>
    <row r="16" spans="1:11" s="2" customFormat="1" ht="20.25" customHeight="1">
      <c r="A16" s="7" t="s">
        <v>272</v>
      </c>
      <c r="B16" s="1"/>
      <c r="E16" s="3"/>
      <c r="F16" s="3"/>
      <c r="G16" s="1"/>
      <c r="H16" s="1"/>
      <c r="I16" s="1"/>
      <c r="J16" s="1"/>
      <c r="K16" s="1"/>
    </row>
    <row r="17" spans="1:11" s="2" customFormat="1" ht="20.25" customHeight="1">
      <c r="A17" s="5" t="s">
        <v>273</v>
      </c>
      <c r="B17" s="1"/>
      <c r="E17" s="3"/>
      <c r="F17" s="3"/>
      <c r="G17" s="1"/>
      <c r="H17" s="1"/>
      <c r="I17" s="1"/>
      <c r="J17" s="1"/>
      <c r="K17" s="1"/>
    </row>
    <row r="18" spans="1:11" s="2" customFormat="1" ht="20.25" customHeight="1">
      <c r="A18" s="5" t="s">
        <v>1491</v>
      </c>
      <c r="B18" s="1"/>
      <c r="E18" s="3"/>
      <c r="F18" s="3"/>
      <c r="G18" s="1"/>
      <c r="H18" s="1"/>
      <c r="I18" s="1"/>
      <c r="J18" s="1"/>
      <c r="K18" s="1"/>
    </row>
    <row r="19" spans="1:11" ht="20.25" customHeight="1">
      <c r="A19" s="5" t="s">
        <v>1492</v>
      </c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&amp;N&amp;R&amp;"Candara,Regular"&amp;8Oblu byAtmosphere at Helengeli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0E27B-A1F2-4A0B-AF18-96102534DC55}">
  <sheetPr codeName="Лист156">
    <tabColor rgb="FFFF0000"/>
  </sheetPr>
  <dimension ref="A8:BF34"/>
  <sheetViews>
    <sheetView topLeftCell="BG1" zoomScale="136" zoomScaleNormal="136" zoomScaleSheetLayoutView="100" workbookViewId="0">
      <selection sqref="A1:BF1048576"/>
    </sheetView>
  </sheetViews>
  <sheetFormatPr defaultColWidth="12.85546875" defaultRowHeight="18" customHeight="1"/>
  <cols>
    <col min="1" max="1" width="22.28515625" style="25" hidden="1" customWidth="1"/>
    <col min="2" max="11" width="11.42578125" style="25" hidden="1" customWidth="1"/>
    <col min="12" max="58" width="0" style="25" hidden="1" customWidth="1"/>
    <col min="59" max="16384" width="12.85546875" style="25"/>
  </cols>
  <sheetData>
    <row r="8" spans="1:58" ht="18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8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18" customHeight="1">
      <c r="A10" s="298"/>
      <c r="B10" s="298"/>
      <c r="C10" s="298"/>
      <c r="D10" s="285" t="s">
        <v>235</v>
      </c>
      <c r="E10" s="286"/>
      <c r="F10" s="286"/>
      <c r="G10" s="287"/>
      <c r="H10" s="285" t="s">
        <v>276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08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08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08 Jan 2020</v>
      </c>
      <c r="BD10" s="283"/>
      <c r="BE10" s="283"/>
      <c r="BF10" s="284"/>
    </row>
    <row r="11" spans="1:58" ht="18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18" customHeight="1">
      <c r="A12" s="30" t="s">
        <v>330</v>
      </c>
      <c r="B12" s="31" t="s">
        <v>8</v>
      </c>
      <c r="C12" s="31" t="s">
        <v>45</v>
      </c>
      <c r="D12" s="31">
        <v>382</v>
      </c>
      <c r="E12" s="31">
        <v>226</v>
      </c>
      <c r="F12" s="31">
        <v>191</v>
      </c>
      <c r="G12" s="31">
        <v>90</v>
      </c>
      <c r="H12" s="31">
        <v>510</v>
      </c>
      <c r="I12" s="31">
        <v>290</v>
      </c>
      <c r="J12" s="31">
        <v>233</v>
      </c>
      <c r="K12" s="31">
        <v>90</v>
      </c>
      <c r="M12" s="30" t="str">
        <f t="shared" ref="M12:O14" si="0">A12</f>
        <v>Beach Villa</v>
      </c>
      <c r="N12" s="31" t="str">
        <f t="shared" si="0"/>
        <v>AI</v>
      </c>
      <c r="O12" s="31" t="str">
        <f t="shared" si="0"/>
        <v>as quoted</v>
      </c>
      <c r="P12" s="31">
        <f>SUM(D12)</f>
        <v>382</v>
      </c>
      <c r="Q12" s="31">
        <f>SUM(E12*2)</f>
        <v>452</v>
      </c>
      <c r="R12" s="31">
        <f>F12*3</f>
        <v>573</v>
      </c>
      <c r="S12" s="31">
        <f>G12</f>
        <v>90</v>
      </c>
      <c r="T12" s="31">
        <f>SUM(H12)</f>
        <v>510</v>
      </c>
      <c r="U12" s="31">
        <f>SUM(I12*2)</f>
        <v>580</v>
      </c>
      <c r="V12" s="31">
        <f>SUM(J12*3)</f>
        <v>699</v>
      </c>
      <c r="W12" s="31">
        <f>SUM(K12)</f>
        <v>90</v>
      </c>
      <c r="X12" s="8"/>
      <c r="Y12" s="33"/>
      <c r="Z12" s="33"/>
      <c r="AA12" s="33">
        <v>6</v>
      </c>
      <c r="AB12" s="33">
        <v>12</v>
      </c>
      <c r="AC12" s="33">
        <v>18</v>
      </c>
      <c r="AE12" s="30" t="str">
        <f t="shared" ref="AE12:AJ14" si="1">M12</f>
        <v>Beach Villa</v>
      </c>
      <c r="AF12" s="31" t="str">
        <f t="shared" si="1"/>
        <v>AI</v>
      </c>
      <c r="AG12" s="31" t="str">
        <f t="shared" si="1"/>
        <v>as quoted</v>
      </c>
      <c r="AH12" s="31">
        <f t="shared" si="1"/>
        <v>382</v>
      </c>
      <c r="AI12" s="34">
        <f>Q12</f>
        <v>452</v>
      </c>
      <c r="AJ12" s="34">
        <f>R12</f>
        <v>573</v>
      </c>
      <c r="AK12" s="34">
        <f>S12</f>
        <v>90</v>
      </c>
      <c r="AL12" s="34">
        <f t="shared" ref="AL12:AN14" si="2">T12</f>
        <v>510</v>
      </c>
      <c r="AM12" s="34">
        <f t="shared" si="2"/>
        <v>580</v>
      </c>
      <c r="AN12" s="34">
        <f t="shared" si="2"/>
        <v>699</v>
      </c>
      <c r="AO12" s="34">
        <f>W12</f>
        <v>90</v>
      </c>
      <c r="AQ12" s="35">
        <v>10</v>
      </c>
      <c r="AR12" s="35">
        <v>0</v>
      </c>
      <c r="AS12" s="35">
        <v>25</v>
      </c>
      <c r="AT12" s="36">
        <v>0</v>
      </c>
      <c r="AV12" s="30" t="str">
        <f t="shared" ref="AV12:AX14" si="3">AE12</f>
        <v>Beach Villa</v>
      </c>
      <c r="AW12" s="31" t="str">
        <f t="shared" si="3"/>
        <v>AI</v>
      </c>
      <c r="AX12" s="31" t="str">
        <f t="shared" si="3"/>
        <v>as quoted</v>
      </c>
      <c r="AY12" s="31">
        <f>AH12+AQ12</f>
        <v>392</v>
      </c>
      <c r="AZ12" s="31">
        <f>AI12+AQ12</f>
        <v>462</v>
      </c>
      <c r="BA12" s="31">
        <f t="shared" ref="BA12:BC14" si="4">AJ12+AQ12</f>
        <v>583</v>
      </c>
      <c r="BB12" s="31">
        <f t="shared" si="4"/>
        <v>90</v>
      </c>
      <c r="BC12" s="31">
        <f t="shared" si="4"/>
        <v>535</v>
      </c>
      <c r="BD12" s="31">
        <f>AM12+AS12</f>
        <v>605</v>
      </c>
      <c r="BE12" s="31">
        <f t="shared" ref="BE12:BF14" si="5">AN12+AS12</f>
        <v>724</v>
      </c>
      <c r="BF12" s="31">
        <f t="shared" si="5"/>
        <v>90</v>
      </c>
    </row>
    <row r="13" spans="1:58" ht="18" customHeight="1">
      <c r="A13" s="30" t="s">
        <v>511</v>
      </c>
      <c r="B13" s="31" t="s">
        <v>8</v>
      </c>
      <c r="C13" s="31" t="s">
        <v>45</v>
      </c>
      <c r="D13" s="31">
        <v>448</v>
      </c>
      <c r="E13" s="31">
        <v>259</v>
      </c>
      <c r="F13" s="31">
        <v>213</v>
      </c>
      <c r="G13" s="31">
        <v>90</v>
      </c>
      <c r="H13" s="31">
        <v>582</v>
      </c>
      <c r="I13" s="31">
        <v>326</v>
      </c>
      <c r="J13" s="31">
        <v>257</v>
      </c>
      <c r="K13" s="31">
        <v>90</v>
      </c>
      <c r="M13" s="30" t="str">
        <f t="shared" si="0"/>
        <v>Deluxe Beach Villa</v>
      </c>
      <c r="N13" s="31" t="str">
        <f t="shared" si="0"/>
        <v>AI</v>
      </c>
      <c r="O13" s="31" t="str">
        <f t="shared" si="0"/>
        <v>as quoted</v>
      </c>
      <c r="P13" s="31">
        <f>SUM(D13)</f>
        <v>448</v>
      </c>
      <c r="Q13" s="31">
        <f>SUM(E13*2)</f>
        <v>518</v>
      </c>
      <c r="R13" s="31">
        <f>F13*3</f>
        <v>639</v>
      </c>
      <c r="S13" s="31">
        <f>G13</f>
        <v>90</v>
      </c>
      <c r="T13" s="31">
        <f>SUM(H13)</f>
        <v>582</v>
      </c>
      <c r="U13" s="31">
        <f>SUM(I13*2)</f>
        <v>652</v>
      </c>
      <c r="V13" s="31">
        <f>SUM(J13*3)</f>
        <v>771</v>
      </c>
      <c r="W13" s="31">
        <f>SUM(K13)</f>
        <v>90</v>
      </c>
      <c r="X13" s="8"/>
      <c r="Y13" s="33"/>
      <c r="Z13" s="33"/>
      <c r="AA13" s="33">
        <v>6</v>
      </c>
      <c r="AB13" s="33">
        <v>12</v>
      </c>
      <c r="AC13" s="33">
        <v>18</v>
      </c>
      <c r="AE13" s="30" t="str">
        <f t="shared" si="1"/>
        <v>Deluxe Beach Villa</v>
      </c>
      <c r="AF13" s="31" t="str">
        <f t="shared" si="1"/>
        <v>AI</v>
      </c>
      <c r="AG13" s="31" t="str">
        <f t="shared" si="1"/>
        <v>as quoted</v>
      </c>
      <c r="AH13" s="31">
        <f t="shared" si="1"/>
        <v>448</v>
      </c>
      <c r="AI13" s="34">
        <f t="shared" si="1"/>
        <v>518</v>
      </c>
      <c r="AJ13" s="34">
        <f t="shared" si="1"/>
        <v>639</v>
      </c>
      <c r="AK13" s="34">
        <f>S13</f>
        <v>90</v>
      </c>
      <c r="AL13" s="34">
        <f t="shared" si="2"/>
        <v>582</v>
      </c>
      <c r="AM13" s="34">
        <f t="shared" si="2"/>
        <v>652</v>
      </c>
      <c r="AN13" s="34">
        <f t="shared" si="2"/>
        <v>771</v>
      </c>
      <c r="AO13" s="34">
        <f>W13</f>
        <v>90</v>
      </c>
      <c r="AQ13" s="35">
        <v>10</v>
      </c>
      <c r="AR13" s="35">
        <v>0</v>
      </c>
      <c r="AS13" s="35">
        <v>25</v>
      </c>
      <c r="AT13" s="36">
        <v>0</v>
      </c>
      <c r="AV13" s="30" t="str">
        <f t="shared" si="3"/>
        <v>Deluxe Beach Villa</v>
      </c>
      <c r="AW13" s="31" t="str">
        <f t="shared" si="3"/>
        <v>AI</v>
      </c>
      <c r="AX13" s="31" t="str">
        <f t="shared" si="3"/>
        <v>as quoted</v>
      </c>
      <c r="AY13" s="31">
        <f>AH13+AQ13</f>
        <v>458</v>
      </c>
      <c r="AZ13" s="31">
        <f>AI13+AQ13</f>
        <v>528</v>
      </c>
      <c r="BA13" s="31">
        <f t="shared" si="4"/>
        <v>649</v>
      </c>
      <c r="BB13" s="31">
        <f t="shared" si="4"/>
        <v>90</v>
      </c>
      <c r="BC13" s="31">
        <f t="shared" si="4"/>
        <v>607</v>
      </c>
      <c r="BD13" s="31">
        <f>AM13+AS13</f>
        <v>677</v>
      </c>
      <c r="BE13" s="31">
        <f t="shared" si="5"/>
        <v>796</v>
      </c>
      <c r="BF13" s="31">
        <f t="shared" si="5"/>
        <v>90</v>
      </c>
    </row>
    <row r="14" spans="1:58" ht="18" customHeight="1">
      <c r="A14" s="30" t="s">
        <v>1493</v>
      </c>
      <c r="B14" s="31" t="s">
        <v>8</v>
      </c>
      <c r="C14" s="31" t="s">
        <v>45</v>
      </c>
      <c r="D14" s="31">
        <v>576</v>
      </c>
      <c r="E14" s="31">
        <v>323</v>
      </c>
      <c r="F14" s="31">
        <v>255</v>
      </c>
      <c r="G14" s="31">
        <v>90</v>
      </c>
      <c r="H14" s="31">
        <v>728</v>
      </c>
      <c r="I14" s="31">
        <v>399</v>
      </c>
      <c r="J14" s="31">
        <v>306</v>
      </c>
      <c r="K14" s="31">
        <v>90</v>
      </c>
      <c r="M14" s="30" t="str">
        <f t="shared" si="0"/>
        <v>Deluxe Lagoon Pool Villa</v>
      </c>
      <c r="N14" s="31" t="str">
        <f t="shared" si="0"/>
        <v>AI</v>
      </c>
      <c r="O14" s="31" t="str">
        <f t="shared" si="0"/>
        <v>as quoted</v>
      </c>
      <c r="P14" s="31">
        <f>SUM(D14)</f>
        <v>576</v>
      </c>
      <c r="Q14" s="31">
        <f>SUM(E14*2)</f>
        <v>646</v>
      </c>
      <c r="R14" s="31">
        <f>F14*3</f>
        <v>765</v>
      </c>
      <c r="S14" s="31">
        <f>G14</f>
        <v>90</v>
      </c>
      <c r="T14" s="31">
        <f>SUM(H14)</f>
        <v>728</v>
      </c>
      <c r="U14" s="31">
        <f>SUM(I14*2)</f>
        <v>798</v>
      </c>
      <c r="V14" s="31">
        <f>SUM(J14*3)</f>
        <v>918</v>
      </c>
      <c r="W14" s="31">
        <f>SUM(K14)</f>
        <v>90</v>
      </c>
      <c r="X14" s="8"/>
      <c r="Y14" s="33"/>
      <c r="Z14" s="33"/>
      <c r="AA14" s="33">
        <v>6</v>
      </c>
      <c r="AB14" s="33">
        <v>12</v>
      </c>
      <c r="AC14" s="33">
        <v>18</v>
      </c>
      <c r="AE14" s="30" t="str">
        <f t="shared" si="1"/>
        <v>Deluxe Lagoon Pool Villa</v>
      </c>
      <c r="AF14" s="31" t="str">
        <f t="shared" si="1"/>
        <v>AI</v>
      </c>
      <c r="AG14" s="31" t="str">
        <f t="shared" si="1"/>
        <v>as quoted</v>
      </c>
      <c r="AH14" s="31">
        <f t="shared" si="1"/>
        <v>576</v>
      </c>
      <c r="AI14" s="34">
        <f t="shared" si="1"/>
        <v>646</v>
      </c>
      <c r="AJ14" s="34">
        <f t="shared" si="1"/>
        <v>765</v>
      </c>
      <c r="AK14" s="34">
        <f>S14</f>
        <v>90</v>
      </c>
      <c r="AL14" s="34">
        <f t="shared" si="2"/>
        <v>728</v>
      </c>
      <c r="AM14" s="34">
        <f t="shared" si="2"/>
        <v>798</v>
      </c>
      <c r="AN14" s="34">
        <f t="shared" si="2"/>
        <v>918</v>
      </c>
      <c r="AO14" s="34">
        <f>W14</f>
        <v>90</v>
      </c>
      <c r="AQ14" s="35">
        <v>10</v>
      </c>
      <c r="AR14" s="35">
        <v>0</v>
      </c>
      <c r="AS14" s="35">
        <v>25</v>
      </c>
      <c r="AT14" s="36">
        <v>0</v>
      </c>
      <c r="AV14" s="30" t="str">
        <f t="shared" si="3"/>
        <v>Deluxe Lagoon Pool Villa</v>
      </c>
      <c r="AW14" s="31" t="str">
        <f t="shared" si="3"/>
        <v>AI</v>
      </c>
      <c r="AX14" s="31" t="str">
        <f t="shared" si="3"/>
        <v>as quoted</v>
      </c>
      <c r="AY14" s="31">
        <f>AH14+AQ14</f>
        <v>586</v>
      </c>
      <c r="AZ14" s="31">
        <f>AI14+AQ14</f>
        <v>656</v>
      </c>
      <c r="BA14" s="31">
        <f t="shared" si="4"/>
        <v>775</v>
      </c>
      <c r="BB14" s="31">
        <f t="shared" si="4"/>
        <v>90</v>
      </c>
      <c r="BC14" s="31">
        <f t="shared" si="4"/>
        <v>753</v>
      </c>
      <c r="BD14" s="31">
        <f>AM14+AS14</f>
        <v>823</v>
      </c>
      <c r="BE14" s="31">
        <f t="shared" si="5"/>
        <v>943</v>
      </c>
      <c r="BF14" s="31">
        <f t="shared" si="5"/>
        <v>90</v>
      </c>
    </row>
    <row r="15" spans="1:58" ht="18" customHeight="1">
      <c r="A15" s="30"/>
      <c r="B15" s="31"/>
      <c r="C15" s="31"/>
      <c r="D15" s="31"/>
      <c r="E15" s="31" t="s">
        <v>279</v>
      </c>
      <c r="F15" s="31"/>
      <c r="G15" s="31"/>
      <c r="H15" s="31"/>
      <c r="I15" s="31" t="s">
        <v>280</v>
      </c>
      <c r="J15" s="31"/>
      <c r="K15" s="31"/>
      <c r="M15" s="30"/>
      <c r="N15" s="31"/>
      <c r="O15" s="31"/>
      <c r="P15" s="31"/>
      <c r="Q15" s="31" t="str">
        <f>E15</f>
        <v>Quadruple</v>
      </c>
      <c r="R15" s="31"/>
      <c r="S15" s="31"/>
      <c r="T15" s="31"/>
      <c r="U15" s="31" t="str">
        <f>I15</f>
        <v>Quadurple</v>
      </c>
      <c r="V15" s="31"/>
      <c r="W15" s="31"/>
      <c r="X15" s="8"/>
      <c r="Y15" s="33"/>
      <c r="Z15" s="33"/>
      <c r="AA15" s="33"/>
      <c r="AB15" s="33"/>
      <c r="AC15" s="33"/>
      <c r="AE15" s="30"/>
      <c r="AF15" s="31"/>
      <c r="AG15" s="31"/>
      <c r="AH15" s="31"/>
      <c r="AI15" s="34" t="str">
        <f>Q15</f>
        <v>Quadruple</v>
      </c>
      <c r="AJ15" s="34"/>
      <c r="AK15" s="34"/>
      <c r="AL15" s="34"/>
      <c r="AM15" s="34" t="str">
        <f>U15</f>
        <v>Quadurple</v>
      </c>
      <c r="AN15" s="34"/>
      <c r="AO15" s="34">
        <f>W15</f>
        <v>0</v>
      </c>
      <c r="AQ15" s="35"/>
      <c r="AR15" s="35"/>
      <c r="AS15" s="35"/>
      <c r="AT15" s="36"/>
      <c r="AV15" s="30"/>
      <c r="AW15" s="31"/>
      <c r="AX15" s="31"/>
      <c r="AY15" s="31"/>
      <c r="AZ15" s="31" t="str">
        <f>AI15</f>
        <v>Quadruple</v>
      </c>
      <c r="BA15" s="31"/>
      <c r="BB15" s="31"/>
      <c r="BC15" s="31"/>
      <c r="BD15" s="31" t="str">
        <f>AM15</f>
        <v>Quadurple</v>
      </c>
      <c r="BE15" s="31"/>
      <c r="BF15" s="31"/>
    </row>
    <row r="16" spans="1:58" ht="18" customHeight="1">
      <c r="A16" s="30" t="s">
        <v>1494</v>
      </c>
      <c r="B16" s="31" t="s">
        <v>8</v>
      </c>
      <c r="C16" s="31" t="s">
        <v>68</v>
      </c>
      <c r="D16" s="31"/>
      <c r="E16" s="31">
        <v>230</v>
      </c>
      <c r="F16" s="31">
        <v>0</v>
      </c>
      <c r="G16" s="31">
        <v>90</v>
      </c>
      <c r="H16" s="31">
        <v>0</v>
      </c>
      <c r="I16" s="31">
        <v>294</v>
      </c>
      <c r="J16" s="31">
        <v>0</v>
      </c>
      <c r="K16" s="31">
        <v>90</v>
      </c>
      <c r="M16" s="30" t="str">
        <f>A16</f>
        <v>Two Bed Room Beach Pool Suite</v>
      </c>
      <c r="N16" s="31" t="str">
        <f>B16</f>
        <v>AI</v>
      </c>
      <c r="O16" s="31" t="str">
        <f>C16</f>
        <v>04 Persons</v>
      </c>
      <c r="P16" s="31">
        <f>SUM(D16)</f>
        <v>0</v>
      </c>
      <c r="Q16" s="31">
        <f>SUM(E16*4)</f>
        <v>920</v>
      </c>
      <c r="R16" s="31">
        <f>F16*3</f>
        <v>0</v>
      </c>
      <c r="S16" s="31">
        <f>G16</f>
        <v>90</v>
      </c>
      <c r="T16" s="31">
        <f>SUM(H16)</f>
        <v>0</v>
      </c>
      <c r="U16" s="31">
        <f>SUM(I16*4)</f>
        <v>1176</v>
      </c>
      <c r="V16" s="31">
        <f>SUM(J16*3)</f>
        <v>0</v>
      </c>
      <c r="W16" s="31">
        <f>SUM(K16)</f>
        <v>90</v>
      </c>
      <c r="X16" s="8"/>
      <c r="Y16" s="33"/>
      <c r="Z16" s="33"/>
      <c r="AA16" s="33">
        <v>6</v>
      </c>
      <c r="AB16" s="33">
        <v>12</v>
      </c>
      <c r="AC16" s="33">
        <v>18</v>
      </c>
      <c r="AE16" s="30" t="str">
        <f>M16</f>
        <v>Two Bed Room Beach Pool Suite</v>
      </c>
      <c r="AF16" s="31" t="str">
        <f>N16</f>
        <v>AI</v>
      </c>
      <c r="AG16" s="31" t="str">
        <f>O16</f>
        <v>04 Persons</v>
      </c>
      <c r="AH16" s="31">
        <f>P16</f>
        <v>0</v>
      </c>
      <c r="AI16" s="34">
        <f>Q16</f>
        <v>920</v>
      </c>
      <c r="AJ16" s="34">
        <f>R16</f>
        <v>0</v>
      </c>
      <c r="AK16" s="34">
        <f>S16</f>
        <v>90</v>
      </c>
      <c r="AL16" s="34">
        <f>T16</f>
        <v>0</v>
      </c>
      <c r="AM16" s="34">
        <f>U16</f>
        <v>1176</v>
      </c>
      <c r="AN16" s="34">
        <f>V16</f>
        <v>0</v>
      </c>
      <c r="AO16" s="34">
        <f>W16</f>
        <v>90</v>
      </c>
      <c r="AQ16" s="35">
        <v>15</v>
      </c>
      <c r="AR16" s="35">
        <v>0</v>
      </c>
      <c r="AS16" s="35">
        <v>40</v>
      </c>
      <c r="AT16" s="36">
        <v>0</v>
      </c>
      <c r="AV16" s="30" t="str">
        <f>AE16</f>
        <v>Two Bed Room Beach Pool Suite</v>
      </c>
      <c r="AW16" s="31" t="str">
        <f>AF16</f>
        <v>AI</v>
      </c>
      <c r="AX16" s="31" t="str">
        <f>AG16</f>
        <v>04 Persons</v>
      </c>
      <c r="AY16" s="31">
        <f>AH16+AQ16</f>
        <v>15</v>
      </c>
      <c r="AZ16" s="31">
        <f>AI16+AQ16</f>
        <v>935</v>
      </c>
      <c r="BA16" s="31">
        <f>AJ16+AQ16</f>
        <v>15</v>
      </c>
      <c r="BB16" s="31">
        <f>AK16+AR16</f>
        <v>90</v>
      </c>
      <c r="BC16" s="31">
        <f>AL16+AS16</f>
        <v>40</v>
      </c>
      <c r="BD16" s="31">
        <f>AM16+AS16</f>
        <v>1216</v>
      </c>
      <c r="BE16" s="31">
        <f>AN16+AS16</f>
        <v>40</v>
      </c>
      <c r="BF16" s="31">
        <f>AO16+AT16</f>
        <v>90</v>
      </c>
    </row>
    <row r="17" spans="1:58" ht="18" customHeight="1">
      <c r="A17" s="25" t="s">
        <v>275</v>
      </c>
      <c r="M17" s="25" t="s">
        <v>24</v>
      </c>
      <c r="Y17" s="25" t="s">
        <v>25</v>
      </c>
      <c r="AE17" s="25" t="s">
        <v>26</v>
      </c>
      <c r="AQ17" s="25" t="s">
        <v>27</v>
      </c>
      <c r="AV17" s="25" t="s">
        <v>28</v>
      </c>
    </row>
    <row r="18" spans="1:58" ht="18" customHeight="1">
      <c r="A18" s="298" t="s">
        <v>0</v>
      </c>
      <c r="B18" s="298" t="s">
        <v>1</v>
      </c>
      <c r="C18" s="298" t="s">
        <v>29</v>
      </c>
      <c r="D18" s="285" t="s">
        <v>47</v>
      </c>
      <c r="E18" s="286"/>
      <c r="F18" s="286"/>
      <c r="G18" s="287"/>
      <c r="H18" s="285" t="s">
        <v>48</v>
      </c>
      <c r="I18" s="286"/>
      <c r="J18" s="286"/>
      <c r="K18" s="287"/>
      <c r="M18" s="299" t="s">
        <v>0</v>
      </c>
      <c r="N18" s="299" t="s">
        <v>1</v>
      </c>
      <c r="O18" s="299" t="s">
        <v>29</v>
      </c>
      <c r="P18" s="288" t="str">
        <f>D18</f>
        <v>Season 3</v>
      </c>
      <c r="Q18" s="289"/>
      <c r="R18" s="289"/>
      <c r="S18" s="290"/>
      <c r="T18" s="288" t="str">
        <f>H18</f>
        <v>Season 4</v>
      </c>
      <c r="U18" s="289"/>
      <c r="V18" s="289"/>
      <c r="W18" s="290"/>
      <c r="X18" s="8"/>
      <c r="Y18" s="26" t="s">
        <v>32</v>
      </c>
      <c r="Z18" s="26" t="s">
        <v>33</v>
      </c>
      <c r="AA18" s="26" t="s">
        <v>34</v>
      </c>
      <c r="AB18" s="26" t="s">
        <v>34</v>
      </c>
      <c r="AC18" s="26" t="s">
        <v>34</v>
      </c>
      <c r="AE18" s="294" t="s">
        <v>0</v>
      </c>
      <c r="AF18" s="294" t="s">
        <v>1</v>
      </c>
      <c r="AG18" s="294" t="s">
        <v>29</v>
      </c>
      <c r="AH18" s="291" t="str">
        <f>P18</f>
        <v>Season 3</v>
      </c>
      <c r="AI18" s="292"/>
      <c r="AJ18" s="292"/>
      <c r="AK18" s="293"/>
      <c r="AL18" s="291" t="str">
        <f>T18</f>
        <v>Season 4</v>
      </c>
      <c r="AM18" s="292"/>
      <c r="AN18" s="292"/>
      <c r="AO18" s="293"/>
      <c r="AQ18" s="27"/>
      <c r="AR18" s="27"/>
      <c r="AS18" s="27"/>
      <c r="AT18" s="28"/>
      <c r="AV18" s="295" t="s">
        <v>0</v>
      </c>
      <c r="AW18" s="295" t="s">
        <v>1</v>
      </c>
      <c r="AX18" s="295" t="s">
        <v>29</v>
      </c>
      <c r="AY18" s="282" t="str">
        <f>AH18</f>
        <v>Season 3</v>
      </c>
      <c r="AZ18" s="283"/>
      <c r="BA18" s="283"/>
      <c r="BB18" s="284"/>
      <c r="BC18" s="282" t="str">
        <f>AL18</f>
        <v>Season 4</v>
      </c>
      <c r="BD18" s="283"/>
      <c r="BE18" s="283"/>
      <c r="BF18" s="284"/>
    </row>
    <row r="19" spans="1:58" ht="18" customHeight="1">
      <c r="A19" s="298"/>
      <c r="B19" s="298"/>
      <c r="C19" s="298"/>
      <c r="D19" s="285" t="s">
        <v>282</v>
      </c>
      <c r="E19" s="286"/>
      <c r="F19" s="286"/>
      <c r="G19" s="287"/>
      <c r="H19" s="285" t="s">
        <v>283</v>
      </c>
      <c r="I19" s="286"/>
      <c r="J19" s="286"/>
      <c r="K19" s="287"/>
      <c r="M19" s="299"/>
      <c r="N19" s="299"/>
      <c r="O19" s="299"/>
      <c r="P19" s="288" t="str">
        <f>D19</f>
        <v>09 Jan 2020 to 30 Apr 2020</v>
      </c>
      <c r="Q19" s="289"/>
      <c r="R19" s="289"/>
      <c r="S19" s="290"/>
      <c r="T19" s="288" t="str">
        <f>H19</f>
        <v>01 May 2020 to 20 Jul 2020</v>
      </c>
      <c r="U19" s="289"/>
      <c r="V19" s="289"/>
      <c r="W19" s="290"/>
      <c r="X19" s="8"/>
      <c r="Y19" s="26" t="s">
        <v>37</v>
      </c>
      <c r="Z19" s="26" t="s">
        <v>38</v>
      </c>
      <c r="AA19" s="26" t="s">
        <v>38</v>
      </c>
      <c r="AB19" s="26" t="s">
        <v>38</v>
      </c>
      <c r="AC19" s="26"/>
      <c r="AE19" s="294"/>
      <c r="AF19" s="294"/>
      <c r="AG19" s="294"/>
      <c r="AH19" s="291" t="str">
        <f>P19</f>
        <v>09 Jan 2020 to 30 Apr 2020</v>
      </c>
      <c r="AI19" s="292"/>
      <c r="AJ19" s="292"/>
      <c r="AK19" s="293"/>
      <c r="AL19" s="291" t="str">
        <f>T19</f>
        <v>01 May 2020 to 20 Jul 2020</v>
      </c>
      <c r="AM19" s="292"/>
      <c r="AN19" s="292"/>
      <c r="AO19" s="293"/>
      <c r="AQ19" s="27" t="s">
        <v>39</v>
      </c>
      <c r="AR19" s="27"/>
      <c r="AS19" s="27" t="s">
        <v>40</v>
      </c>
      <c r="AT19" s="28"/>
      <c r="AV19" s="296"/>
      <c r="AW19" s="296"/>
      <c r="AX19" s="296"/>
      <c r="AY19" s="282" t="str">
        <f>AH19</f>
        <v>09 Jan 2020 to 30 Apr 2020</v>
      </c>
      <c r="AZ19" s="283"/>
      <c r="BA19" s="283"/>
      <c r="BB19" s="284"/>
      <c r="BC19" s="282" t="str">
        <f>AL19</f>
        <v>01 May 2020 to 20 Jul 2020</v>
      </c>
      <c r="BD19" s="283"/>
      <c r="BE19" s="283"/>
      <c r="BF19" s="284"/>
    </row>
    <row r="20" spans="1:58" ht="18" customHeight="1">
      <c r="A20" s="298"/>
      <c r="B20" s="298"/>
      <c r="C20" s="298"/>
      <c r="D20" s="29" t="s">
        <v>3</v>
      </c>
      <c r="E20" s="29" t="s">
        <v>4</v>
      </c>
      <c r="F20" s="29" t="s">
        <v>5</v>
      </c>
      <c r="G20" s="29" t="s">
        <v>41</v>
      </c>
      <c r="H20" s="29" t="s">
        <v>3</v>
      </c>
      <c r="I20" s="29" t="s">
        <v>4</v>
      </c>
      <c r="J20" s="29" t="s">
        <v>5</v>
      </c>
      <c r="K20" s="29" t="s">
        <v>41</v>
      </c>
      <c r="M20" s="299"/>
      <c r="N20" s="299"/>
      <c r="O20" s="299"/>
      <c r="P20" s="29" t="s">
        <v>3</v>
      </c>
      <c r="Q20" s="29" t="s">
        <v>4</v>
      </c>
      <c r="R20" s="29" t="s">
        <v>5</v>
      </c>
      <c r="S20" s="29" t="s">
        <v>41</v>
      </c>
      <c r="T20" s="29" t="s">
        <v>3</v>
      </c>
      <c r="U20" s="29" t="s">
        <v>4</v>
      </c>
      <c r="V20" s="29" t="s">
        <v>5</v>
      </c>
      <c r="W20" s="29" t="s">
        <v>41</v>
      </c>
      <c r="X20" s="8"/>
      <c r="Y20" s="26"/>
      <c r="Z20" s="26"/>
      <c r="AA20" s="26"/>
      <c r="AB20" s="26"/>
      <c r="AC20" s="26"/>
      <c r="AE20" s="294"/>
      <c r="AF20" s="294"/>
      <c r="AG20" s="294"/>
      <c r="AH20" s="29" t="s">
        <v>3</v>
      </c>
      <c r="AI20" s="29" t="s">
        <v>4</v>
      </c>
      <c r="AJ20" s="29" t="s">
        <v>5</v>
      </c>
      <c r="AK20" s="29" t="s">
        <v>41</v>
      </c>
      <c r="AL20" s="29" t="s">
        <v>3</v>
      </c>
      <c r="AM20" s="29" t="s">
        <v>4</v>
      </c>
      <c r="AN20" s="29" t="s">
        <v>5</v>
      </c>
      <c r="AO20" s="29" t="s">
        <v>41</v>
      </c>
      <c r="AQ20" s="27" t="s">
        <v>42</v>
      </c>
      <c r="AR20" s="27" t="s">
        <v>43</v>
      </c>
      <c r="AS20" s="27" t="s">
        <v>42</v>
      </c>
      <c r="AT20" s="28" t="s">
        <v>43</v>
      </c>
      <c r="AV20" s="297"/>
      <c r="AW20" s="297"/>
      <c r="AX20" s="297"/>
      <c r="AY20" s="29" t="s">
        <v>3</v>
      </c>
      <c r="AZ20" s="29" t="s">
        <v>4</v>
      </c>
      <c r="BA20" s="29" t="s">
        <v>5</v>
      </c>
      <c r="BB20" s="29" t="s">
        <v>41</v>
      </c>
      <c r="BC20" s="29" t="s">
        <v>3</v>
      </c>
      <c r="BD20" s="29" t="s">
        <v>4</v>
      </c>
      <c r="BE20" s="29" t="s">
        <v>5</v>
      </c>
      <c r="BF20" s="29" t="s">
        <v>41</v>
      </c>
    </row>
    <row r="21" spans="1:58" ht="18" customHeight="1">
      <c r="A21" s="30" t="s">
        <v>330</v>
      </c>
      <c r="B21" s="31" t="s">
        <v>8</v>
      </c>
      <c r="C21" s="31" t="s">
        <v>45</v>
      </c>
      <c r="D21" s="31">
        <v>430</v>
      </c>
      <c r="E21" s="31">
        <v>250</v>
      </c>
      <c r="F21" s="31">
        <v>207</v>
      </c>
      <c r="G21" s="31">
        <v>90</v>
      </c>
      <c r="H21" s="31">
        <v>320</v>
      </c>
      <c r="I21" s="31">
        <v>195</v>
      </c>
      <c r="J21" s="31">
        <v>170</v>
      </c>
      <c r="K21" s="31">
        <v>90</v>
      </c>
      <c r="M21" s="30" t="str">
        <f t="shared" ref="M21:O23" si="6">A21</f>
        <v>Beach Villa</v>
      </c>
      <c r="N21" s="31" t="str">
        <f t="shared" si="6"/>
        <v>AI</v>
      </c>
      <c r="O21" s="31" t="str">
        <f t="shared" si="6"/>
        <v>as quoted</v>
      </c>
      <c r="P21" s="31">
        <f>SUM(D21)</f>
        <v>430</v>
      </c>
      <c r="Q21" s="31">
        <f>SUM(E21*2)</f>
        <v>500</v>
      </c>
      <c r="R21" s="31">
        <f>F21*3</f>
        <v>621</v>
      </c>
      <c r="S21" s="31">
        <f>G21</f>
        <v>90</v>
      </c>
      <c r="T21" s="31">
        <f>SUM(H21)</f>
        <v>320</v>
      </c>
      <c r="U21" s="31">
        <f>SUM(I21*2)</f>
        <v>390</v>
      </c>
      <c r="V21" s="31">
        <f>SUM(J21*3)</f>
        <v>510</v>
      </c>
      <c r="W21" s="31">
        <f>SUM(K21)</f>
        <v>90</v>
      </c>
      <c r="X21" s="8"/>
      <c r="Y21" s="33"/>
      <c r="Z21" s="33"/>
      <c r="AA21" s="33">
        <v>6</v>
      </c>
      <c r="AB21" s="33">
        <v>12</v>
      </c>
      <c r="AC21" s="33">
        <v>18</v>
      </c>
      <c r="AE21" s="30" t="str">
        <f t="shared" ref="AE21:AJ23" si="7">M21</f>
        <v>Beach Villa</v>
      </c>
      <c r="AF21" s="31" t="str">
        <f t="shared" si="7"/>
        <v>AI</v>
      </c>
      <c r="AG21" s="31" t="str">
        <f t="shared" si="7"/>
        <v>as quoted</v>
      </c>
      <c r="AH21" s="31">
        <f t="shared" si="7"/>
        <v>430</v>
      </c>
      <c r="AI21" s="34">
        <f>Q21</f>
        <v>500</v>
      </c>
      <c r="AJ21" s="34">
        <f>R21</f>
        <v>621</v>
      </c>
      <c r="AK21" s="34">
        <f>S21</f>
        <v>90</v>
      </c>
      <c r="AL21" s="34">
        <f t="shared" ref="AL21:AN23" si="8">T21</f>
        <v>320</v>
      </c>
      <c r="AM21" s="34">
        <f t="shared" si="8"/>
        <v>390</v>
      </c>
      <c r="AN21" s="34">
        <f t="shared" si="8"/>
        <v>510</v>
      </c>
      <c r="AO21" s="34">
        <f>W21</f>
        <v>90</v>
      </c>
      <c r="AQ21" s="35">
        <v>10</v>
      </c>
      <c r="AR21" s="35">
        <v>0</v>
      </c>
      <c r="AS21" s="35">
        <v>10</v>
      </c>
      <c r="AT21" s="35">
        <v>0</v>
      </c>
      <c r="AV21" s="30" t="str">
        <f t="shared" ref="AV21:AX23" si="9">AE21</f>
        <v>Beach Villa</v>
      </c>
      <c r="AW21" s="31" t="str">
        <f t="shared" si="9"/>
        <v>AI</v>
      </c>
      <c r="AX21" s="31" t="str">
        <f t="shared" si="9"/>
        <v>as quoted</v>
      </c>
      <c r="AY21" s="31">
        <f>AH21+AQ21</f>
        <v>440</v>
      </c>
      <c r="AZ21" s="31">
        <f>AI21+AQ21</f>
        <v>510</v>
      </c>
      <c r="BA21" s="31">
        <f t="shared" ref="BA21:BC23" si="10">AJ21+AQ21</f>
        <v>631</v>
      </c>
      <c r="BB21" s="31">
        <f t="shared" si="10"/>
        <v>90</v>
      </c>
      <c r="BC21" s="31">
        <f t="shared" si="10"/>
        <v>330</v>
      </c>
      <c r="BD21" s="31">
        <f>AM21+AS21</f>
        <v>400</v>
      </c>
      <c r="BE21" s="31">
        <f t="shared" ref="BE21:BF23" si="11">AN21+AS21</f>
        <v>520</v>
      </c>
      <c r="BF21" s="31">
        <f t="shared" si="11"/>
        <v>90</v>
      </c>
    </row>
    <row r="22" spans="1:58" ht="18" customHeight="1">
      <c r="A22" s="30" t="s">
        <v>511</v>
      </c>
      <c r="B22" s="31" t="s">
        <v>8</v>
      </c>
      <c r="C22" s="31" t="s">
        <v>45</v>
      </c>
      <c r="D22" s="31">
        <v>498</v>
      </c>
      <c r="E22" s="31">
        <v>284</v>
      </c>
      <c r="F22" s="31">
        <v>229</v>
      </c>
      <c r="G22" s="31">
        <v>90</v>
      </c>
      <c r="H22" s="31">
        <v>384</v>
      </c>
      <c r="I22" s="31">
        <v>227</v>
      </c>
      <c r="J22" s="31">
        <v>191</v>
      </c>
      <c r="K22" s="31">
        <v>90</v>
      </c>
      <c r="M22" s="30" t="str">
        <f t="shared" si="6"/>
        <v>Deluxe Beach Villa</v>
      </c>
      <c r="N22" s="31" t="str">
        <f t="shared" si="6"/>
        <v>AI</v>
      </c>
      <c r="O22" s="31" t="str">
        <f t="shared" si="6"/>
        <v>as quoted</v>
      </c>
      <c r="P22" s="31">
        <f>SUM(D22)</f>
        <v>498</v>
      </c>
      <c r="Q22" s="31">
        <f>SUM(E22*2)</f>
        <v>568</v>
      </c>
      <c r="R22" s="31">
        <f>F22*3</f>
        <v>687</v>
      </c>
      <c r="S22" s="31">
        <f>G22</f>
        <v>90</v>
      </c>
      <c r="T22" s="31">
        <f>SUM(H22)</f>
        <v>384</v>
      </c>
      <c r="U22" s="31">
        <f>SUM(I22*2)</f>
        <v>454</v>
      </c>
      <c r="V22" s="31">
        <f>SUM(J22*3)</f>
        <v>573</v>
      </c>
      <c r="W22" s="31">
        <f>SUM(K22)</f>
        <v>90</v>
      </c>
      <c r="X22" s="8"/>
      <c r="Y22" s="33"/>
      <c r="Z22" s="33"/>
      <c r="AA22" s="33">
        <v>6</v>
      </c>
      <c r="AB22" s="33">
        <v>12</v>
      </c>
      <c r="AC22" s="33">
        <v>18</v>
      </c>
      <c r="AE22" s="30" t="str">
        <f t="shared" si="7"/>
        <v>Deluxe Beach Villa</v>
      </c>
      <c r="AF22" s="31" t="str">
        <f t="shared" si="7"/>
        <v>AI</v>
      </c>
      <c r="AG22" s="31" t="str">
        <f t="shared" si="7"/>
        <v>as quoted</v>
      </c>
      <c r="AH22" s="31">
        <f t="shared" si="7"/>
        <v>498</v>
      </c>
      <c r="AI22" s="34">
        <f t="shared" si="7"/>
        <v>568</v>
      </c>
      <c r="AJ22" s="34">
        <f t="shared" si="7"/>
        <v>687</v>
      </c>
      <c r="AK22" s="34">
        <f>S22</f>
        <v>90</v>
      </c>
      <c r="AL22" s="34">
        <f t="shared" si="8"/>
        <v>384</v>
      </c>
      <c r="AM22" s="34">
        <f t="shared" si="8"/>
        <v>454</v>
      </c>
      <c r="AN22" s="34">
        <f t="shared" si="8"/>
        <v>573</v>
      </c>
      <c r="AO22" s="34">
        <f>W22</f>
        <v>90</v>
      </c>
      <c r="AQ22" s="35">
        <v>10</v>
      </c>
      <c r="AR22" s="35">
        <v>0</v>
      </c>
      <c r="AS22" s="35">
        <v>10</v>
      </c>
      <c r="AT22" s="35">
        <v>0</v>
      </c>
      <c r="AV22" s="30" t="str">
        <f t="shared" si="9"/>
        <v>Deluxe Beach Villa</v>
      </c>
      <c r="AW22" s="31" t="str">
        <f t="shared" si="9"/>
        <v>AI</v>
      </c>
      <c r="AX22" s="31" t="str">
        <f t="shared" si="9"/>
        <v>as quoted</v>
      </c>
      <c r="AY22" s="31">
        <f>AH22+AQ22</f>
        <v>508</v>
      </c>
      <c r="AZ22" s="31">
        <f>AI22+AQ22</f>
        <v>578</v>
      </c>
      <c r="BA22" s="31">
        <f t="shared" si="10"/>
        <v>697</v>
      </c>
      <c r="BB22" s="31">
        <f t="shared" si="10"/>
        <v>90</v>
      </c>
      <c r="BC22" s="31">
        <f t="shared" si="10"/>
        <v>394</v>
      </c>
      <c r="BD22" s="31">
        <f>AM22+AS22</f>
        <v>464</v>
      </c>
      <c r="BE22" s="31">
        <f t="shared" si="11"/>
        <v>583</v>
      </c>
      <c r="BF22" s="31">
        <f t="shared" si="11"/>
        <v>90</v>
      </c>
    </row>
    <row r="23" spans="1:58" ht="18" customHeight="1">
      <c r="A23" s="30" t="s">
        <v>1493</v>
      </c>
      <c r="B23" s="31" t="s">
        <v>8</v>
      </c>
      <c r="C23" s="31" t="s">
        <v>45</v>
      </c>
      <c r="D23" s="31">
        <v>634</v>
      </c>
      <c r="E23" s="31">
        <v>352</v>
      </c>
      <c r="F23" s="31">
        <v>275</v>
      </c>
      <c r="G23" s="31">
        <v>90</v>
      </c>
      <c r="H23" s="31">
        <v>512</v>
      </c>
      <c r="I23" s="31">
        <v>291</v>
      </c>
      <c r="J23" s="31">
        <v>234</v>
      </c>
      <c r="K23" s="31">
        <v>90</v>
      </c>
      <c r="M23" s="30" t="str">
        <f t="shared" si="6"/>
        <v>Deluxe Lagoon Pool Villa</v>
      </c>
      <c r="N23" s="31" t="str">
        <f t="shared" si="6"/>
        <v>AI</v>
      </c>
      <c r="O23" s="31" t="str">
        <f t="shared" si="6"/>
        <v>as quoted</v>
      </c>
      <c r="P23" s="31">
        <f>SUM(D23)</f>
        <v>634</v>
      </c>
      <c r="Q23" s="31">
        <f>SUM(E23*2)</f>
        <v>704</v>
      </c>
      <c r="R23" s="31">
        <f>F23*3</f>
        <v>825</v>
      </c>
      <c r="S23" s="31">
        <f>G23</f>
        <v>90</v>
      </c>
      <c r="T23" s="31">
        <f>SUM(H23)</f>
        <v>512</v>
      </c>
      <c r="U23" s="31">
        <f>SUM(I23*2)</f>
        <v>582</v>
      </c>
      <c r="V23" s="31">
        <f>SUM(J23*3)</f>
        <v>702</v>
      </c>
      <c r="W23" s="31">
        <f>SUM(K23)</f>
        <v>90</v>
      </c>
      <c r="X23" s="8"/>
      <c r="Y23" s="33"/>
      <c r="Z23" s="33"/>
      <c r="AA23" s="33">
        <v>6</v>
      </c>
      <c r="AB23" s="33">
        <v>12</v>
      </c>
      <c r="AC23" s="33">
        <v>18</v>
      </c>
      <c r="AE23" s="30" t="str">
        <f t="shared" si="7"/>
        <v>Deluxe Lagoon Pool Villa</v>
      </c>
      <c r="AF23" s="31" t="str">
        <f t="shared" si="7"/>
        <v>AI</v>
      </c>
      <c r="AG23" s="31" t="str">
        <f t="shared" si="7"/>
        <v>as quoted</v>
      </c>
      <c r="AH23" s="31">
        <f t="shared" si="7"/>
        <v>634</v>
      </c>
      <c r="AI23" s="34">
        <f t="shared" si="7"/>
        <v>704</v>
      </c>
      <c r="AJ23" s="34">
        <f t="shared" si="7"/>
        <v>825</v>
      </c>
      <c r="AK23" s="34">
        <f>S23</f>
        <v>90</v>
      </c>
      <c r="AL23" s="34">
        <f t="shared" si="8"/>
        <v>512</v>
      </c>
      <c r="AM23" s="34">
        <f t="shared" si="8"/>
        <v>582</v>
      </c>
      <c r="AN23" s="34">
        <f t="shared" si="8"/>
        <v>702</v>
      </c>
      <c r="AO23" s="34">
        <f>W23</f>
        <v>90</v>
      </c>
      <c r="AQ23" s="35">
        <v>10</v>
      </c>
      <c r="AR23" s="35">
        <v>0</v>
      </c>
      <c r="AS23" s="35">
        <v>10</v>
      </c>
      <c r="AT23" s="35">
        <v>0</v>
      </c>
      <c r="AV23" s="30" t="str">
        <f t="shared" si="9"/>
        <v>Deluxe Lagoon Pool Villa</v>
      </c>
      <c r="AW23" s="31" t="str">
        <f t="shared" si="9"/>
        <v>AI</v>
      </c>
      <c r="AX23" s="31" t="str">
        <f t="shared" si="9"/>
        <v>as quoted</v>
      </c>
      <c r="AY23" s="31">
        <f>AH23+AQ23</f>
        <v>644</v>
      </c>
      <c r="AZ23" s="31">
        <f>AI23+AQ23</f>
        <v>714</v>
      </c>
      <c r="BA23" s="31">
        <f t="shared" si="10"/>
        <v>835</v>
      </c>
      <c r="BB23" s="31">
        <f t="shared" si="10"/>
        <v>90</v>
      </c>
      <c r="BC23" s="31">
        <f t="shared" si="10"/>
        <v>522</v>
      </c>
      <c r="BD23" s="31">
        <f>AM23+AS23</f>
        <v>592</v>
      </c>
      <c r="BE23" s="31">
        <f t="shared" si="11"/>
        <v>712</v>
      </c>
      <c r="BF23" s="31">
        <f t="shared" si="11"/>
        <v>90</v>
      </c>
    </row>
    <row r="24" spans="1:58" ht="18" customHeight="1">
      <c r="A24" s="30"/>
      <c r="B24" s="31"/>
      <c r="C24" s="31"/>
      <c r="D24" s="31"/>
      <c r="E24" s="31" t="s">
        <v>279</v>
      </c>
      <c r="F24" s="31"/>
      <c r="G24" s="31"/>
      <c r="H24" s="31"/>
      <c r="I24" s="31" t="s">
        <v>280</v>
      </c>
      <c r="J24" s="31"/>
      <c r="K24" s="31"/>
      <c r="M24" s="30"/>
      <c r="N24" s="31"/>
      <c r="O24" s="31"/>
      <c r="P24" s="31"/>
      <c r="Q24" s="31" t="str">
        <f>E24</f>
        <v>Quadruple</v>
      </c>
      <c r="R24" s="31"/>
      <c r="S24" s="31"/>
      <c r="T24" s="31"/>
      <c r="U24" s="31" t="str">
        <f>I24</f>
        <v>Quadurple</v>
      </c>
      <c r="V24" s="31"/>
      <c r="W24" s="31"/>
      <c r="X24" s="8"/>
      <c r="Y24" s="33"/>
      <c r="Z24" s="33"/>
      <c r="AA24" s="33"/>
      <c r="AB24" s="33"/>
      <c r="AC24" s="33"/>
      <c r="AE24" s="30"/>
      <c r="AF24" s="31"/>
      <c r="AG24" s="31"/>
      <c r="AH24" s="31"/>
      <c r="AI24" s="34" t="str">
        <f>Q24</f>
        <v>Quadruple</v>
      </c>
      <c r="AJ24" s="34"/>
      <c r="AK24" s="34"/>
      <c r="AL24" s="34"/>
      <c r="AM24" s="34" t="str">
        <f>U24</f>
        <v>Quadurple</v>
      </c>
      <c r="AN24" s="34"/>
      <c r="AO24" s="34">
        <f>W24</f>
        <v>0</v>
      </c>
      <c r="AQ24" s="35"/>
      <c r="AR24" s="35"/>
      <c r="AS24" s="35"/>
      <c r="AT24" s="35"/>
      <c r="AV24" s="30"/>
      <c r="AW24" s="31"/>
      <c r="AX24" s="31"/>
      <c r="AY24" s="31"/>
      <c r="AZ24" s="31" t="str">
        <f>AI24</f>
        <v>Quadruple</v>
      </c>
      <c r="BA24" s="31"/>
      <c r="BB24" s="31"/>
      <c r="BC24" s="31"/>
      <c r="BD24" s="31" t="str">
        <f>AM24</f>
        <v>Quadurple</v>
      </c>
      <c r="BE24" s="31"/>
      <c r="BF24" s="31"/>
    </row>
    <row r="25" spans="1:58" ht="18" customHeight="1">
      <c r="A25" s="30" t="s">
        <v>1494</v>
      </c>
      <c r="B25" s="31" t="s">
        <v>8</v>
      </c>
      <c r="C25" s="31" t="s">
        <v>68</v>
      </c>
      <c r="D25" s="31"/>
      <c r="E25" s="31">
        <v>254</v>
      </c>
      <c r="F25" s="31">
        <v>0</v>
      </c>
      <c r="G25" s="31">
        <v>90</v>
      </c>
      <c r="H25" s="31">
        <v>0</v>
      </c>
      <c r="I25" s="31">
        <v>200</v>
      </c>
      <c r="J25" s="31">
        <v>0</v>
      </c>
      <c r="K25" s="31">
        <v>90</v>
      </c>
      <c r="M25" s="30" t="str">
        <f>A25</f>
        <v>Two Bed Room Beach Pool Suite</v>
      </c>
      <c r="N25" s="31" t="str">
        <f>B25</f>
        <v>AI</v>
      </c>
      <c r="O25" s="31" t="str">
        <f>C25</f>
        <v>04 Persons</v>
      </c>
      <c r="P25" s="31">
        <f>SUM(D25)</f>
        <v>0</v>
      </c>
      <c r="Q25" s="31">
        <f>SUM(E25*4)</f>
        <v>1016</v>
      </c>
      <c r="R25" s="31">
        <f>F25*3</f>
        <v>0</v>
      </c>
      <c r="S25" s="31">
        <f>G25</f>
        <v>90</v>
      </c>
      <c r="T25" s="31">
        <f>SUM(H25)</f>
        <v>0</v>
      </c>
      <c r="U25" s="31">
        <f>SUM(I25*4)</f>
        <v>800</v>
      </c>
      <c r="V25" s="31">
        <f>SUM(J25*3)</f>
        <v>0</v>
      </c>
      <c r="W25" s="31">
        <f>SUM(K25)</f>
        <v>90</v>
      </c>
      <c r="X25" s="8"/>
      <c r="Y25" s="33"/>
      <c r="Z25" s="33"/>
      <c r="AA25" s="33">
        <v>6</v>
      </c>
      <c r="AB25" s="33">
        <v>12</v>
      </c>
      <c r="AC25" s="33">
        <v>18</v>
      </c>
      <c r="AE25" s="30" t="str">
        <f>M25</f>
        <v>Two Bed Room Beach Pool Suite</v>
      </c>
      <c r="AF25" s="31" t="str">
        <f>N25</f>
        <v>AI</v>
      </c>
      <c r="AG25" s="31" t="str">
        <f>O25</f>
        <v>04 Persons</v>
      </c>
      <c r="AH25" s="31">
        <f>P25</f>
        <v>0</v>
      </c>
      <c r="AI25" s="34">
        <f>Q25</f>
        <v>1016</v>
      </c>
      <c r="AJ25" s="34">
        <f>R25</f>
        <v>0</v>
      </c>
      <c r="AK25" s="34">
        <f>S25</f>
        <v>90</v>
      </c>
      <c r="AL25" s="34">
        <f>T25</f>
        <v>0</v>
      </c>
      <c r="AM25" s="34">
        <f>U25</f>
        <v>800</v>
      </c>
      <c r="AN25" s="34">
        <f>V25</f>
        <v>0</v>
      </c>
      <c r="AO25" s="34">
        <f>W25</f>
        <v>90</v>
      </c>
      <c r="AQ25" s="35">
        <v>15</v>
      </c>
      <c r="AR25" s="35">
        <v>0</v>
      </c>
      <c r="AS25" s="35">
        <v>15</v>
      </c>
      <c r="AT25" s="35">
        <v>0</v>
      </c>
      <c r="AV25" s="30" t="str">
        <f>AE25</f>
        <v>Two Bed Room Beach Pool Suite</v>
      </c>
      <c r="AW25" s="31" t="str">
        <f>AF25</f>
        <v>AI</v>
      </c>
      <c r="AX25" s="31" t="str">
        <f>AG25</f>
        <v>04 Persons</v>
      </c>
      <c r="AY25" s="31">
        <f>AH25+AQ25</f>
        <v>15</v>
      </c>
      <c r="AZ25" s="31">
        <f>AI25+AQ25</f>
        <v>1031</v>
      </c>
      <c r="BA25" s="31">
        <f>AJ25+AQ25</f>
        <v>15</v>
      </c>
      <c r="BB25" s="31">
        <f>AK25+AR25</f>
        <v>90</v>
      </c>
      <c r="BC25" s="31">
        <f>AL25+AS25</f>
        <v>15</v>
      </c>
      <c r="BD25" s="31">
        <f>AM25+AS25</f>
        <v>815</v>
      </c>
      <c r="BE25" s="31">
        <f>AN25+AS25</f>
        <v>15</v>
      </c>
      <c r="BF25" s="31">
        <f>AO25+AT25</f>
        <v>90</v>
      </c>
    </row>
    <row r="26" spans="1:58" ht="18" customHeight="1">
      <c r="A26" s="25" t="s">
        <v>275</v>
      </c>
      <c r="M26" s="25" t="s">
        <v>24</v>
      </c>
      <c r="Y26" s="25" t="s">
        <v>25</v>
      </c>
      <c r="AE26" s="25" t="s">
        <v>26</v>
      </c>
      <c r="AQ26" s="25" t="s">
        <v>27</v>
      </c>
      <c r="AV26" s="25" t="s">
        <v>28</v>
      </c>
    </row>
    <row r="27" spans="1:58" ht="18" customHeight="1">
      <c r="A27" s="298" t="s">
        <v>0</v>
      </c>
      <c r="B27" s="298" t="s">
        <v>1</v>
      </c>
      <c r="C27" s="298" t="s">
        <v>29</v>
      </c>
      <c r="D27" s="285" t="s">
        <v>51</v>
      </c>
      <c r="E27" s="286"/>
      <c r="F27" s="286"/>
      <c r="G27" s="287"/>
      <c r="H27" s="285"/>
      <c r="I27" s="286"/>
      <c r="J27" s="286"/>
      <c r="K27" s="287"/>
      <c r="M27" s="299" t="s">
        <v>0</v>
      </c>
      <c r="N27" s="299" t="s">
        <v>1</v>
      </c>
      <c r="O27" s="299" t="s">
        <v>29</v>
      </c>
      <c r="P27" s="288" t="str">
        <f>D27</f>
        <v>Season 5</v>
      </c>
      <c r="Q27" s="289"/>
      <c r="R27" s="289"/>
      <c r="S27" s="290"/>
      <c r="T27" s="288">
        <f>H27</f>
        <v>0</v>
      </c>
      <c r="U27" s="289"/>
      <c r="V27" s="289"/>
      <c r="W27" s="290"/>
      <c r="X27" s="8"/>
      <c r="Y27" s="26" t="s">
        <v>32</v>
      </c>
      <c r="Z27" s="26" t="s">
        <v>33</v>
      </c>
      <c r="AA27" s="26" t="s">
        <v>34</v>
      </c>
      <c r="AB27" s="26" t="s">
        <v>34</v>
      </c>
      <c r="AC27" s="26" t="s">
        <v>34</v>
      </c>
      <c r="AE27" s="294" t="s">
        <v>0</v>
      </c>
      <c r="AF27" s="294" t="s">
        <v>1</v>
      </c>
      <c r="AG27" s="294" t="s">
        <v>29</v>
      </c>
      <c r="AH27" s="291" t="str">
        <f>P27</f>
        <v>Season 5</v>
      </c>
      <c r="AI27" s="292"/>
      <c r="AJ27" s="292"/>
      <c r="AK27" s="293"/>
      <c r="AL27" s="291">
        <f>T27</f>
        <v>0</v>
      </c>
      <c r="AM27" s="292"/>
      <c r="AN27" s="292"/>
      <c r="AO27" s="293"/>
      <c r="AQ27" s="27"/>
      <c r="AR27" s="27"/>
      <c r="AS27" s="27"/>
      <c r="AT27" s="28"/>
      <c r="AV27" s="295" t="s">
        <v>0</v>
      </c>
      <c r="AW27" s="295" t="s">
        <v>1</v>
      </c>
      <c r="AX27" s="295" t="s">
        <v>29</v>
      </c>
      <c r="AY27" s="282" t="str">
        <f>AH27</f>
        <v>Season 5</v>
      </c>
      <c r="AZ27" s="283"/>
      <c r="BA27" s="283"/>
      <c r="BB27" s="284"/>
      <c r="BC27" s="282">
        <f>AL27</f>
        <v>0</v>
      </c>
      <c r="BD27" s="283"/>
      <c r="BE27" s="283"/>
      <c r="BF27" s="284"/>
    </row>
    <row r="28" spans="1:58" ht="18" customHeight="1">
      <c r="A28" s="298"/>
      <c r="B28" s="298"/>
      <c r="C28" s="298"/>
      <c r="D28" s="285" t="s">
        <v>284</v>
      </c>
      <c r="E28" s="286"/>
      <c r="F28" s="286"/>
      <c r="G28" s="287"/>
      <c r="H28" s="285"/>
      <c r="I28" s="286"/>
      <c r="J28" s="286"/>
      <c r="K28" s="287"/>
      <c r="M28" s="299"/>
      <c r="N28" s="299"/>
      <c r="O28" s="299"/>
      <c r="P28" s="288" t="str">
        <f>D28</f>
        <v>21 Jul 2020 to 31 Oct 2020</v>
      </c>
      <c r="Q28" s="289"/>
      <c r="R28" s="289"/>
      <c r="S28" s="290"/>
      <c r="T28" s="288">
        <f>H28</f>
        <v>0</v>
      </c>
      <c r="U28" s="289"/>
      <c r="V28" s="289"/>
      <c r="W28" s="290"/>
      <c r="X28" s="8"/>
      <c r="Y28" s="26" t="s">
        <v>37</v>
      </c>
      <c r="Z28" s="26" t="s">
        <v>38</v>
      </c>
      <c r="AA28" s="26" t="s">
        <v>38</v>
      </c>
      <c r="AB28" s="26" t="s">
        <v>38</v>
      </c>
      <c r="AC28" s="26"/>
      <c r="AE28" s="294"/>
      <c r="AF28" s="294"/>
      <c r="AG28" s="294"/>
      <c r="AH28" s="291" t="str">
        <f>P28</f>
        <v>21 Jul 2020 to 31 Oct 2020</v>
      </c>
      <c r="AI28" s="292"/>
      <c r="AJ28" s="292"/>
      <c r="AK28" s="293"/>
      <c r="AL28" s="291">
        <f>T28</f>
        <v>0</v>
      </c>
      <c r="AM28" s="292"/>
      <c r="AN28" s="292"/>
      <c r="AO28" s="293"/>
      <c r="AQ28" s="27" t="s">
        <v>39</v>
      </c>
      <c r="AR28" s="27"/>
      <c r="AS28" s="27" t="s">
        <v>40</v>
      </c>
      <c r="AT28" s="28"/>
      <c r="AV28" s="296"/>
      <c r="AW28" s="296"/>
      <c r="AX28" s="296"/>
      <c r="AY28" s="282" t="str">
        <f>AH28</f>
        <v>21 Jul 2020 to 31 Oct 2020</v>
      </c>
      <c r="AZ28" s="283"/>
      <c r="BA28" s="283"/>
      <c r="BB28" s="284"/>
      <c r="BC28" s="282">
        <f>AL28</f>
        <v>0</v>
      </c>
      <c r="BD28" s="283"/>
      <c r="BE28" s="283"/>
      <c r="BF28" s="284"/>
    </row>
    <row r="29" spans="1:58" ht="18" customHeight="1">
      <c r="A29" s="298"/>
      <c r="B29" s="298"/>
      <c r="C29" s="298"/>
      <c r="D29" s="29" t="s">
        <v>3</v>
      </c>
      <c r="E29" s="29" t="s">
        <v>4</v>
      </c>
      <c r="F29" s="29" t="s">
        <v>5</v>
      </c>
      <c r="G29" s="29" t="s">
        <v>41</v>
      </c>
      <c r="H29" s="29"/>
      <c r="I29" s="29"/>
      <c r="J29" s="29"/>
      <c r="K29" s="29"/>
      <c r="M29" s="299"/>
      <c r="N29" s="299"/>
      <c r="O29" s="299"/>
      <c r="P29" s="29" t="s">
        <v>3</v>
      </c>
      <c r="Q29" s="29" t="s">
        <v>4</v>
      </c>
      <c r="R29" s="29" t="s">
        <v>5</v>
      </c>
      <c r="S29" s="29" t="s">
        <v>41</v>
      </c>
      <c r="T29" s="29" t="s">
        <v>3</v>
      </c>
      <c r="U29" s="29" t="s">
        <v>4</v>
      </c>
      <c r="V29" s="29" t="s">
        <v>5</v>
      </c>
      <c r="W29" s="29" t="s">
        <v>41</v>
      </c>
      <c r="X29" s="8"/>
      <c r="Y29" s="26"/>
      <c r="Z29" s="26"/>
      <c r="AA29" s="26"/>
      <c r="AB29" s="26"/>
      <c r="AC29" s="26"/>
      <c r="AE29" s="294"/>
      <c r="AF29" s="294"/>
      <c r="AG29" s="294"/>
      <c r="AH29" s="29" t="s">
        <v>3</v>
      </c>
      <c r="AI29" s="29" t="s">
        <v>4</v>
      </c>
      <c r="AJ29" s="29" t="s">
        <v>5</v>
      </c>
      <c r="AK29" s="29" t="s">
        <v>41</v>
      </c>
      <c r="AL29" s="29" t="s">
        <v>3</v>
      </c>
      <c r="AM29" s="29" t="s">
        <v>4</v>
      </c>
      <c r="AN29" s="29" t="s">
        <v>5</v>
      </c>
      <c r="AO29" s="29" t="s">
        <v>41</v>
      </c>
      <c r="AQ29" s="27" t="s">
        <v>42</v>
      </c>
      <c r="AR29" s="27" t="s">
        <v>43</v>
      </c>
      <c r="AS29" s="27" t="s">
        <v>42</v>
      </c>
      <c r="AT29" s="28" t="s">
        <v>43</v>
      </c>
      <c r="AV29" s="297"/>
      <c r="AW29" s="297"/>
      <c r="AX29" s="297"/>
      <c r="AY29" s="29" t="s">
        <v>3</v>
      </c>
      <c r="AZ29" s="29" t="s">
        <v>4</v>
      </c>
      <c r="BA29" s="29" t="s">
        <v>5</v>
      </c>
      <c r="BB29" s="29" t="s">
        <v>41</v>
      </c>
      <c r="BC29" s="29" t="s">
        <v>3</v>
      </c>
      <c r="BD29" s="29" t="s">
        <v>4</v>
      </c>
      <c r="BE29" s="29" t="s">
        <v>5</v>
      </c>
      <c r="BF29" s="29" t="s">
        <v>41</v>
      </c>
    </row>
    <row r="30" spans="1:58" ht="18" customHeight="1">
      <c r="A30" s="30" t="s">
        <v>330</v>
      </c>
      <c r="B30" s="31" t="s">
        <v>8</v>
      </c>
      <c r="C30" s="31" t="s">
        <v>45</v>
      </c>
      <c r="D30" s="31">
        <v>366</v>
      </c>
      <c r="E30" s="31">
        <v>218</v>
      </c>
      <c r="F30" s="31">
        <v>185</v>
      </c>
      <c r="G30" s="31">
        <v>90</v>
      </c>
      <c r="H30" s="31"/>
      <c r="I30" s="31"/>
      <c r="J30" s="31"/>
      <c r="K30" s="31"/>
      <c r="M30" s="30" t="str">
        <f t="shared" ref="M30:O32" si="12">A30</f>
        <v>Beach Villa</v>
      </c>
      <c r="N30" s="31" t="str">
        <f t="shared" si="12"/>
        <v>AI</v>
      </c>
      <c r="O30" s="31" t="str">
        <f t="shared" si="12"/>
        <v>as quoted</v>
      </c>
      <c r="P30" s="31">
        <f>SUM(D30)</f>
        <v>366</v>
      </c>
      <c r="Q30" s="31">
        <f>SUM(E30*2)</f>
        <v>436</v>
      </c>
      <c r="R30" s="31">
        <f>F30*3</f>
        <v>555</v>
      </c>
      <c r="S30" s="31">
        <f>G30</f>
        <v>90</v>
      </c>
      <c r="T30" s="31">
        <f>SUM(H30)</f>
        <v>0</v>
      </c>
      <c r="U30" s="31">
        <f>SUM(I30*2)</f>
        <v>0</v>
      </c>
      <c r="V30" s="31">
        <f>SUM(J30*3)</f>
        <v>0</v>
      </c>
      <c r="W30" s="31">
        <f>SUM(K30)</f>
        <v>0</v>
      </c>
      <c r="X30" s="8"/>
      <c r="Y30" s="33"/>
      <c r="Z30" s="33"/>
      <c r="AA30" s="33">
        <v>6</v>
      </c>
      <c r="AB30" s="33">
        <v>12</v>
      </c>
      <c r="AC30" s="33">
        <v>18</v>
      </c>
      <c r="AE30" s="30" t="str">
        <f t="shared" ref="AE30:AJ32" si="13">M30</f>
        <v>Beach Villa</v>
      </c>
      <c r="AF30" s="31" t="str">
        <f t="shared" si="13"/>
        <v>AI</v>
      </c>
      <c r="AG30" s="31" t="str">
        <f t="shared" si="13"/>
        <v>as quoted</v>
      </c>
      <c r="AH30" s="31">
        <f t="shared" si="13"/>
        <v>366</v>
      </c>
      <c r="AI30" s="34">
        <f>Q30</f>
        <v>436</v>
      </c>
      <c r="AJ30" s="34">
        <f>R30</f>
        <v>555</v>
      </c>
      <c r="AK30" s="34">
        <f>S30</f>
        <v>90</v>
      </c>
      <c r="AL30" s="34">
        <f t="shared" ref="AL30:AN32" si="14">T30</f>
        <v>0</v>
      </c>
      <c r="AM30" s="34">
        <f t="shared" si="14"/>
        <v>0</v>
      </c>
      <c r="AN30" s="34">
        <f t="shared" si="14"/>
        <v>0</v>
      </c>
      <c r="AO30" s="34">
        <f>W30</f>
        <v>0</v>
      </c>
      <c r="AQ30" s="35">
        <v>10</v>
      </c>
      <c r="AR30" s="35">
        <v>0</v>
      </c>
      <c r="AS30" s="35">
        <v>10</v>
      </c>
      <c r="AT30" s="35">
        <v>0</v>
      </c>
      <c r="AV30" s="30" t="str">
        <f t="shared" ref="AV30:AX32" si="15">AE30</f>
        <v>Beach Villa</v>
      </c>
      <c r="AW30" s="31" t="str">
        <f t="shared" si="15"/>
        <v>AI</v>
      </c>
      <c r="AX30" s="31" t="str">
        <f t="shared" si="15"/>
        <v>as quoted</v>
      </c>
      <c r="AY30" s="31">
        <f>AH30+AQ30</f>
        <v>376</v>
      </c>
      <c r="AZ30" s="31">
        <f>AI30+AQ30</f>
        <v>446</v>
      </c>
      <c r="BA30" s="31">
        <f t="shared" ref="BA30:BC32" si="16">AJ30+AQ30</f>
        <v>565</v>
      </c>
      <c r="BB30" s="31">
        <f t="shared" si="16"/>
        <v>90</v>
      </c>
      <c r="BC30" s="31">
        <f t="shared" si="16"/>
        <v>10</v>
      </c>
      <c r="BD30" s="31">
        <f>AM30+AS30</f>
        <v>10</v>
      </c>
      <c r="BE30" s="31">
        <f t="shared" ref="BE30:BF32" si="17">AN30+AS30</f>
        <v>10</v>
      </c>
      <c r="BF30" s="31">
        <f t="shared" si="17"/>
        <v>0</v>
      </c>
    </row>
    <row r="31" spans="1:58" ht="18" customHeight="1">
      <c r="A31" s="30" t="s">
        <v>511</v>
      </c>
      <c r="B31" s="31" t="s">
        <v>8</v>
      </c>
      <c r="C31" s="31" t="s">
        <v>45</v>
      </c>
      <c r="D31" s="31">
        <v>432</v>
      </c>
      <c r="E31" s="31">
        <v>251</v>
      </c>
      <c r="F31" s="31">
        <v>207</v>
      </c>
      <c r="G31" s="31">
        <v>90</v>
      </c>
      <c r="H31" s="31"/>
      <c r="I31" s="31"/>
      <c r="J31" s="31"/>
      <c r="K31" s="31"/>
      <c r="M31" s="30" t="str">
        <f t="shared" si="12"/>
        <v>Deluxe Beach Villa</v>
      </c>
      <c r="N31" s="31" t="str">
        <f t="shared" si="12"/>
        <v>AI</v>
      </c>
      <c r="O31" s="31" t="str">
        <f t="shared" si="12"/>
        <v>as quoted</v>
      </c>
      <c r="P31" s="31">
        <f>SUM(D31)</f>
        <v>432</v>
      </c>
      <c r="Q31" s="31">
        <f>SUM(E31*2)</f>
        <v>502</v>
      </c>
      <c r="R31" s="31">
        <f>F31*3</f>
        <v>621</v>
      </c>
      <c r="S31" s="31">
        <f>G31</f>
        <v>90</v>
      </c>
      <c r="T31" s="31">
        <f>SUM(H31)</f>
        <v>0</v>
      </c>
      <c r="U31" s="31">
        <f>SUM(I31*2)</f>
        <v>0</v>
      </c>
      <c r="V31" s="31">
        <f>SUM(J31*3)</f>
        <v>0</v>
      </c>
      <c r="W31" s="31">
        <f>SUM(K31)</f>
        <v>0</v>
      </c>
      <c r="X31" s="8"/>
      <c r="Y31" s="33"/>
      <c r="Z31" s="33"/>
      <c r="AA31" s="33">
        <v>6</v>
      </c>
      <c r="AB31" s="33">
        <v>12</v>
      </c>
      <c r="AC31" s="33">
        <v>18</v>
      </c>
      <c r="AE31" s="30" t="str">
        <f t="shared" si="13"/>
        <v>Deluxe Beach Villa</v>
      </c>
      <c r="AF31" s="31" t="str">
        <f t="shared" si="13"/>
        <v>AI</v>
      </c>
      <c r="AG31" s="31" t="str">
        <f t="shared" si="13"/>
        <v>as quoted</v>
      </c>
      <c r="AH31" s="31">
        <f t="shared" si="13"/>
        <v>432</v>
      </c>
      <c r="AI31" s="34">
        <f t="shared" si="13"/>
        <v>502</v>
      </c>
      <c r="AJ31" s="34">
        <f t="shared" si="13"/>
        <v>621</v>
      </c>
      <c r="AK31" s="34">
        <f>S31</f>
        <v>90</v>
      </c>
      <c r="AL31" s="34">
        <f t="shared" si="14"/>
        <v>0</v>
      </c>
      <c r="AM31" s="34">
        <f t="shared" si="14"/>
        <v>0</v>
      </c>
      <c r="AN31" s="34">
        <f t="shared" si="14"/>
        <v>0</v>
      </c>
      <c r="AO31" s="34">
        <f>W31</f>
        <v>0</v>
      </c>
      <c r="AQ31" s="35">
        <v>10</v>
      </c>
      <c r="AR31" s="35">
        <v>0</v>
      </c>
      <c r="AS31" s="35">
        <v>10</v>
      </c>
      <c r="AT31" s="35">
        <v>0</v>
      </c>
      <c r="AV31" s="30" t="str">
        <f t="shared" si="15"/>
        <v>Deluxe Beach Villa</v>
      </c>
      <c r="AW31" s="31" t="str">
        <f t="shared" si="15"/>
        <v>AI</v>
      </c>
      <c r="AX31" s="31" t="str">
        <f t="shared" si="15"/>
        <v>as quoted</v>
      </c>
      <c r="AY31" s="31">
        <f>AH31+AQ31</f>
        <v>442</v>
      </c>
      <c r="AZ31" s="31">
        <f>AI31+AQ31</f>
        <v>512</v>
      </c>
      <c r="BA31" s="31">
        <f t="shared" si="16"/>
        <v>631</v>
      </c>
      <c r="BB31" s="31">
        <f t="shared" si="16"/>
        <v>90</v>
      </c>
      <c r="BC31" s="31">
        <f t="shared" si="16"/>
        <v>10</v>
      </c>
      <c r="BD31" s="31">
        <f>AM31+AS31</f>
        <v>10</v>
      </c>
      <c r="BE31" s="31">
        <f t="shared" si="17"/>
        <v>10</v>
      </c>
      <c r="BF31" s="31">
        <f t="shared" si="17"/>
        <v>0</v>
      </c>
    </row>
    <row r="32" spans="1:58" ht="18" customHeight="1">
      <c r="A32" s="30" t="s">
        <v>1493</v>
      </c>
      <c r="B32" s="31" t="s">
        <v>8</v>
      </c>
      <c r="C32" s="31" t="s">
        <v>45</v>
      </c>
      <c r="D32" s="31">
        <v>562</v>
      </c>
      <c r="E32" s="31">
        <v>316</v>
      </c>
      <c r="F32" s="31">
        <v>251</v>
      </c>
      <c r="G32" s="31">
        <v>90</v>
      </c>
      <c r="H32" s="31"/>
      <c r="I32" s="31"/>
      <c r="J32" s="31"/>
      <c r="K32" s="31"/>
      <c r="M32" s="30" t="str">
        <f t="shared" si="12"/>
        <v>Deluxe Lagoon Pool Villa</v>
      </c>
      <c r="N32" s="31" t="str">
        <f t="shared" si="12"/>
        <v>AI</v>
      </c>
      <c r="O32" s="31" t="str">
        <f t="shared" si="12"/>
        <v>as quoted</v>
      </c>
      <c r="P32" s="31">
        <f>SUM(D32)</f>
        <v>562</v>
      </c>
      <c r="Q32" s="31">
        <f>SUM(E32*2)</f>
        <v>632</v>
      </c>
      <c r="R32" s="31">
        <f>F32*3</f>
        <v>753</v>
      </c>
      <c r="S32" s="31">
        <f>G32</f>
        <v>90</v>
      </c>
      <c r="T32" s="31">
        <f>SUM(H32)</f>
        <v>0</v>
      </c>
      <c r="U32" s="31">
        <f>SUM(I32*2)</f>
        <v>0</v>
      </c>
      <c r="V32" s="31">
        <f>SUM(J32*3)</f>
        <v>0</v>
      </c>
      <c r="W32" s="31">
        <f>SUM(K32)</f>
        <v>0</v>
      </c>
      <c r="X32" s="8"/>
      <c r="Y32" s="33"/>
      <c r="Z32" s="33"/>
      <c r="AA32" s="33">
        <v>6</v>
      </c>
      <c r="AB32" s="33">
        <v>12</v>
      </c>
      <c r="AC32" s="33">
        <v>18</v>
      </c>
      <c r="AE32" s="30" t="str">
        <f t="shared" si="13"/>
        <v>Deluxe Lagoon Pool Villa</v>
      </c>
      <c r="AF32" s="31" t="str">
        <f t="shared" si="13"/>
        <v>AI</v>
      </c>
      <c r="AG32" s="31" t="str">
        <f t="shared" si="13"/>
        <v>as quoted</v>
      </c>
      <c r="AH32" s="31">
        <f t="shared" si="13"/>
        <v>562</v>
      </c>
      <c r="AI32" s="34">
        <f t="shared" si="13"/>
        <v>632</v>
      </c>
      <c r="AJ32" s="34">
        <f t="shared" si="13"/>
        <v>753</v>
      </c>
      <c r="AK32" s="34">
        <f>S32</f>
        <v>90</v>
      </c>
      <c r="AL32" s="34">
        <f t="shared" si="14"/>
        <v>0</v>
      </c>
      <c r="AM32" s="34">
        <f t="shared" si="14"/>
        <v>0</v>
      </c>
      <c r="AN32" s="34">
        <f t="shared" si="14"/>
        <v>0</v>
      </c>
      <c r="AO32" s="34">
        <f>W32</f>
        <v>0</v>
      </c>
      <c r="AQ32" s="35">
        <v>10</v>
      </c>
      <c r="AR32" s="35">
        <v>0</v>
      </c>
      <c r="AS32" s="35">
        <v>10</v>
      </c>
      <c r="AT32" s="35">
        <v>0</v>
      </c>
      <c r="AV32" s="30" t="str">
        <f t="shared" si="15"/>
        <v>Deluxe Lagoon Pool Villa</v>
      </c>
      <c r="AW32" s="31" t="str">
        <f t="shared" si="15"/>
        <v>AI</v>
      </c>
      <c r="AX32" s="31" t="str">
        <f t="shared" si="15"/>
        <v>as quoted</v>
      </c>
      <c r="AY32" s="31">
        <f>AH32+AQ32</f>
        <v>572</v>
      </c>
      <c r="AZ32" s="31">
        <f>AI32+AQ32</f>
        <v>642</v>
      </c>
      <c r="BA32" s="31">
        <f t="shared" si="16"/>
        <v>763</v>
      </c>
      <c r="BB32" s="31">
        <f t="shared" si="16"/>
        <v>90</v>
      </c>
      <c r="BC32" s="31">
        <f t="shared" si="16"/>
        <v>10</v>
      </c>
      <c r="BD32" s="31">
        <f>AM32+AS32</f>
        <v>10</v>
      </c>
      <c r="BE32" s="31">
        <f t="shared" si="17"/>
        <v>10</v>
      </c>
      <c r="BF32" s="31">
        <f t="shared" si="17"/>
        <v>0</v>
      </c>
    </row>
    <row r="33" spans="1:58" ht="18" customHeight="1">
      <c r="A33" s="30"/>
      <c r="B33" s="31"/>
      <c r="C33" s="31"/>
      <c r="D33" s="31"/>
      <c r="E33" s="31" t="s">
        <v>279</v>
      </c>
      <c r="F33" s="31"/>
      <c r="G33" s="31"/>
      <c r="H33" s="31"/>
      <c r="I33" s="31"/>
      <c r="J33" s="31"/>
      <c r="K33" s="31"/>
      <c r="M33" s="30"/>
      <c r="N33" s="31"/>
      <c r="O33" s="31"/>
      <c r="P33" s="31"/>
      <c r="Q33" s="31" t="str">
        <f>E33</f>
        <v>Quadruple</v>
      </c>
      <c r="R33" s="31"/>
      <c r="S33" s="31"/>
      <c r="T33" s="31"/>
      <c r="U33" s="31">
        <f>I33</f>
        <v>0</v>
      </c>
      <c r="V33" s="31"/>
      <c r="W33" s="31"/>
      <c r="X33" s="8"/>
      <c r="Y33" s="33"/>
      <c r="Z33" s="33"/>
      <c r="AA33" s="33"/>
      <c r="AB33" s="33"/>
      <c r="AC33" s="33"/>
      <c r="AE33" s="30"/>
      <c r="AF33" s="31"/>
      <c r="AG33" s="31"/>
      <c r="AH33" s="31"/>
      <c r="AI33" s="34" t="str">
        <f>Q33</f>
        <v>Quadruple</v>
      </c>
      <c r="AJ33" s="34"/>
      <c r="AK33" s="34"/>
      <c r="AL33" s="34"/>
      <c r="AM33" s="34">
        <f>U33</f>
        <v>0</v>
      </c>
      <c r="AN33" s="34"/>
      <c r="AO33" s="34">
        <f>W33</f>
        <v>0</v>
      </c>
      <c r="AQ33" s="35"/>
      <c r="AR33" s="35"/>
      <c r="AS33" s="35"/>
      <c r="AT33" s="35"/>
      <c r="AV33" s="30"/>
      <c r="AW33" s="31"/>
      <c r="AX33" s="31"/>
      <c r="AY33" s="31"/>
      <c r="AZ33" s="31" t="str">
        <f>AI33</f>
        <v>Quadruple</v>
      </c>
      <c r="BA33" s="31"/>
      <c r="BB33" s="31"/>
      <c r="BC33" s="31"/>
      <c r="BD33" s="31">
        <f>AM33</f>
        <v>0</v>
      </c>
      <c r="BE33" s="31"/>
      <c r="BF33" s="31"/>
    </row>
    <row r="34" spans="1:58" ht="18" customHeight="1">
      <c r="A34" s="30" t="s">
        <v>1494</v>
      </c>
      <c r="B34" s="31" t="s">
        <v>8</v>
      </c>
      <c r="C34" s="31" t="s">
        <v>68</v>
      </c>
      <c r="D34" s="31"/>
      <c r="E34" s="31">
        <v>222</v>
      </c>
      <c r="F34" s="31">
        <v>0</v>
      </c>
      <c r="G34" s="31">
        <v>90</v>
      </c>
      <c r="H34" s="31"/>
      <c r="I34" s="31"/>
      <c r="J34" s="31"/>
      <c r="K34" s="31"/>
      <c r="M34" s="30" t="str">
        <f>A34</f>
        <v>Two Bed Room Beach Pool Suite</v>
      </c>
      <c r="N34" s="31" t="str">
        <f>B34</f>
        <v>AI</v>
      </c>
      <c r="O34" s="31" t="str">
        <f>C34</f>
        <v>04 Persons</v>
      </c>
      <c r="P34" s="31">
        <f>SUM(D34)</f>
        <v>0</v>
      </c>
      <c r="Q34" s="31">
        <f>SUM(E34*4)</f>
        <v>888</v>
      </c>
      <c r="R34" s="31">
        <f>F34*3</f>
        <v>0</v>
      </c>
      <c r="S34" s="31">
        <f>G34</f>
        <v>90</v>
      </c>
      <c r="T34" s="31">
        <f>SUM(H34)</f>
        <v>0</v>
      </c>
      <c r="U34" s="31">
        <f>SUM(I34*4)</f>
        <v>0</v>
      </c>
      <c r="V34" s="31">
        <f>SUM(J34*3)</f>
        <v>0</v>
      </c>
      <c r="W34" s="31">
        <f>SUM(K34)</f>
        <v>0</v>
      </c>
      <c r="X34" s="8"/>
      <c r="Y34" s="33"/>
      <c r="Z34" s="33"/>
      <c r="AA34" s="33">
        <v>6</v>
      </c>
      <c r="AB34" s="33">
        <v>12</v>
      </c>
      <c r="AC34" s="33">
        <v>18</v>
      </c>
      <c r="AE34" s="30" t="str">
        <f>M34</f>
        <v>Two Bed Room Beach Pool Suite</v>
      </c>
      <c r="AF34" s="31" t="str">
        <f>N34</f>
        <v>AI</v>
      </c>
      <c r="AG34" s="31" t="str">
        <f>O34</f>
        <v>04 Persons</v>
      </c>
      <c r="AH34" s="31">
        <f>P34</f>
        <v>0</v>
      </c>
      <c r="AI34" s="34">
        <f>Q34</f>
        <v>888</v>
      </c>
      <c r="AJ34" s="34">
        <f>R34</f>
        <v>0</v>
      </c>
      <c r="AK34" s="34">
        <f>S34</f>
        <v>90</v>
      </c>
      <c r="AL34" s="34">
        <f>T34</f>
        <v>0</v>
      </c>
      <c r="AM34" s="34">
        <f>U34</f>
        <v>0</v>
      </c>
      <c r="AN34" s="34">
        <f>V34</f>
        <v>0</v>
      </c>
      <c r="AO34" s="34">
        <f>W34</f>
        <v>0</v>
      </c>
      <c r="AQ34" s="35">
        <v>15</v>
      </c>
      <c r="AR34" s="35">
        <v>0</v>
      </c>
      <c r="AS34" s="35">
        <v>15</v>
      </c>
      <c r="AT34" s="35">
        <v>0</v>
      </c>
      <c r="AV34" s="30" t="str">
        <f>AE34</f>
        <v>Two Bed Room Beach Pool Suite</v>
      </c>
      <c r="AW34" s="31" t="str">
        <f>AF34</f>
        <v>AI</v>
      </c>
      <c r="AX34" s="31" t="str">
        <f>AG34</f>
        <v>04 Persons</v>
      </c>
      <c r="AY34" s="31">
        <f>AH34+AQ34</f>
        <v>15</v>
      </c>
      <c r="AZ34" s="31">
        <f>AI34+AQ34</f>
        <v>903</v>
      </c>
      <c r="BA34" s="31">
        <f>AJ34+AQ34</f>
        <v>15</v>
      </c>
      <c r="BB34" s="31">
        <f>AK34+AR34</f>
        <v>90</v>
      </c>
      <c r="BC34" s="31">
        <f>AL34+AS34</f>
        <v>15</v>
      </c>
      <c r="BD34" s="31">
        <f>AM34+AS34</f>
        <v>15</v>
      </c>
      <c r="BE34" s="31">
        <f>AN34+AS34</f>
        <v>15</v>
      </c>
      <c r="BF34" s="31">
        <f>AO34+AT34</f>
        <v>0</v>
      </c>
    </row>
  </sheetData>
  <sheetProtection password="D8E4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18:AF20"/>
    <mergeCell ref="A18:A20"/>
    <mergeCell ref="B18:B20"/>
    <mergeCell ref="C18:C20"/>
    <mergeCell ref="D18:G18"/>
    <mergeCell ref="H18:K18"/>
    <mergeCell ref="M18:M20"/>
    <mergeCell ref="N18:N20"/>
    <mergeCell ref="O18:O20"/>
    <mergeCell ref="P18:S18"/>
    <mergeCell ref="T18:W18"/>
    <mergeCell ref="AE18:AE20"/>
    <mergeCell ref="AY18:BB18"/>
    <mergeCell ref="BC18:BF18"/>
    <mergeCell ref="D19:G19"/>
    <mergeCell ref="H19:K19"/>
    <mergeCell ref="P19:S19"/>
    <mergeCell ref="T19:W19"/>
    <mergeCell ref="AH19:AK19"/>
    <mergeCell ref="AL19:AO19"/>
    <mergeCell ref="AY19:BB19"/>
    <mergeCell ref="BC19:BF19"/>
    <mergeCell ref="AG18:AG20"/>
    <mergeCell ref="AH18:AK18"/>
    <mergeCell ref="AL18:AO18"/>
    <mergeCell ref="AV18:AV20"/>
    <mergeCell ref="AW18:AW20"/>
    <mergeCell ref="AX18:AX20"/>
    <mergeCell ref="AF27:AF29"/>
    <mergeCell ref="A27:A29"/>
    <mergeCell ref="B27:B29"/>
    <mergeCell ref="C27:C29"/>
    <mergeCell ref="D27:G27"/>
    <mergeCell ref="H27:K27"/>
    <mergeCell ref="M27:M29"/>
    <mergeCell ref="N27:N29"/>
    <mergeCell ref="O27:O29"/>
    <mergeCell ref="P27:S27"/>
    <mergeCell ref="T27:W27"/>
    <mergeCell ref="AE27:AE29"/>
    <mergeCell ref="AY27:BB27"/>
    <mergeCell ref="BC27:BF27"/>
    <mergeCell ref="D28:G28"/>
    <mergeCell ref="H28:K28"/>
    <mergeCell ref="P28:S28"/>
    <mergeCell ref="T28:W28"/>
    <mergeCell ref="AH28:AK28"/>
    <mergeCell ref="AL28:AO28"/>
    <mergeCell ref="AY28:BB28"/>
    <mergeCell ref="BC28:BF28"/>
    <mergeCell ref="AG27:AG29"/>
    <mergeCell ref="AH27:AK27"/>
    <mergeCell ref="AL27:AO27"/>
    <mergeCell ref="AV27:AV29"/>
    <mergeCell ref="AW27:AW29"/>
    <mergeCell ref="AX27:AX29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&amp;N&amp;R&amp;8Oblu by Atmosphere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341AF-FF13-43B9-A6E0-C396A5059410}">
  <sheetPr codeName="Лист157"/>
  <dimension ref="A1:K19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26.140625" style="1" customWidth="1"/>
    <col min="2" max="2" width="12.5703125" style="1" customWidth="1"/>
    <col min="3" max="3" width="15.28515625" style="2" customWidth="1"/>
    <col min="4" max="4" width="10.28515625" style="2" customWidth="1"/>
    <col min="5" max="6" width="10.28515625" style="3" customWidth="1"/>
    <col min="7" max="11" width="10.28515625" style="1" customWidth="1"/>
    <col min="12" max="16384" width="9.140625" style="1"/>
  </cols>
  <sheetData>
    <row r="1" spans="1:11" ht="20.25" customHeight="1">
      <c r="A1" s="300" t="s">
        <v>2036</v>
      </c>
      <c r="B1" s="300"/>
      <c r="C1" s="300"/>
      <c r="D1" s="300"/>
      <c r="K1" s="4"/>
    </row>
    <row r="2" spans="1:11" s="3" customFormat="1" ht="20.25" customHeight="1">
      <c r="A2" s="5"/>
      <c r="B2" s="5"/>
      <c r="C2" s="2"/>
      <c r="D2" s="2"/>
      <c r="G2" s="1"/>
      <c r="H2" s="1"/>
      <c r="I2" s="1"/>
      <c r="J2" s="1"/>
      <c r="K2" s="1"/>
    </row>
    <row r="3" spans="1:11" s="3" customFormat="1" ht="20.25" customHeight="1">
      <c r="A3" s="15" t="s">
        <v>10</v>
      </c>
      <c r="B3" s="15"/>
      <c r="C3" s="2"/>
      <c r="D3" s="2"/>
      <c r="G3" s="1"/>
      <c r="H3" s="1"/>
      <c r="I3" s="1"/>
      <c r="J3" s="1"/>
      <c r="K3" s="1"/>
    </row>
    <row r="4" spans="1:11" s="3" customFormat="1" ht="20.25" customHeight="1">
      <c r="A4" s="5" t="s">
        <v>11</v>
      </c>
      <c r="B4" s="5"/>
      <c r="C4" s="2"/>
      <c r="D4" s="2"/>
      <c r="G4" s="1"/>
      <c r="H4" s="1"/>
      <c r="I4" s="1"/>
      <c r="J4" s="1"/>
      <c r="K4" s="1"/>
    </row>
    <row r="5" spans="1:11" s="3" customFormat="1" ht="20.25" customHeight="1">
      <c r="A5" s="5" t="s">
        <v>12</v>
      </c>
      <c r="B5" s="5"/>
      <c r="C5" s="2"/>
      <c r="D5" s="2"/>
      <c r="G5" s="1"/>
      <c r="H5" s="1"/>
      <c r="I5" s="1"/>
      <c r="J5" s="1"/>
      <c r="K5" s="1"/>
    </row>
    <row r="6" spans="1:11" s="3" customFormat="1" ht="20.25" customHeight="1">
      <c r="A6" s="5" t="s">
        <v>1496</v>
      </c>
      <c r="B6" s="5"/>
      <c r="C6" s="2"/>
      <c r="D6" s="2"/>
      <c r="G6" s="1"/>
      <c r="H6" s="1"/>
      <c r="I6" s="1"/>
      <c r="J6" s="1"/>
      <c r="K6" s="1"/>
    </row>
    <row r="7" spans="1:11" s="3" customFormat="1" ht="20.25" customHeight="1">
      <c r="A7" s="5"/>
      <c r="B7" s="5"/>
      <c r="C7" s="2"/>
      <c r="D7" s="2"/>
      <c r="G7" s="1"/>
      <c r="H7" s="1"/>
      <c r="I7" s="1"/>
      <c r="J7" s="1"/>
      <c r="K7" s="1"/>
    </row>
    <row r="8" spans="1:11" s="2" customFormat="1" ht="20.25" customHeight="1">
      <c r="A8" s="7" t="s">
        <v>265</v>
      </c>
      <c r="B8" s="1"/>
      <c r="E8" s="3"/>
      <c r="F8" s="3"/>
      <c r="G8" s="1"/>
      <c r="H8" s="1"/>
      <c r="I8" s="1"/>
      <c r="J8" s="1"/>
      <c r="K8" s="1"/>
    </row>
    <row r="9" spans="1:11" s="2" customFormat="1" ht="20.25" customHeight="1">
      <c r="A9" s="7" t="s">
        <v>266</v>
      </c>
      <c r="B9" s="1"/>
      <c r="E9" s="3"/>
      <c r="F9" s="3"/>
      <c r="G9" s="1"/>
      <c r="H9" s="1"/>
      <c r="I9" s="1"/>
      <c r="J9" s="1"/>
      <c r="K9" s="1"/>
    </row>
    <row r="10" spans="1:11" s="2" customFormat="1" ht="20.25" customHeight="1">
      <c r="A10" s="5" t="s">
        <v>267</v>
      </c>
      <c r="B10" s="1"/>
      <c r="E10" s="3"/>
      <c r="F10" s="3"/>
      <c r="G10" s="1"/>
      <c r="H10" s="1"/>
      <c r="I10" s="1"/>
      <c r="J10" s="1"/>
      <c r="K10" s="1"/>
    </row>
    <row r="11" spans="1:11" ht="20.25" customHeight="1">
      <c r="A11" s="5" t="s">
        <v>268</v>
      </c>
    </row>
    <row r="12" spans="1:11" ht="20.25" customHeight="1">
      <c r="A12" s="5" t="s">
        <v>1490</v>
      </c>
    </row>
    <row r="13" spans="1:11" ht="20.25" customHeight="1">
      <c r="A13" s="7" t="s">
        <v>270</v>
      </c>
    </row>
    <row r="14" spans="1:11" ht="20.25" customHeight="1">
      <c r="A14" s="5" t="s">
        <v>271</v>
      </c>
    </row>
    <row r="15" spans="1:11" ht="20.25" customHeight="1">
      <c r="A15" s="5" t="s">
        <v>389</v>
      </c>
    </row>
    <row r="16" spans="1:11" ht="20.25" customHeight="1">
      <c r="A16" s="7" t="s">
        <v>272</v>
      </c>
    </row>
    <row r="17" spans="1:1" ht="20.25" customHeight="1">
      <c r="A17" s="5" t="s">
        <v>273</v>
      </c>
    </row>
    <row r="18" spans="1:1" ht="20.25" customHeight="1">
      <c r="A18" s="5" t="s">
        <v>1491</v>
      </c>
    </row>
    <row r="19" spans="1:1" ht="20.25" customHeight="1">
      <c r="A19" s="5" t="s">
        <v>1492</v>
      </c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&amp;N&amp;R&amp;"Candara,Regular"&amp;8Oblu Select at Sangeli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2D240-BBEF-4FA2-9411-464970D11D24}">
  <sheetPr codeName="Лист158">
    <tabColor rgb="FFFF0000"/>
  </sheetPr>
  <dimension ref="A6:BF40"/>
  <sheetViews>
    <sheetView topLeftCell="BG1" zoomScale="115" zoomScaleNormal="115" zoomScaleSheetLayoutView="100" workbookViewId="0">
      <selection sqref="A1:BF1048576"/>
    </sheetView>
  </sheetViews>
  <sheetFormatPr defaultColWidth="14.28515625" defaultRowHeight="18" customHeight="1"/>
  <cols>
    <col min="1" max="58" width="0" style="25" hidden="1" customWidth="1"/>
    <col min="59" max="16384" width="14.28515625" style="25"/>
  </cols>
  <sheetData>
    <row r="6" spans="1:58" ht="18" customHeight="1">
      <c r="Q6" s="25">
        <f>305*2</f>
        <v>610</v>
      </c>
    </row>
    <row r="8" spans="1:58" ht="18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8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18" customHeight="1">
      <c r="A10" s="298"/>
      <c r="B10" s="298"/>
      <c r="C10" s="298"/>
      <c r="D10" s="285" t="s">
        <v>235</v>
      </c>
      <c r="E10" s="286"/>
      <c r="F10" s="286"/>
      <c r="G10" s="287"/>
      <c r="H10" s="285" t="s">
        <v>276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08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08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08 Jan 2020</v>
      </c>
      <c r="BD10" s="283"/>
      <c r="BE10" s="283"/>
      <c r="BF10" s="284"/>
    </row>
    <row r="11" spans="1:58" ht="18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340</v>
      </c>
      <c r="BB11" s="29" t="s">
        <v>41</v>
      </c>
      <c r="BC11" s="29" t="s">
        <v>3</v>
      </c>
      <c r="BD11" s="29" t="s">
        <v>4</v>
      </c>
      <c r="BE11" s="29" t="s">
        <v>340</v>
      </c>
      <c r="BF11" s="29" t="s">
        <v>41</v>
      </c>
    </row>
    <row r="12" spans="1:58" ht="18" customHeight="1">
      <c r="A12" s="30" t="s">
        <v>330</v>
      </c>
      <c r="B12" s="31" t="s">
        <v>1495</v>
      </c>
      <c r="C12" s="31" t="s">
        <v>45</v>
      </c>
      <c r="D12" s="31">
        <v>540</v>
      </c>
      <c r="E12" s="31">
        <v>305</v>
      </c>
      <c r="F12" s="31">
        <v>253</v>
      </c>
      <c r="G12" s="31">
        <v>110</v>
      </c>
      <c r="H12" s="31">
        <v>634</v>
      </c>
      <c r="I12" s="31">
        <v>352</v>
      </c>
      <c r="J12" s="31">
        <v>285</v>
      </c>
      <c r="K12" s="31">
        <v>110</v>
      </c>
      <c r="M12" s="30" t="str">
        <f t="shared" ref="M12:O16" si="0">A12</f>
        <v>Beach Villa</v>
      </c>
      <c r="N12" s="31" t="str">
        <f t="shared" si="0"/>
        <v>SP</v>
      </c>
      <c r="O12" s="31" t="str">
        <f t="shared" si="0"/>
        <v>as quoted</v>
      </c>
      <c r="P12" s="31">
        <f>D12*1</f>
        <v>540</v>
      </c>
      <c r="Q12" s="31">
        <f>SUM(E12*2)</f>
        <v>610</v>
      </c>
      <c r="R12" s="31">
        <f>F12*3</f>
        <v>759</v>
      </c>
      <c r="S12" s="31">
        <f>G12</f>
        <v>110</v>
      </c>
      <c r="T12" s="31">
        <f>H12*1</f>
        <v>634</v>
      </c>
      <c r="U12" s="31">
        <f>I12*2</f>
        <v>704</v>
      </c>
      <c r="V12" s="31">
        <f>J12*3</f>
        <v>855</v>
      </c>
      <c r="W12" s="31">
        <f>SUM(K12)</f>
        <v>110</v>
      </c>
      <c r="X12" s="8"/>
      <c r="Y12" s="33"/>
      <c r="Z12" s="33"/>
      <c r="AA12" s="33">
        <v>0</v>
      </c>
      <c r="AB12" s="33">
        <v>0</v>
      </c>
      <c r="AC12" s="33">
        <v>0</v>
      </c>
      <c r="AE12" s="30" t="str">
        <f t="shared" ref="AE12:AO18" si="1">M12</f>
        <v>Beach Villa</v>
      </c>
      <c r="AF12" s="31" t="str">
        <f t="shared" si="1"/>
        <v>SP</v>
      </c>
      <c r="AG12" s="31" t="str">
        <f t="shared" si="1"/>
        <v>as quoted</v>
      </c>
      <c r="AH12" s="31">
        <f t="shared" si="1"/>
        <v>540</v>
      </c>
      <c r="AI12" s="34">
        <f t="shared" si="1"/>
        <v>610</v>
      </c>
      <c r="AJ12" s="34">
        <f t="shared" si="1"/>
        <v>759</v>
      </c>
      <c r="AK12" s="34">
        <f t="shared" si="1"/>
        <v>110</v>
      </c>
      <c r="AL12" s="34">
        <f t="shared" si="1"/>
        <v>634</v>
      </c>
      <c r="AM12" s="34">
        <f t="shared" si="1"/>
        <v>704</v>
      </c>
      <c r="AN12" s="34">
        <f t="shared" si="1"/>
        <v>855</v>
      </c>
      <c r="AO12" s="34">
        <f t="shared" si="1"/>
        <v>110</v>
      </c>
      <c r="AQ12" s="35">
        <v>10</v>
      </c>
      <c r="AR12" s="35">
        <v>0</v>
      </c>
      <c r="AS12" s="35">
        <v>25</v>
      </c>
      <c r="AT12" s="36">
        <v>0</v>
      </c>
      <c r="AV12" s="30" t="str">
        <f t="shared" ref="AV12:AX16" si="2">AE12</f>
        <v>Beach Villa</v>
      </c>
      <c r="AW12" s="31" t="str">
        <f t="shared" si="2"/>
        <v>SP</v>
      </c>
      <c r="AX12" s="31" t="str">
        <f t="shared" si="2"/>
        <v>as quoted</v>
      </c>
      <c r="AY12" s="31">
        <f>AH12+AQ12</f>
        <v>550</v>
      </c>
      <c r="AZ12" s="31">
        <f>AI12+AQ12</f>
        <v>620</v>
      </c>
      <c r="BA12" s="31">
        <f>AJ12</f>
        <v>759</v>
      </c>
      <c r="BB12" s="31">
        <f t="shared" ref="BB12:BC16" si="3">AK12+AR12</f>
        <v>110</v>
      </c>
      <c r="BC12" s="31">
        <f t="shared" si="3"/>
        <v>659</v>
      </c>
      <c r="BD12" s="31">
        <f>AM12+AS12</f>
        <v>729</v>
      </c>
      <c r="BE12" s="31">
        <f>AN12</f>
        <v>855</v>
      </c>
      <c r="BF12" s="31">
        <f t="shared" ref="BF12:BF16" si="4">AO12+AT12</f>
        <v>110</v>
      </c>
    </row>
    <row r="13" spans="1:58" ht="18" customHeight="1">
      <c r="A13" s="30" t="s">
        <v>331</v>
      </c>
      <c r="B13" s="31" t="s">
        <v>1495</v>
      </c>
      <c r="C13" s="31" t="s">
        <v>45</v>
      </c>
      <c r="D13" s="31">
        <v>590</v>
      </c>
      <c r="E13" s="31">
        <v>330</v>
      </c>
      <c r="F13" s="31">
        <v>270</v>
      </c>
      <c r="G13" s="31">
        <v>110</v>
      </c>
      <c r="H13" s="31">
        <v>684</v>
      </c>
      <c r="I13" s="31">
        <v>377</v>
      </c>
      <c r="J13" s="31">
        <v>301</v>
      </c>
      <c r="K13" s="31">
        <v>110</v>
      </c>
      <c r="M13" s="30" t="str">
        <f t="shared" si="0"/>
        <v>Water Villa</v>
      </c>
      <c r="N13" s="31" t="str">
        <f t="shared" si="0"/>
        <v>SP</v>
      </c>
      <c r="O13" s="31" t="str">
        <f t="shared" si="0"/>
        <v>as quoted</v>
      </c>
      <c r="P13" s="31">
        <f t="shared" ref="P13:P16" si="5">D13*1</f>
        <v>590</v>
      </c>
      <c r="Q13" s="31">
        <f t="shared" ref="Q13:Q15" si="6">SUM(E13*2)</f>
        <v>660</v>
      </c>
      <c r="R13" s="31">
        <f t="shared" ref="R13:R16" si="7">F13*3</f>
        <v>810</v>
      </c>
      <c r="S13" s="31">
        <f>G13</f>
        <v>110</v>
      </c>
      <c r="T13" s="31">
        <f t="shared" ref="T13:T16" si="8">H13*1</f>
        <v>684</v>
      </c>
      <c r="U13" s="31">
        <f t="shared" ref="U13:U16" si="9">I13*2</f>
        <v>754</v>
      </c>
      <c r="V13" s="31">
        <f t="shared" ref="V13:V16" si="10">J13*3</f>
        <v>903</v>
      </c>
      <c r="W13" s="31">
        <f>SUM(K13)</f>
        <v>110</v>
      </c>
      <c r="X13" s="8"/>
      <c r="Y13" s="33"/>
      <c r="Z13" s="33"/>
      <c r="AA13" s="33">
        <v>0</v>
      </c>
      <c r="AB13" s="33">
        <v>0</v>
      </c>
      <c r="AC13" s="33">
        <v>0</v>
      </c>
      <c r="AE13" s="30" t="str">
        <f t="shared" si="1"/>
        <v>Water Villa</v>
      </c>
      <c r="AF13" s="31" t="str">
        <f t="shared" si="1"/>
        <v>SP</v>
      </c>
      <c r="AG13" s="31" t="str">
        <f t="shared" si="1"/>
        <v>as quoted</v>
      </c>
      <c r="AH13" s="31">
        <f t="shared" si="1"/>
        <v>590</v>
      </c>
      <c r="AI13" s="34">
        <f t="shared" si="1"/>
        <v>660</v>
      </c>
      <c r="AJ13" s="34">
        <f t="shared" si="1"/>
        <v>810</v>
      </c>
      <c r="AK13" s="34">
        <f t="shared" si="1"/>
        <v>110</v>
      </c>
      <c r="AL13" s="34">
        <f t="shared" si="1"/>
        <v>684</v>
      </c>
      <c r="AM13" s="34">
        <f t="shared" si="1"/>
        <v>754</v>
      </c>
      <c r="AN13" s="34">
        <f t="shared" si="1"/>
        <v>903</v>
      </c>
      <c r="AO13" s="34">
        <f t="shared" si="1"/>
        <v>110</v>
      </c>
      <c r="AQ13" s="35">
        <v>10</v>
      </c>
      <c r="AR13" s="35">
        <v>0</v>
      </c>
      <c r="AS13" s="35">
        <v>25</v>
      </c>
      <c r="AT13" s="36">
        <v>0</v>
      </c>
      <c r="AV13" s="30" t="str">
        <f t="shared" si="2"/>
        <v>Water Villa</v>
      </c>
      <c r="AW13" s="31" t="str">
        <f t="shared" si="2"/>
        <v>SP</v>
      </c>
      <c r="AX13" s="31" t="str">
        <f t="shared" si="2"/>
        <v>as quoted</v>
      </c>
      <c r="AY13" s="31">
        <f>AH13+AQ13</f>
        <v>600</v>
      </c>
      <c r="AZ13" s="31">
        <f>AI13+AQ13</f>
        <v>670</v>
      </c>
      <c r="BA13" s="31">
        <f>AJ13</f>
        <v>810</v>
      </c>
      <c r="BB13" s="31">
        <f t="shared" si="3"/>
        <v>110</v>
      </c>
      <c r="BC13" s="31">
        <f t="shared" si="3"/>
        <v>709</v>
      </c>
      <c r="BD13" s="31">
        <f>AM13+AS13</f>
        <v>779</v>
      </c>
      <c r="BE13" s="31">
        <f>AN13</f>
        <v>903</v>
      </c>
      <c r="BF13" s="31">
        <f t="shared" si="4"/>
        <v>110</v>
      </c>
    </row>
    <row r="14" spans="1:58" ht="18" customHeight="1">
      <c r="A14" s="30" t="s">
        <v>1497</v>
      </c>
      <c r="B14" s="31" t="s">
        <v>1495</v>
      </c>
      <c r="C14" s="31" t="s">
        <v>45</v>
      </c>
      <c r="D14" s="31">
        <v>690</v>
      </c>
      <c r="E14" s="31">
        <v>380</v>
      </c>
      <c r="F14" s="31">
        <v>303</v>
      </c>
      <c r="G14" s="31">
        <v>110</v>
      </c>
      <c r="H14" s="31">
        <v>784</v>
      </c>
      <c r="I14" s="31">
        <v>427</v>
      </c>
      <c r="J14" s="31">
        <v>335</v>
      </c>
      <c r="K14" s="31">
        <v>110</v>
      </c>
      <c r="M14" s="30" t="str">
        <f t="shared" si="0"/>
        <v>Deluxe Beach Pool Villa</v>
      </c>
      <c r="N14" s="31" t="str">
        <f t="shared" si="0"/>
        <v>SP</v>
      </c>
      <c r="O14" s="31" t="str">
        <f t="shared" si="0"/>
        <v>as quoted</v>
      </c>
      <c r="P14" s="31">
        <f t="shared" si="5"/>
        <v>690</v>
      </c>
      <c r="Q14" s="31">
        <f t="shared" si="6"/>
        <v>760</v>
      </c>
      <c r="R14" s="31">
        <f t="shared" si="7"/>
        <v>909</v>
      </c>
      <c r="S14" s="31">
        <f>G14</f>
        <v>110</v>
      </c>
      <c r="T14" s="31">
        <f t="shared" si="8"/>
        <v>784</v>
      </c>
      <c r="U14" s="31">
        <f t="shared" si="9"/>
        <v>854</v>
      </c>
      <c r="V14" s="31">
        <f t="shared" si="10"/>
        <v>1005</v>
      </c>
      <c r="W14" s="31">
        <f>SUM(K14)</f>
        <v>110</v>
      </c>
      <c r="X14" s="8"/>
      <c r="Y14" s="33"/>
      <c r="Z14" s="33"/>
      <c r="AA14" s="33">
        <v>0</v>
      </c>
      <c r="AB14" s="33">
        <v>0</v>
      </c>
      <c r="AC14" s="33">
        <v>0</v>
      </c>
      <c r="AE14" s="30" t="str">
        <f t="shared" si="1"/>
        <v>Deluxe Beach Pool Villa</v>
      </c>
      <c r="AF14" s="31" t="str">
        <f t="shared" si="1"/>
        <v>SP</v>
      </c>
      <c r="AG14" s="31" t="str">
        <f t="shared" si="1"/>
        <v>as quoted</v>
      </c>
      <c r="AH14" s="31">
        <f t="shared" si="1"/>
        <v>690</v>
      </c>
      <c r="AI14" s="34">
        <f t="shared" si="1"/>
        <v>760</v>
      </c>
      <c r="AJ14" s="34">
        <f t="shared" si="1"/>
        <v>909</v>
      </c>
      <c r="AK14" s="34">
        <f>S14</f>
        <v>110</v>
      </c>
      <c r="AL14" s="34">
        <f t="shared" si="1"/>
        <v>784</v>
      </c>
      <c r="AM14" s="34">
        <f t="shared" si="1"/>
        <v>854</v>
      </c>
      <c r="AN14" s="34">
        <f t="shared" si="1"/>
        <v>1005</v>
      </c>
      <c r="AO14" s="34">
        <f t="shared" si="1"/>
        <v>110</v>
      </c>
      <c r="AQ14" s="35">
        <v>10</v>
      </c>
      <c r="AR14" s="35">
        <v>0</v>
      </c>
      <c r="AS14" s="35">
        <v>25</v>
      </c>
      <c r="AT14" s="36">
        <v>0</v>
      </c>
      <c r="AV14" s="30" t="str">
        <f t="shared" si="2"/>
        <v>Deluxe Beach Pool Villa</v>
      </c>
      <c r="AW14" s="31" t="str">
        <f t="shared" si="2"/>
        <v>SP</v>
      </c>
      <c r="AX14" s="31" t="str">
        <f t="shared" si="2"/>
        <v>as quoted</v>
      </c>
      <c r="AY14" s="31">
        <f>AH14+AQ14</f>
        <v>700</v>
      </c>
      <c r="AZ14" s="31">
        <f>AI14+AQ14</f>
        <v>770</v>
      </c>
      <c r="BA14" s="31">
        <f t="shared" ref="BA14:BA15" si="11">AJ14</f>
        <v>909</v>
      </c>
      <c r="BB14" s="31">
        <f t="shared" si="3"/>
        <v>110</v>
      </c>
      <c r="BC14" s="31">
        <f t="shared" si="3"/>
        <v>809</v>
      </c>
      <c r="BD14" s="31">
        <f>AM14+AS14</f>
        <v>879</v>
      </c>
      <c r="BE14" s="31">
        <f t="shared" ref="BE14:BE16" si="12">AN14</f>
        <v>1005</v>
      </c>
      <c r="BF14" s="31">
        <f t="shared" si="4"/>
        <v>110</v>
      </c>
    </row>
    <row r="15" spans="1:58" ht="18" customHeight="1">
      <c r="A15" s="30" t="s">
        <v>1498</v>
      </c>
      <c r="B15" s="31" t="s">
        <v>1495</v>
      </c>
      <c r="C15" s="31" t="s">
        <v>45</v>
      </c>
      <c r="D15" s="31">
        <v>740</v>
      </c>
      <c r="E15" s="31">
        <v>405</v>
      </c>
      <c r="F15" s="31">
        <v>320</v>
      </c>
      <c r="G15" s="31">
        <v>110</v>
      </c>
      <c r="H15" s="31">
        <v>834</v>
      </c>
      <c r="I15" s="31">
        <v>452</v>
      </c>
      <c r="J15" s="31">
        <v>351</v>
      </c>
      <c r="K15" s="31">
        <v>110</v>
      </c>
      <c r="M15" s="30" t="str">
        <f t="shared" si="0"/>
        <v>Deluxe Overwater Pool Villa</v>
      </c>
      <c r="N15" s="31" t="str">
        <f t="shared" si="0"/>
        <v>SP</v>
      </c>
      <c r="O15" s="31" t="str">
        <f t="shared" si="0"/>
        <v>as quoted</v>
      </c>
      <c r="P15" s="31">
        <f t="shared" si="5"/>
        <v>740</v>
      </c>
      <c r="Q15" s="31">
        <f t="shared" si="6"/>
        <v>810</v>
      </c>
      <c r="R15" s="31">
        <f t="shared" si="7"/>
        <v>960</v>
      </c>
      <c r="S15" s="31">
        <f>G15</f>
        <v>110</v>
      </c>
      <c r="T15" s="31">
        <f t="shared" si="8"/>
        <v>834</v>
      </c>
      <c r="U15" s="31">
        <f t="shared" si="9"/>
        <v>904</v>
      </c>
      <c r="V15" s="31">
        <f t="shared" si="10"/>
        <v>1053</v>
      </c>
      <c r="W15" s="31">
        <f>SUM(K15)</f>
        <v>110</v>
      </c>
      <c r="X15" s="8"/>
      <c r="Y15" s="33"/>
      <c r="Z15" s="33"/>
      <c r="AA15" s="33">
        <v>0</v>
      </c>
      <c r="AB15" s="33">
        <v>0</v>
      </c>
      <c r="AC15" s="33">
        <v>0</v>
      </c>
      <c r="AE15" s="30" t="str">
        <f t="shared" si="1"/>
        <v>Deluxe Overwater Pool Villa</v>
      </c>
      <c r="AF15" s="31" t="str">
        <f t="shared" si="1"/>
        <v>SP</v>
      </c>
      <c r="AG15" s="31" t="str">
        <f t="shared" si="1"/>
        <v>as quoted</v>
      </c>
      <c r="AH15" s="31">
        <f t="shared" si="1"/>
        <v>740</v>
      </c>
      <c r="AI15" s="34">
        <f t="shared" si="1"/>
        <v>810</v>
      </c>
      <c r="AJ15" s="34">
        <f t="shared" si="1"/>
        <v>960</v>
      </c>
      <c r="AK15" s="34">
        <f>S15</f>
        <v>110</v>
      </c>
      <c r="AL15" s="34">
        <f t="shared" si="1"/>
        <v>834</v>
      </c>
      <c r="AM15" s="34">
        <f t="shared" si="1"/>
        <v>904</v>
      </c>
      <c r="AN15" s="34">
        <f t="shared" si="1"/>
        <v>1053</v>
      </c>
      <c r="AO15" s="34">
        <f t="shared" si="1"/>
        <v>110</v>
      </c>
      <c r="AQ15" s="35">
        <v>10</v>
      </c>
      <c r="AR15" s="35">
        <v>0</v>
      </c>
      <c r="AS15" s="35">
        <v>25</v>
      </c>
      <c r="AT15" s="36">
        <v>0</v>
      </c>
      <c r="AV15" s="30" t="str">
        <f t="shared" si="2"/>
        <v>Deluxe Overwater Pool Villa</v>
      </c>
      <c r="AW15" s="31" t="str">
        <f t="shared" si="2"/>
        <v>SP</v>
      </c>
      <c r="AX15" s="31" t="str">
        <f t="shared" si="2"/>
        <v>as quoted</v>
      </c>
      <c r="AY15" s="31">
        <f>AH15+AQ15</f>
        <v>750</v>
      </c>
      <c r="AZ15" s="31">
        <f>AI15+AQ15</f>
        <v>820</v>
      </c>
      <c r="BA15" s="31">
        <f t="shared" si="11"/>
        <v>960</v>
      </c>
      <c r="BB15" s="31">
        <f t="shared" si="3"/>
        <v>110</v>
      </c>
      <c r="BC15" s="31">
        <f t="shared" si="3"/>
        <v>859</v>
      </c>
      <c r="BD15" s="31">
        <f>AM15+AS15</f>
        <v>929</v>
      </c>
      <c r="BE15" s="31">
        <f t="shared" si="12"/>
        <v>1053</v>
      </c>
      <c r="BF15" s="31">
        <f t="shared" si="4"/>
        <v>110</v>
      </c>
    </row>
    <row r="16" spans="1:58" ht="18" customHeight="1">
      <c r="A16" s="30" t="s">
        <v>1499</v>
      </c>
      <c r="B16" s="31" t="s">
        <v>1495</v>
      </c>
      <c r="C16" s="31" t="s">
        <v>140</v>
      </c>
      <c r="D16" s="31">
        <v>0</v>
      </c>
      <c r="E16" s="31">
        <v>560</v>
      </c>
      <c r="F16" s="31">
        <v>0</v>
      </c>
      <c r="G16" s="31">
        <v>110</v>
      </c>
      <c r="H16" s="31">
        <v>0</v>
      </c>
      <c r="I16" s="31">
        <v>660</v>
      </c>
      <c r="J16" s="31">
        <v>0</v>
      </c>
      <c r="K16" s="31">
        <v>0</v>
      </c>
      <c r="M16" s="30" t="str">
        <f t="shared" si="0"/>
        <v xml:space="preserve">Honeymoon Select Ocean Villa </v>
      </c>
      <c r="N16" s="31" t="str">
        <f t="shared" si="0"/>
        <v>SP</v>
      </c>
      <c r="O16" s="31" t="str">
        <f t="shared" si="0"/>
        <v>02 Persons</v>
      </c>
      <c r="P16" s="31">
        <f t="shared" si="5"/>
        <v>0</v>
      </c>
      <c r="Q16" s="31">
        <f>SUM(E16*2)</f>
        <v>1120</v>
      </c>
      <c r="R16" s="31">
        <f t="shared" si="7"/>
        <v>0</v>
      </c>
      <c r="S16" s="31">
        <f>G16</f>
        <v>110</v>
      </c>
      <c r="T16" s="31">
        <f t="shared" si="8"/>
        <v>0</v>
      </c>
      <c r="U16" s="31">
        <f t="shared" si="9"/>
        <v>1320</v>
      </c>
      <c r="V16" s="31">
        <f t="shared" si="10"/>
        <v>0</v>
      </c>
      <c r="W16" s="31">
        <f>SUM(K16)</f>
        <v>0</v>
      </c>
      <c r="X16" s="8"/>
      <c r="Y16" s="33"/>
      <c r="Z16" s="33"/>
      <c r="AA16" s="33">
        <v>0</v>
      </c>
      <c r="AB16" s="33">
        <v>0</v>
      </c>
      <c r="AC16" s="33">
        <v>0</v>
      </c>
      <c r="AE16" s="30" t="str">
        <f t="shared" si="1"/>
        <v xml:space="preserve">Honeymoon Select Ocean Villa </v>
      </c>
      <c r="AF16" s="31" t="str">
        <f t="shared" si="1"/>
        <v>SP</v>
      </c>
      <c r="AG16" s="31" t="str">
        <f t="shared" si="1"/>
        <v>02 Persons</v>
      </c>
      <c r="AH16" s="31">
        <f t="shared" si="1"/>
        <v>0</v>
      </c>
      <c r="AI16" s="34">
        <f t="shared" si="1"/>
        <v>1120</v>
      </c>
      <c r="AJ16" s="34">
        <f t="shared" si="1"/>
        <v>0</v>
      </c>
      <c r="AK16" s="34">
        <f>S16</f>
        <v>110</v>
      </c>
      <c r="AL16" s="34">
        <f t="shared" si="1"/>
        <v>0</v>
      </c>
      <c r="AM16" s="34">
        <f t="shared" si="1"/>
        <v>1320</v>
      </c>
      <c r="AN16" s="34">
        <f t="shared" si="1"/>
        <v>0</v>
      </c>
      <c r="AO16" s="34">
        <f t="shared" si="1"/>
        <v>0</v>
      </c>
      <c r="AQ16" s="35">
        <v>15</v>
      </c>
      <c r="AR16" s="35">
        <v>0</v>
      </c>
      <c r="AS16" s="35">
        <v>25</v>
      </c>
      <c r="AT16" s="36">
        <v>0</v>
      </c>
      <c r="AV16" s="30" t="str">
        <f t="shared" si="2"/>
        <v xml:space="preserve">Honeymoon Select Ocean Villa </v>
      </c>
      <c r="AW16" s="31" t="str">
        <f t="shared" si="2"/>
        <v>SP</v>
      </c>
      <c r="AX16" s="31" t="str">
        <f t="shared" si="2"/>
        <v>02 Persons</v>
      </c>
      <c r="AY16" s="31">
        <f>AH16+AQ16</f>
        <v>15</v>
      </c>
      <c r="AZ16" s="31">
        <f>AI16+AQ16</f>
        <v>1135</v>
      </c>
      <c r="BA16" s="31">
        <f t="shared" ref="BA16" si="13">AJ16+AQ16</f>
        <v>15</v>
      </c>
      <c r="BB16" s="31">
        <f t="shared" si="3"/>
        <v>110</v>
      </c>
      <c r="BC16" s="31">
        <f t="shared" si="3"/>
        <v>25</v>
      </c>
      <c r="BD16" s="31">
        <f>AM16+AS16</f>
        <v>1345</v>
      </c>
      <c r="BE16" s="31">
        <f t="shared" si="12"/>
        <v>0</v>
      </c>
      <c r="BF16" s="31">
        <f t="shared" si="4"/>
        <v>0</v>
      </c>
    </row>
    <row r="17" spans="1:58" ht="18" customHeight="1">
      <c r="A17" s="30"/>
      <c r="B17" s="31"/>
      <c r="C17" s="31"/>
      <c r="D17" s="88"/>
      <c r="E17" s="88" t="s">
        <v>279</v>
      </c>
      <c r="F17" s="88"/>
      <c r="G17" s="88"/>
      <c r="H17" s="88"/>
      <c r="I17" s="88" t="s">
        <v>280</v>
      </c>
      <c r="J17" s="88"/>
      <c r="K17" s="88"/>
      <c r="M17" s="30"/>
      <c r="N17" s="31"/>
      <c r="O17" s="31"/>
      <c r="P17" s="31"/>
      <c r="Q17" s="31" t="str">
        <f>E17</f>
        <v>Quadruple</v>
      </c>
      <c r="R17" s="31"/>
      <c r="S17" s="31"/>
      <c r="T17" s="31"/>
      <c r="U17" s="31" t="str">
        <f>I17</f>
        <v>Quadurple</v>
      </c>
      <c r="V17" s="31"/>
      <c r="W17" s="31"/>
      <c r="X17" s="8"/>
      <c r="Y17" s="33"/>
      <c r="Z17" s="33"/>
      <c r="AA17" s="33">
        <v>0</v>
      </c>
      <c r="AB17" s="33">
        <v>0</v>
      </c>
      <c r="AC17" s="33">
        <v>0</v>
      </c>
      <c r="AE17" s="30"/>
      <c r="AF17" s="31"/>
      <c r="AG17" s="31"/>
      <c r="AH17" s="31"/>
      <c r="AI17" s="34" t="str">
        <f>Q17</f>
        <v>Quadruple</v>
      </c>
      <c r="AJ17" s="34"/>
      <c r="AK17" s="34"/>
      <c r="AL17" s="34"/>
      <c r="AM17" s="34" t="str">
        <f>U17</f>
        <v>Quadurple</v>
      </c>
      <c r="AN17" s="34"/>
      <c r="AO17" s="34">
        <f t="shared" si="1"/>
        <v>0</v>
      </c>
      <c r="AQ17" s="35"/>
      <c r="AR17" s="35"/>
      <c r="AS17" s="35"/>
      <c r="AT17" s="36"/>
      <c r="AV17" s="30"/>
      <c r="AW17" s="31"/>
      <c r="AX17" s="31"/>
      <c r="AY17" s="31"/>
      <c r="AZ17" s="31" t="str">
        <f>AI17</f>
        <v>Quadruple</v>
      </c>
      <c r="BA17" s="31"/>
      <c r="BB17" s="31"/>
      <c r="BC17" s="31"/>
      <c r="BD17" s="31" t="str">
        <f>AM17</f>
        <v>Quadurple</v>
      </c>
      <c r="BE17" s="31"/>
      <c r="BF17" s="31"/>
    </row>
    <row r="18" spans="1:58" ht="18" customHeight="1">
      <c r="A18" s="30" t="s">
        <v>1494</v>
      </c>
      <c r="B18" s="31" t="s">
        <v>1495</v>
      </c>
      <c r="C18" s="31" t="s">
        <v>68</v>
      </c>
      <c r="D18" s="31"/>
      <c r="E18" s="31">
        <v>269</v>
      </c>
      <c r="F18" s="31">
        <v>0</v>
      </c>
      <c r="G18" s="31">
        <v>110</v>
      </c>
      <c r="H18" s="31">
        <v>0</v>
      </c>
      <c r="I18" s="31">
        <v>308</v>
      </c>
      <c r="J18" s="31">
        <v>0</v>
      </c>
      <c r="K18" s="31">
        <v>110</v>
      </c>
      <c r="M18" s="30" t="str">
        <f>A18</f>
        <v>Two Bed Room Beach Pool Suite</v>
      </c>
      <c r="N18" s="31" t="str">
        <f>B18</f>
        <v>SP</v>
      </c>
      <c r="O18" s="31" t="str">
        <f>C18</f>
        <v>04 Persons</v>
      </c>
      <c r="P18" s="31">
        <f>SUM(D18)</f>
        <v>0</v>
      </c>
      <c r="Q18" s="31">
        <f>SUM(E18*4)</f>
        <v>1076</v>
      </c>
      <c r="R18" s="31">
        <f>F18</f>
        <v>0</v>
      </c>
      <c r="S18" s="31">
        <f>G18</f>
        <v>110</v>
      </c>
      <c r="T18" s="31">
        <f>SUM(H18)</f>
        <v>0</v>
      </c>
      <c r="U18" s="31">
        <f>SUM(I18*4)</f>
        <v>1232</v>
      </c>
      <c r="V18" s="31">
        <f>SUM(J18)</f>
        <v>0</v>
      </c>
      <c r="W18" s="31">
        <f>SUM(K18)</f>
        <v>110</v>
      </c>
      <c r="X18" s="8"/>
      <c r="Y18" s="33"/>
      <c r="Z18" s="33"/>
      <c r="AA18" s="33">
        <v>0</v>
      </c>
      <c r="AB18" s="33">
        <v>0</v>
      </c>
      <c r="AC18" s="33">
        <v>0</v>
      </c>
      <c r="AE18" s="30" t="str">
        <f>M18</f>
        <v>Two Bed Room Beach Pool Suite</v>
      </c>
      <c r="AF18" s="31" t="str">
        <f>N18</f>
        <v>SP</v>
      </c>
      <c r="AG18" s="31" t="str">
        <f>O18</f>
        <v>04 Persons</v>
      </c>
      <c r="AH18" s="31">
        <f>P18</f>
        <v>0</v>
      </c>
      <c r="AI18" s="34">
        <f>Q18</f>
        <v>1076</v>
      </c>
      <c r="AJ18" s="34">
        <f>R18</f>
        <v>0</v>
      </c>
      <c r="AK18" s="34">
        <f>S18</f>
        <v>110</v>
      </c>
      <c r="AL18" s="34">
        <f>T18</f>
        <v>0</v>
      </c>
      <c r="AM18" s="34">
        <f>U18</f>
        <v>1232</v>
      </c>
      <c r="AN18" s="34">
        <f>V18</f>
        <v>0</v>
      </c>
      <c r="AO18" s="34">
        <f t="shared" si="1"/>
        <v>110</v>
      </c>
      <c r="AQ18" s="35">
        <v>15</v>
      </c>
      <c r="AR18" s="35">
        <v>0</v>
      </c>
      <c r="AS18" s="35">
        <v>15</v>
      </c>
      <c r="AT18" s="36">
        <v>0</v>
      </c>
      <c r="AV18" s="30" t="str">
        <f>AE18</f>
        <v>Two Bed Room Beach Pool Suite</v>
      </c>
      <c r="AW18" s="31" t="str">
        <f>AF18</f>
        <v>SP</v>
      </c>
      <c r="AX18" s="31" t="str">
        <f>AG18</f>
        <v>04 Persons</v>
      </c>
      <c r="AY18" s="31">
        <f>AH18+AQ18</f>
        <v>15</v>
      </c>
      <c r="AZ18" s="31">
        <f>AI18+AQ18</f>
        <v>1091</v>
      </c>
      <c r="BA18" s="31">
        <f>AJ18</f>
        <v>0</v>
      </c>
      <c r="BB18" s="31">
        <f>AK18+AR18</f>
        <v>110</v>
      </c>
      <c r="BC18" s="31">
        <f>AL18+AS18</f>
        <v>15</v>
      </c>
      <c r="BD18" s="31">
        <f>AM18+AS18</f>
        <v>1247</v>
      </c>
      <c r="BE18" s="31">
        <f>AN18</f>
        <v>0</v>
      </c>
      <c r="BF18" s="31">
        <f>AO18+AT18</f>
        <v>110</v>
      </c>
    </row>
    <row r="19" spans="1:58" ht="18" customHeight="1">
      <c r="A19" s="25" t="s">
        <v>275</v>
      </c>
      <c r="M19" s="25" t="s">
        <v>24</v>
      </c>
      <c r="Y19" s="25" t="s">
        <v>25</v>
      </c>
      <c r="AE19" s="25" t="s">
        <v>26</v>
      </c>
      <c r="AQ19" s="25" t="s">
        <v>27</v>
      </c>
      <c r="AV19" s="25" t="s">
        <v>28</v>
      </c>
    </row>
    <row r="20" spans="1:58" ht="18" customHeight="1">
      <c r="A20" s="298" t="s">
        <v>0</v>
      </c>
      <c r="B20" s="298" t="s">
        <v>1</v>
      </c>
      <c r="C20" s="298" t="s">
        <v>29</v>
      </c>
      <c r="D20" s="285" t="s">
        <v>47</v>
      </c>
      <c r="E20" s="286"/>
      <c r="F20" s="286"/>
      <c r="G20" s="287"/>
      <c r="H20" s="285" t="s">
        <v>48</v>
      </c>
      <c r="I20" s="286"/>
      <c r="J20" s="286"/>
      <c r="K20" s="287"/>
      <c r="M20" s="299" t="s">
        <v>0</v>
      </c>
      <c r="N20" s="299" t="s">
        <v>1</v>
      </c>
      <c r="O20" s="299" t="s">
        <v>29</v>
      </c>
      <c r="P20" s="288" t="str">
        <f>D20</f>
        <v>Season 3</v>
      </c>
      <c r="Q20" s="289"/>
      <c r="R20" s="289"/>
      <c r="S20" s="290"/>
      <c r="T20" s="288" t="str">
        <f>H20</f>
        <v>Season 4</v>
      </c>
      <c r="U20" s="289"/>
      <c r="V20" s="289"/>
      <c r="W20" s="290"/>
      <c r="X20" s="8"/>
      <c r="Y20" s="26" t="s">
        <v>32</v>
      </c>
      <c r="Z20" s="26" t="s">
        <v>33</v>
      </c>
      <c r="AA20" s="26" t="s">
        <v>34</v>
      </c>
      <c r="AB20" s="26" t="s">
        <v>34</v>
      </c>
      <c r="AC20" s="26" t="s">
        <v>34</v>
      </c>
      <c r="AE20" s="294" t="s">
        <v>0</v>
      </c>
      <c r="AF20" s="294" t="s">
        <v>1</v>
      </c>
      <c r="AG20" s="294" t="s">
        <v>29</v>
      </c>
      <c r="AH20" s="291" t="str">
        <f>P20</f>
        <v>Season 3</v>
      </c>
      <c r="AI20" s="292"/>
      <c r="AJ20" s="292"/>
      <c r="AK20" s="293"/>
      <c r="AL20" s="291" t="str">
        <f>T20</f>
        <v>Season 4</v>
      </c>
      <c r="AM20" s="292"/>
      <c r="AN20" s="292"/>
      <c r="AO20" s="293"/>
      <c r="AQ20" s="27"/>
      <c r="AR20" s="27"/>
      <c r="AS20" s="27"/>
      <c r="AT20" s="28"/>
      <c r="AV20" s="295" t="s">
        <v>0</v>
      </c>
      <c r="AW20" s="295" t="s">
        <v>1</v>
      </c>
      <c r="AX20" s="295" t="s">
        <v>29</v>
      </c>
      <c r="AY20" s="282" t="str">
        <f>AH20</f>
        <v>Season 3</v>
      </c>
      <c r="AZ20" s="283"/>
      <c r="BA20" s="283"/>
      <c r="BB20" s="284"/>
      <c r="BC20" s="282" t="str">
        <f>AL20</f>
        <v>Season 4</v>
      </c>
      <c r="BD20" s="283"/>
      <c r="BE20" s="283"/>
      <c r="BF20" s="284"/>
    </row>
    <row r="21" spans="1:58" ht="18" customHeight="1">
      <c r="A21" s="298"/>
      <c r="B21" s="298"/>
      <c r="C21" s="298"/>
      <c r="D21" s="285" t="s">
        <v>282</v>
      </c>
      <c r="E21" s="286"/>
      <c r="F21" s="286"/>
      <c r="G21" s="287"/>
      <c r="H21" s="285" t="s">
        <v>283</v>
      </c>
      <c r="I21" s="286"/>
      <c r="J21" s="286"/>
      <c r="K21" s="287"/>
      <c r="M21" s="299"/>
      <c r="N21" s="299"/>
      <c r="O21" s="299"/>
      <c r="P21" s="288" t="str">
        <f>D21</f>
        <v>09 Jan 2020 to 30 Apr 2020</v>
      </c>
      <c r="Q21" s="289"/>
      <c r="R21" s="289"/>
      <c r="S21" s="290"/>
      <c r="T21" s="288" t="str">
        <f>H21</f>
        <v>01 May 2020 to 20 Jul 2020</v>
      </c>
      <c r="U21" s="289"/>
      <c r="V21" s="289"/>
      <c r="W21" s="290"/>
      <c r="X21" s="8"/>
      <c r="Y21" s="26" t="s">
        <v>37</v>
      </c>
      <c r="Z21" s="26" t="s">
        <v>38</v>
      </c>
      <c r="AA21" s="26" t="s">
        <v>38</v>
      </c>
      <c r="AB21" s="26" t="s">
        <v>38</v>
      </c>
      <c r="AC21" s="26"/>
      <c r="AE21" s="294"/>
      <c r="AF21" s="294"/>
      <c r="AG21" s="294"/>
      <c r="AH21" s="291" t="str">
        <f>P21</f>
        <v>09 Jan 2020 to 30 Apr 2020</v>
      </c>
      <c r="AI21" s="292"/>
      <c r="AJ21" s="292"/>
      <c r="AK21" s="293"/>
      <c r="AL21" s="291" t="str">
        <f>T21</f>
        <v>01 May 2020 to 20 Jul 2020</v>
      </c>
      <c r="AM21" s="292"/>
      <c r="AN21" s="292"/>
      <c r="AO21" s="293"/>
      <c r="AQ21" s="27" t="s">
        <v>39</v>
      </c>
      <c r="AR21" s="27"/>
      <c r="AS21" s="27" t="s">
        <v>40</v>
      </c>
      <c r="AT21" s="28"/>
      <c r="AV21" s="296"/>
      <c r="AW21" s="296"/>
      <c r="AX21" s="296"/>
      <c r="AY21" s="282" t="str">
        <f>AH21</f>
        <v>09 Jan 2020 to 30 Apr 2020</v>
      </c>
      <c r="AZ21" s="283"/>
      <c r="BA21" s="283"/>
      <c r="BB21" s="284"/>
      <c r="BC21" s="282" t="str">
        <f>AL21</f>
        <v>01 May 2020 to 20 Jul 2020</v>
      </c>
      <c r="BD21" s="283"/>
      <c r="BE21" s="283"/>
      <c r="BF21" s="284"/>
    </row>
    <row r="22" spans="1:58" ht="18" customHeight="1">
      <c r="A22" s="298"/>
      <c r="B22" s="298"/>
      <c r="C22" s="298"/>
      <c r="D22" s="29" t="s">
        <v>3</v>
      </c>
      <c r="E22" s="29" t="s">
        <v>4</v>
      </c>
      <c r="F22" s="29" t="s">
        <v>5</v>
      </c>
      <c r="G22" s="29" t="s">
        <v>41</v>
      </c>
      <c r="H22" s="29" t="s">
        <v>3</v>
      </c>
      <c r="I22" s="29" t="s">
        <v>4</v>
      </c>
      <c r="J22" s="29" t="s">
        <v>5</v>
      </c>
      <c r="K22" s="29" t="s">
        <v>41</v>
      </c>
      <c r="M22" s="299"/>
      <c r="N22" s="299"/>
      <c r="O22" s="299"/>
      <c r="P22" s="29" t="s">
        <v>3</v>
      </c>
      <c r="Q22" s="29" t="s">
        <v>4</v>
      </c>
      <c r="R22" s="29" t="s">
        <v>5</v>
      </c>
      <c r="S22" s="29" t="s">
        <v>41</v>
      </c>
      <c r="T22" s="29" t="s">
        <v>3</v>
      </c>
      <c r="U22" s="29" t="s">
        <v>4</v>
      </c>
      <c r="V22" s="29" t="s">
        <v>5</v>
      </c>
      <c r="W22" s="29" t="s">
        <v>41</v>
      </c>
      <c r="X22" s="8"/>
      <c r="Y22" s="26"/>
      <c r="Z22" s="26"/>
      <c r="AA22" s="26"/>
      <c r="AB22" s="26"/>
      <c r="AC22" s="26"/>
      <c r="AE22" s="294"/>
      <c r="AF22" s="294"/>
      <c r="AG22" s="294"/>
      <c r="AH22" s="29" t="s">
        <v>3</v>
      </c>
      <c r="AI22" s="29" t="s">
        <v>4</v>
      </c>
      <c r="AJ22" s="29" t="s">
        <v>5</v>
      </c>
      <c r="AK22" s="29" t="s">
        <v>41</v>
      </c>
      <c r="AL22" s="29" t="s">
        <v>3</v>
      </c>
      <c r="AM22" s="29" t="s">
        <v>4</v>
      </c>
      <c r="AN22" s="29" t="s">
        <v>5</v>
      </c>
      <c r="AO22" s="29" t="s">
        <v>41</v>
      </c>
      <c r="AQ22" s="27" t="s">
        <v>42</v>
      </c>
      <c r="AR22" s="27" t="s">
        <v>43</v>
      </c>
      <c r="AS22" s="27" t="s">
        <v>42</v>
      </c>
      <c r="AT22" s="28" t="s">
        <v>43</v>
      </c>
      <c r="AV22" s="297"/>
      <c r="AW22" s="297"/>
      <c r="AX22" s="297"/>
      <c r="AY22" s="29" t="s">
        <v>3</v>
      </c>
      <c r="AZ22" s="29" t="s">
        <v>4</v>
      </c>
      <c r="BA22" s="29" t="s">
        <v>340</v>
      </c>
      <c r="BB22" s="29" t="s">
        <v>41</v>
      </c>
      <c r="BC22" s="29" t="s">
        <v>3</v>
      </c>
      <c r="BD22" s="29" t="s">
        <v>4</v>
      </c>
      <c r="BE22" s="29" t="s">
        <v>340</v>
      </c>
      <c r="BF22" s="29" t="s">
        <v>41</v>
      </c>
    </row>
    <row r="23" spans="1:58" ht="18" customHeight="1">
      <c r="A23" s="30" t="s">
        <v>330</v>
      </c>
      <c r="B23" s="31" t="s">
        <v>1495</v>
      </c>
      <c r="C23" s="31" t="s">
        <v>45</v>
      </c>
      <c r="D23" s="31">
        <v>566</v>
      </c>
      <c r="E23" s="31">
        <v>318</v>
      </c>
      <c r="F23" s="31">
        <v>262</v>
      </c>
      <c r="G23" s="31">
        <v>110</v>
      </c>
      <c r="H23" s="31">
        <v>470</v>
      </c>
      <c r="I23" s="31">
        <v>270</v>
      </c>
      <c r="J23" s="31">
        <v>230</v>
      </c>
      <c r="K23" s="31">
        <v>110</v>
      </c>
      <c r="M23" s="30" t="str">
        <f t="shared" ref="M23:O27" si="14">A23</f>
        <v>Beach Villa</v>
      </c>
      <c r="N23" s="31" t="str">
        <f t="shared" si="14"/>
        <v>SP</v>
      </c>
      <c r="O23" s="31" t="str">
        <f t="shared" si="14"/>
        <v>as quoted</v>
      </c>
      <c r="P23" s="31">
        <f>D23*1</f>
        <v>566</v>
      </c>
      <c r="Q23" s="31">
        <f>SUM(E23*2)</f>
        <v>636</v>
      </c>
      <c r="R23" s="31">
        <f>F23*3</f>
        <v>786</v>
      </c>
      <c r="S23" s="31">
        <f>G23</f>
        <v>110</v>
      </c>
      <c r="T23" s="31">
        <f>H23*1</f>
        <v>470</v>
      </c>
      <c r="U23" s="31">
        <f>I23*2</f>
        <v>540</v>
      </c>
      <c r="V23" s="31">
        <f>J23*3</f>
        <v>690</v>
      </c>
      <c r="W23" s="31">
        <f>SUM(K23)</f>
        <v>110</v>
      </c>
      <c r="X23" s="8"/>
      <c r="Y23" s="33"/>
      <c r="Z23" s="33"/>
      <c r="AA23" s="33">
        <v>0</v>
      </c>
      <c r="AB23" s="33">
        <v>0</v>
      </c>
      <c r="AC23" s="33">
        <v>0</v>
      </c>
      <c r="AE23" s="30" t="str">
        <f t="shared" ref="AE23:AO29" si="15">M23</f>
        <v>Beach Villa</v>
      </c>
      <c r="AF23" s="31" t="str">
        <f t="shared" si="15"/>
        <v>SP</v>
      </c>
      <c r="AG23" s="31" t="str">
        <f t="shared" si="15"/>
        <v>as quoted</v>
      </c>
      <c r="AH23" s="31">
        <f t="shared" si="15"/>
        <v>566</v>
      </c>
      <c r="AI23" s="34">
        <f t="shared" si="15"/>
        <v>636</v>
      </c>
      <c r="AJ23" s="34">
        <f t="shared" si="15"/>
        <v>786</v>
      </c>
      <c r="AK23" s="34">
        <f t="shared" si="15"/>
        <v>110</v>
      </c>
      <c r="AL23" s="34">
        <f t="shared" si="15"/>
        <v>470</v>
      </c>
      <c r="AM23" s="34">
        <f t="shared" si="15"/>
        <v>540</v>
      </c>
      <c r="AN23" s="34">
        <f t="shared" si="15"/>
        <v>690</v>
      </c>
      <c r="AO23" s="34">
        <f t="shared" si="15"/>
        <v>110</v>
      </c>
      <c r="AQ23" s="35">
        <v>10</v>
      </c>
      <c r="AR23" s="35">
        <v>0</v>
      </c>
      <c r="AS23" s="35">
        <v>10</v>
      </c>
      <c r="AT23" s="36">
        <v>0</v>
      </c>
      <c r="AV23" s="30" t="str">
        <f t="shared" ref="AV23:AX27" si="16">AE23</f>
        <v>Beach Villa</v>
      </c>
      <c r="AW23" s="31" t="str">
        <f t="shared" si="16"/>
        <v>SP</v>
      </c>
      <c r="AX23" s="31" t="str">
        <f t="shared" si="16"/>
        <v>as quoted</v>
      </c>
      <c r="AY23" s="31">
        <f>AH23+AQ23</f>
        <v>576</v>
      </c>
      <c r="AZ23" s="31">
        <f>AI23+AQ23</f>
        <v>646</v>
      </c>
      <c r="BA23" s="31">
        <f>AJ23</f>
        <v>786</v>
      </c>
      <c r="BB23" s="31">
        <f t="shared" ref="BB23:BC27" si="17">AK23+AR23</f>
        <v>110</v>
      </c>
      <c r="BC23" s="31">
        <f t="shared" si="17"/>
        <v>480</v>
      </c>
      <c r="BD23" s="31">
        <f>AM23+AS23</f>
        <v>550</v>
      </c>
      <c r="BE23" s="31">
        <f>AN23</f>
        <v>690</v>
      </c>
      <c r="BF23" s="31">
        <f t="shared" ref="BF23:BF27" si="18">AO23+AT23</f>
        <v>110</v>
      </c>
    </row>
    <row r="24" spans="1:58" ht="18" customHeight="1">
      <c r="A24" s="30" t="s">
        <v>331</v>
      </c>
      <c r="B24" s="31" t="s">
        <v>1495</v>
      </c>
      <c r="C24" s="31" t="s">
        <v>45</v>
      </c>
      <c r="D24" s="31">
        <v>616</v>
      </c>
      <c r="E24" s="31">
        <v>343</v>
      </c>
      <c r="F24" s="31">
        <v>279</v>
      </c>
      <c r="G24" s="31">
        <v>110</v>
      </c>
      <c r="H24" s="31">
        <v>520</v>
      </c>
      <c r="I24" s="31">
        <v>295</v>
      </c>
      <c r="J24" s="31">
        <v>247</v>
      </c>
      <c r="K24" s="31">
        <v>110</v>
      </c>
      <c r="M24" s="30" t="str">
        <f t="shared" si="14"/>
        <v>Water Villa</v>
      </c>
      <c r="N24" s="31" t="str">
        <f t="shared" si="14"/>
        <v>SP</v>
      </c>
      <c r="O24" s="31" t="str">
        <f t="shared" si="14"/>
        <v>as quoted</v>
      </c>
      <c r="P24" s="31">
        <f t="shared" ref="P24:P27" si="19">D24*1</f>
        <v>616</v>
      </c>
      <c r="Q24" s="31">
        <f t="shared" ref="Q24:Q26" si="20">SUM(E24*2)</f>
        <v>686</v>
      </c>
      <c r="R24" s="31">
        <f t="shared" ref="R24:R27" si="21">F24*3</f>
        <v>837</v>
      </c>
      <c r="S24" s="31">
        <f>G24</f>
        <v>110</v>
      </c>
      <c r="T24" s="31">
        <f t="shared" ref="T24:T27" si="22">H24*1</f>
        <v>520</v>
      </c>
      <c r="U24" s="31">
        <f t="shared" ref="U24:U27" si="23">I24*2</f>
        <v>590</v>
      </c>
      <c r="V24" s="31">
        <f t="shared" ref="V24:V27" si="24">J24*3</f>
        <v>741</v>
      </c>
      <c r="W24" s="31">
        <f>SUM(K24)</f>
        <v>110</v>
      </c>
      <c r="X24" s="8"/>
      <c r="Y24" s="33"/>
      <c r="Z24" s="33"/>
      <c r="AA24" s="33">
        <v>0</v>
      </c>
      <c r="AB24" s="33">
        <v>0</v>
      </c>
      <c r="AC24" s="33">
        <v>0</v>
      </c>
      <c r="AE24" s="30" t="str">
        <f t="shared" si="15"/>
        <v>Water Villa</v>
      </c>
      <c r="AF24" s="31" t="str">
        <f t="shared" si="15"/>
        <v>SP</v>
      </c>
      <c r="AG24" s="31" t="str">
        <f t="shared" si="15"/>
        <v>as quoted</v>
      </c>
      <c r="AH24" s="31">
        <f t="shared" si="15"/>
        <v>616</v>
      </c>
      <c r="AI24" s="34">
        <f t="shared" si="15"/>
        <v>686</v>
      </c>
      <c r="AJ24" s="34">
        <f t="shared" si="15"/>
        <v>837</v>
      </c>
      <c r="AK24" s="34">
        <f t="shared" si="15"/>
        <v>110</v>
      </c>
      <c r="AL24" s="34">
        <f t="shared" si="15"/>
        <v>520</v>
      </c>
      <c r="AM24" s="34">
        <f t="shared" si="15"/>
        <v>590</v>
      </c>
      <c r="AN24" s="34">
        <f t="shared" si="15"/>
        <v>741</v>
      </c>
      <c r="AO24" s="34">
        <f t="shared" si="15"/>
        <v>110</v>
      </c>
      <c r="AQ24" s="35">
        <v>10</v>
      </c>
      <c r="AR24" s="35">
        <v>0</v>
      </c>
      <c r="AS24" s="35">
        <v>10</v>
      </c>
      <c r="AT24" s="36">
        <v>0</v>
      </c>
      <c r="AV24" s="30" t="str">
        <f t="shared" si="16"/>
        <v>Water Villa</v>
      </c>
      <c r="AW24" s="31" t="str">
        <f t="shared" si="16"/>
        <v>SP</v>
      </c>
      <c r="AX24" s="31" t="str">
        <f t="shared" si="16"/>
        <v>as quoted</v>
      </c>
      <c r="AY24" s="31">
        <f>AH24+AQ24</f>
        <v>626</v>
      </c>
      <c r="AZ24" s="31">
        <f>AI24+AQ24</f>
        <v>696</v>
      </c>
      <c r="BA24" s="31">
        <f>AJ24</f>
        <v>837</v>
      </c>
      <c r="BB24" s="31">
        <f t="shared" si="17"/>
        <v>110</v>
      </c>
      <c r="BC24" s="31">
        <f t="shared" si="17"/>
        <v>530</v>
      </c>
      <c r="BD24" s="31">
        <f>AM24+AS24</f>
        <v>600</v>
      </c>
      <c r="BE24" s="31">
        <f>AN24</f>
        <v>741</v>
      </c>
      <c r="BF24" s="31">
        <f t="shared" si="18"/>
        <v>110</v>
      </c>
    </row>
    <row r="25" spans="1:58" ht="18" customHeight="1">
      <c r="A25" s="30" t="s">
        <v>1497</v>
      </c>
      <c r="B25" s="31" t="s">
        <v>1495</v>
      </c>
      <c r="C25" s="31" t="s">
        <v>45</v>
      </c>
      <c r="D25" s="31">
        <v>716</v>
      </c>
      <c r="E25" s="31">
        <v>393</v>
      </c>
      <c r="F25" s="31">
        <v>312</v>
      </c>
      <c r="G25" s="31">
        <v>110</v>
      </c>
      <c r="H25" s="31">
        <v>620</v>
      </c>
      <c r="I25" s="31">
        <v>345</v>
      </c>
      <c r="J25" s="31">
        <v>280</v>
      </c>
      <c r="K25" s="31">
        <v>110</v>
      </c>
      <c r="M25" s="30" t="str">
        <f t="shared" si="14"/>
        <v>Deluxe Beach Pool Villa</v>
      </c>
      <c r="N25" s="31" t="str">
        <f t="shared" si="14"/>
        <v>SP</v>
      </c>
      <c r="O25" s="31" t="str">
        <f t="shared" si="14"/>
        <v>as quoted</v>
      </c>
      <c r="P25" s="31">
        <f t="shared" si="19"/>
        <v>716</v>
      </c>
      <c r="Q25" s="31">
        <f t="shared" si="20"/>
        <v>786</v>
      </c>
      <c r="R25" s="31">
        <f t="shared" si="21"/>
        <v>936</v>
      </c>
      <c r="S25" s="31">
        <f>G25</f>
        <v>110</v>
      </c>
      <c r="T25" s="31">
        <f t="shared" si="22"/>
        <v>620</v>
      </c>
      <c r="U25" s="31">
        <f t="shared" si="23"/>
        <v>690</v>
      </c>
      <c r="V25" s="31">
        <f t="shared" si="24"/>
        <v>840</v>
      </c>
      <c r="W25" s="31">
        <f>SUM(K25)</f>
        <v>110</v>
      </c>
      <c r="X25" s="8"/>
      <c r="Y25" s="33"/>
      <c r="Z25" s="33"/>
      <c r="AA25" s="33">
        <v>0</v>
      </c>
      <c r="AB25" s="33">
        <v>0</v>
      </c>
      <c r="AC25" s="33">
        <v>0</v>
      </c>
      <c r="AE25" s="30" t="str">
        <f t="shared" si="15"/>
        <v>Deluxe Beach Pool Villa</v>
      </c>
      <c r="AF25" s="31" t="str">
        <f t="shared" si="15"/>
        <v>SP</v>
      </c>
      <c r="AG25" s="31" t="str">
        <f t="shared" si="15"/>
        <v>as quoted</v>
      </c>
      <c r="AH25" s="31">
        <f t="shared" si="15"/>
        <v>716</v>
      </c>
      <c r="AI25" s="34">
        <f t="shared" si="15"/>
        <v>786</v>
      </c>
      <c r="AJ25" s="34">
        <f t="shared" si="15"/>
        <v>936</v>
      </c>
      <c r="AK25" s="34">
        <f>S25</f>
        <v>110</v>
      </c>
      <c r="AL25" s="34">
        <f t="shared" si="15"/>
        <v>620</v>
      </c>
      <c r="AM25" s="34">
        <f t="shared" si="15"/>
        <v>690</v>
      </c>
      <c r="AN25" s="34">
        <f t="shared" si="15"/>
        <v>840</v>
      </c>
      <c r="AO25" s="34">
        <f t="shared" si="15"/>
        <v>110</v>
      </c>
      <c r="AQ25" s="35">
        <v>10</v>
      </c>
      <c r="AR25" s="35">
        <v>0</v>
      </c>
      <c r="AS25" s="35">
        <v>10</v>
      </c>
      <c r="AT25" s="36">
        <v>0</v>
      </c>
      <c r="AV25" s="30" t="str">
        <f t="shared" si="16"/>
        <v>Deluxe Beach Pool Villa</v>
      </c>
      <c r="AW25" s="31" t="str">
        <f t="shared" si="16"/>
        <v>SP</v>
      </c>
      <c r="AX25" s="31" t="str">
        <f t="shared" si="16"/>
        <v>as quoted</v>
      </c>
      <c r="AY25" s="31">
        <f>AH25+AQ25</f>
        <v>726</v>
      </c>
      <c r="AZ25" s="31">
        <f>AI25+AQ25</f>
        <v>796</v>
      </c>
      <c r="BA25" s="31">
        <f t="shared" ref="BA25:BA26" si="25">AJ25</f>
        <v>936</v>
      </c>
      <c r="BB25" s="31">
        <f t="shared" si="17"/>
        <v>110</v>
      </c>
      <c r="BC25" s="31">
        <f t="shared" si="17"/>
        <v>630</v>
      </c>
      <c r="BD25" s="31">
        <f>AM25+AS25</f>
        <v>700</v>
      </c>
      <c r="BE25" s="31">
        <f t="shared" ref="BE25:BE27" si="26">AN25</f>
        <v>840</v>
      </c>
      <c r="BF25" s="31">
        <f t="shared" si="18"/>
        <v>110</v>
      </c>
    </row>
    <row r="26" spans="1:58" ht="18" customHeight="1">
      <c r="A26" s="30" t="s">
        <v>1498</v>
      </c>
      <c r="B26" s="31" t="s">
        <v>1495</v>
      </c>
      <c r="C26" s="31" t="s">
        <v>45</v>
      </c>
      <c r="D26" s="31">
        <v>766</v>
      </c>
      <c r="E26" s="31">
        <v>418</v>
      </c>
      <c r="F26" s="31">
        <v>329</v>
      </c>
      <c r="G26" s="31">
        <v>110</v>
      </c>
      <c r="H26" s="31">
        <v>670</v>
      </c>
      <c r="I26" s="31">
        <v>370</v>
      </c>
      <c r="J26" s="31">
        <v>297</v>
      </c>
      <c r="K26" s="31">
        <v>110</v>
      </c>
      <c r="M26" s="30" t="str">
        <f t="shared" si="14"/>
        <v>Deluxe Overwater Pool Villa</v>
      </c>
      <c r="N26" s="31" t="str">
        <f t="shared" si="14"/>
        <v>SP</v>
      </c>
      <c r="O26" s="31" t="str">
        <f t="shared" si="14"/>
        <v>as quoted</v>
      </c>
      <c r="P26" s="31">
        <f t="shared" si="19"/>
        <v>766</v>
      </c>
      <c r="Q26" s="31">
        <f t="shared" si="20"/>
        <v>836</v>
      </c>
      <c r="R26" s="31">
        <f t="shared" si="21"/>
        <v>987</v>
      </c>
      <c r="S26" s="31">
        <f>G26</f>
        <v>110</v>
      </c>
      <c r="T26" s="31">
        <f t="shared" si="22"/>
        <v>670</v>
      </c>
      <c r="U26" s="31">
        <f t="shared" si="23"/>
        <v>740</v>
      </c>
      <c r="V26" s="31">
        <f t="shared" si="24"/>
        <v>891</v>
      </c>
      <c r="W26" s="31">
        <f>SUM(K26)</f>
        <v>110</v>
      </c>
      <c r="X26" s="8"/>
      <c r="Y26" s="33"/>
      <c r="Z26" s="33"/>
      <c r="AA26" s="33">
        <v>0</v>
      </c>
      <c r="AB26" s="33">
        <v>0</v>
      </c>
      <c r="AC26" s="33">
        <v>0</v>
      </c>
      <c r="AE26" s="30" t="str">
        <f t="shared" si="15"/>
        <v>Deluxe Overwater Pool Villa</v>
      </c>
      <c r="AF26" s="31" t="str">
        <f t="shared" si="15"/>
        <v>SP</v>
      </c>
      <c r="AG26" s="31" t="str">
        <f t="shared" si="15"/>
        <v>as quoted</v>
      </c>
      <c r="AH26" s="31">
        <f t="shared" si="15"/>
        <v>766</v>
      </c>
      <c r="AI26" s="34">
        <f t="shared" si="15"/>
        <v>836</v>
      </c>
      <c r="AJ26" s="34">
        <f t="shared" si="15"/>
        <v>987</v>
      </c>
      <c r="AK26" s="34">
        <f>S26</f>
        <v>110</v>
      </c>
      <c r="AL26" s="34">
        <f t="shared" si="15"/>
        <v>670</v>
      </c>
      <c r="AM26" s="34">
        <f t="shared" si="15"/>
        <v>740</v>
      </c>
      <c r="AN26" s="34">
        <f t="shared" si="15"/>
        <v>891</v>
      </c>
      <c r="AO26" s="34">
        <f t="shared" si="15"/>
        <v>110</v>
      </c>
      <c r="AQ26" s="35">
        <v>10</v>
      </c>
      <c r="AR26" s="35">
        <v>0</v>
      </c>
      <c r="AS26" s="35">
        <v>10</v>
      </c>
      <c r="AT26" s="36">
        <v>0</v>
      </c>
      <c r="AV26" s="30" t="str">
        <f t="shared" si="16"/>
        <v>Deluxe Overwater Pool Villa</v>
      </c>
      <c r="AW26" s="31" t="str">
        <f t="shared" si="16"/>
        <v>SP</v>
      </c>
      <c r="AX26" s="31" t="str">
        <f t="shared" si="16"/>
        <v>as quoted</v>
      </c>
      <c r="AY26" s="31">
        <f>AH26+AQ26</f>
        <v>776</v>
      </c>
      <c r="AZ26" s="31">
        <f>AI26+AQ26</f>
        <v>846</v>
      </c>
      <c r="BA26" s="31">
        <f t="shared" si="25"/>
        <v>987</v>
      </c>
      <c r="BB26" s="31">
        <f t="shared" si="17"/>
        <v>110</v>
      </c>
      <c r="BC26" s="31">
        <f t="shared" si="17"/>
        <v>680</v>
      </c>
      <c r="BD26" s="31">
        <f>AM26+AS26</f>
        <v>750</v>
      </c>
      <c r="BE26" s="31">
        <f t="shared" si="26"/>
        <v>891</v>
      </c>
      <c r="BF26" s="31">
        <f t="shared" si="18"/>
        <v>110</v>
      </c>
    </row>
    <row r="27" spans="1:58" ht="18" customHeight="1">
      <c r="A27" s="30" t="s">
        <v>1499</v>
      </c>
      <c r="B27" s="31" t="s">
        <v>1495</v>
      </c>
      <c r="C27" s="31" t="s">
        <v>140</v>
      </c>
      <c r="D27" s="31">
        <v>0</v>
      </c>
      <c r="E27" s="31">
        <v>585</v>
      </c>
      <c r="F27" s="31">
        <v>0</v>
      </c>
      <c r="G27" s="31">
        <v>110</v>
      </c>
      <c r="H27" s="31">
        <v>0</v>
      </c>
      <c r="I27" s="31">
        <v>460</v>
      </c>
      <c r="J27" s="31">
        <v>0</v>
      </c>
      <c r="K27" s="31">
        <v>0</v>
      </c>
      <c r="M27" s="30" t="str">
        <f t="shared" si="14"/>
        <v xml:space="preserve">Honeymoon Select Ocean Villa </v>
      </c>
      <c r="N27" s="31" t="str">
        <f t="shared" si="14"/>
        <v>SP</v>
      </c>
      <c r="O27" s="31" t="str">
        <f t="shared" si="14"/>
        <v>02 Persons</v>
      </c>
      <c r="P27" s="31">
        <f t="shared" si="19"/>
        <v>0</v>
      </c>
      <c r="Q27" s="31">
        <f>SUM(E27*2)</f>
        <v>1170</v>
      </c>
      <c r="R27" s="31">
        <f t="shared" si="21"/>
        <v>0</v>
      </c>
      <c r="S27" s="31">
        <f>G27</f>
        <v>110</v>
      </c>
      <c r="T27" s="31">
        <f t="shared" si="22"/>
        <v>0</v>
      </c>
      <c r="U27" s="31">
        <f t="shared" si="23"/>
        <v>920</v>
      </c>
      <c r="V27" s="31">
        <f t="shared" si="24"/>
        <v>0</v>
      </c>
      <c r="W27" s="31">
        <f>SUM(K27)</f>
        <v>0</v>
      </c>
      <c r="X27" s="8"/>
      <c r="Y27" s="33"/>
      <c r="Z27" s="33"/>
      <c r="AA27" s="33">
        <v>0</v>
      </c>
      <c r="AB27" s="33">
        <v>0</v>
      </c>
      <c r="AC27" s="33">
        <v>0</v>
      </c>
      <c r="AE27" s="30" t="str">
        <f t="shared" si="15"/>
        <v xml:space="preserve">Honeymoon Select Ocean Villa </v>
      </c>
      <c r="AF27" s="31" t="str">
        <f t="shared" si="15"/>
        <v>SP</v>
      </c>
      <c r="AG27" s="31" t="str">
        <f t="shared" si="15"/>
        <v>02 Persons</v>
      </c>
      <c r="AH27" s="31">
        <f t="shared" si="15"/>
        <v>0</v>
      </c>
      <c r="AI27" s="34">
        <f t="shared" si="15"/>
        <v>1170</v>
      </c>
      <c r="AJ27" s="34">
        <f t="shared" si="15"/>
        <v>0</v>
      </c>
      <c r="AK27" s="34">
        <f>S27</f>
        <v>110</v>
      </c>
      <c r="AL27" s="34">
        <f t="shared" si="15"/>
        <v>0</v>
      </c>
      <c r="AM27" s="34">
        <f t="shared" si="15"/>
        <v>920</v>
      </c>
      <c r="AN27" s="34">
        <f t="shared" si="15"/>
        <v>0</v>
      </c>
      <c r="AO27" s="34">
        <f t="shared" si="15"/>
        <v>0</v>
      </c>
      <c r="AQ27" s="35">
        <v>15</v>
      </c>
      <c r="AR27" s="35">
        <v>0</v>
      </c>
      <c r="AS27" s="35">
        <v>15</v>
      </c>
      <c r="AT27" s="36">
        <v>0</v>
      </c>
      <c r="AV27" s="30" t="str">
        <f t="shared" si="16"/>
        <v xml:space="preserve">Honeymoon Select Ocean Villa </v>
      </c>
      <c r="AW27" s="31" t="str">
        <f t="shared" si="16"/>
        <v>SP</v>
      </c>
      <c r="AX27" s="31" t="str">
        <f t="shared" si="16"/>
        <v>02 Persons</v>
      </c>
      <c r="AY27" s="31">
        <f>AH27+AQ27</f>
        <v>15</v>
      </c>
      <c r="AZ27" s="31">
        <f>AI27+AQ27</f>
        <v>1185</v>
      </c>
      <c r="BA27" s="31">
        <f t="shared" ref="BA27" si="27">AJ27+AQ27</f>
        <v>15</v>
      </c>
      <c r="BB27" s="31">
        <f t="shared" si="17"/>
        <v>110</v>
      </c>
      <c r="BC27" s="31">
        <f t="shared" si="17"/>
        <v>15</v>
      </c>
      <c r="BD27" s="31">
        <f>AM27+AS27</f>
        <v>935</v>
      </c>
      <c r="BE27" s="31">
        <f t="shared" si="26"/>
        <v>0</v>
      </c>
      <c r="BF27" s="31">
        <f t="shared" si="18"/>
        <v>0</v>
      </c>
    </row>
    <row r="28" spans="1:58" ht="18" customHeight="1">
      <c r="A28" s="30"/>
      <c r="B28" s="31"/>
      <c r="C28" s="31"/>
      <c r="D28" s="88"/>
      <c r="E28" s="88" t="s">
        <v>279</v>
      </c>
      <c r="F28" s="88"/>
      <c r="G28" s="88"/>
      <c r="H28" s="88"/>
      <c r="I28" s="88" t="s">
        <v>280</v>
      </c>
      <c r="J28" s="88"/>
      <c r="K28" s="88"/>
      <c r="M28" s="30"/>
      <c r="N28" s="31"/>
      <c r="O28" s="31"/>
      <c r="P28" s="31"/>
      <c r="Q28" s="31" t="str">
        <f>E28</f>
        <v>Quadruple</v>
      </c>
      <c r="R28" s="31"/>
      <c r="S28" s="31"/>
      <c r="T28" s="31"/>
      <c r="U28" s="31" t="str">
        <f>I28</f>
        <v>Quadurple</v>
      </c>
      <c r="V28" s="31"/>
      <c r="W28" s="31"/>
      <c r="X28" s="8"/>
      <c r="Y28" s="33"/>
      <c r="Z28" s="33"/>
      <c r="AA28" s="33">
        <v>0</v>
      </c>
      <c r="AB28" s="33">
        <v>0</v>
      </c>
      <c r="AC28" s="33">
        <v>0</v>
      </c>
      <c r="AE28" s="30"/>
      <c r="AF28" s="31"/>
      <c r="AG28" s="31"/>
      <c r="AH28" s="31"/>
      <c r="AI28" s="34" t="str">
        <f>Q28</f>
        <v>Quadruple</v>
      </c>
      <c r="AJ28" s="34"/>
      <c r="AK28" s="34"/>
      <c r="AL28" s="34"/>
      <c r="AM28" s="34" t="str">
        <f>U28</f>
        <v>Quadurple</v>
      </c>
      <c r="AN28" s="34"/>
      <c r="AO28" s="34">
        <f t="shared" si="15"/>
        <v>0</v>
      </c>
      <c r="AQ28" s="35"/>
      <c r="AR28" s="35"/>
      <c r="AS28" s="35"/>
      <c r="AT28" s="36"/>
      <c r="AV28" s="30"/>
      <c r="AW28" s="31"/>
      <c r="AX28" s="31"/>
      <c r="AY28" s="31"/>
      <c r="AZ28" s="31" t="str">
        <f>AI28</f>
        <v>Quadruple</v>
      </c>
      <c r="BA28" s="31"/>
      <c r="BB28" s="31"/>
      <c r="BC28" s="31"/>
      <c r="BD28" s="31" t="str">
        <f>AM28</f>
        <v>Quadurple</v>
      </c>
      <c r="BE28" s="31"/>
      <c r="BF28" s="31"/>
    </row>
    <row r="29" spans="1:58" ht="18" customHeight="1">
      <c r="A29" s="30" t="s">
        <v>1494</v>
      </c>
      <c r="B29" s="31" t="s">
        <v>1495</v>
      </c>
      <c r="C29" s="31" t="s">
        <v>68</v>
      </c>
      <c r="D29" s="31"/>
      <c r="E29" s="31">
        <v>281</v>
      </c>
      <c r="F29" s="31">
        <v>0</v>
      </c>
      <c r="G29" s="31">
        <v>110</v>
      </c>
      <c r="H29" s="31">
        <v>0</v>
      </c>
      <c r="I29" s="31">
        <v>238</v>
      </c>
      <c r="J29" s="31">
        <v>0</v>
      </c>
      <c r="K29" s="31">
        <v>110</v>
      </c>
      <c r="M29" s="30" t="str">
        <f>A29</f>
        <v>Two Bed Room Beach Pool Suite</v>
      </c>
      <c r="N29" s="31" t="str">
        <f>B29</f>
        <v>SP</v>
      </c>
      <c r="O29" s="31" t="str">
        <f>C29</f>
        <v>04 Persons</v>
      </c>
      <c r="P29" s="31">
        <f>SUM(D29)</f>
        <v>0</v>
      </c>
      <c r="Q29" s="31">
        <f>SUM(E29*4)</f>
        <v>1124</v>
      </c>
      <c r="R29" s="31">
        <f>F29</f>
        <v>0</v>
      </c>
      <c r="S29" s="31">
        <f>G29</f>
        <v>110</v>
      </c>
      <c r="T29" s="31">
        <f>SUM(H29)</f>
        <v>0</v>
      </c>
      <c r="U29" s="31">
        <f>SUM(I29*4)</f>
        <v>952</v>
      </c>
      <c r="V29" s="31">
        <f>SUM(J29)</f>
        <v>0</v>
      </c>
      <c r="W29" s="31">
        <f>SUM(K29)</f>
        <v>110</v>
      </c>
      <c r="X29" s="8"/>
      <c r="Y29" s="33"/>
      <c r="Z29" s="33"/>
      <c r="AA29" s="33">
        <v>0</v>
      </c>
      <c r="AB29" s="33">
        <v>0</v>
      </c>
      <c r="AC29" s="33">
        <v>0</v>
      </c>
      <c r="AE29" s="30" t="str">
        <f>M29</f>
        <v>Two Bed Room Beach Pool Suite</v>
      </c>
      <c r="AF29" s="31" t="str">
        <f>N29</f>
        <v>SP</v>
      </c>
      <c r="AG29" s="31" t="str">
        <f>O29</f>
        <v>04 Persons</v>
      </c>
      <c r="AH29" s="31">
        <f>P29</f>
        <v>0</v>
      </c>
      <c r="AI29" s="34">
        <f>Q29</f>
        <v>1124</v>
      </c>
      <c r="AJ29" s="34">
        <f>R29</f>
        <v>0</v>
      </c>
      <c r="AK29" s="34">
        <f>S29</f>
        <v>110</v>
      </c>
      <c r="AL29" s="34">
        <f>T29</f>
        <v>0</v>
      </c>
      <c r="AM29" s="34">
        <f>U29</f>
        <v>952</v>
      </c>
      <c r="AN29" s="34">
        <f>V29</f>
        <v>0</v>
      </c>
      <c r="AO29" s="34">
        <f t="shared" si="15"/>
        <v>110</v>
      </c>
      <c r="AQ29" s="35">
        <v>15</v>
      </c>
      <c r="AR29" s="35">
        <v>0</v>
      </c>
      <c r="AS29" s="35">
        <v>15</v>
      </c>
      <c r="AT29" s="36">
        <v>0</v>
      </c>
      <c r="AV29" s="30" t="str">
        <f>AE29</f>
        <v>Two Bed Room Beach Pool Suite</v>
      </c>
      <c r="AW29" s="31" t="str">
        <f>AF29</f>
        <v>SP</v>
      </c>
      <c r="AX29" s="31" t="str">
        <f>AG29</f>
        <v>04 Persons</v>
      </c>
      <c r="AY29" s="31">
        <f>AH29+AQ29</f>
        <v>15</v>
      </c>
      <c r="AZ29" s="31">
        <f>AI29+AQ29</f>
        <v>1139</v>
      </c>
      <c r="BA29" s="31">
        <f>AJ29</f>
        <v>0</v>
      </c>
      <c r="BB29" s="31">
        <f>AK29+AR29</f>
        <v>110</v>
      </c>
      <c r="BC29" s="31">
        <f>AL29+AS29</f>
        <v>15</v>
      </c>
      <c r="BD29" s="31">
        <f>AM29+AS29</f>
        <v>967</v>
      </c>
      <c r="BE29" s="31">
        <f>AN29</f>
        <v>0</v>
      </c>
      <c r="BF29" s="31">
        <f>AO29+AT29</f>
        <v>110</v>
      </c>
    </row>
    <row r="30" spans="1:58" ht="18" customHeight="1">
      <c r="A30" s="25" t="s">
        <v>275</v>
      </c>
      <c r="M30" s="25" t="s">
        <v>24</v>
      </c>
      <c r="Y30" s="25" t="s">
        <v>25</v>
      </c>
      <c r="AE30" s="25" t="s">
        <v>26</v>
      </c>
      <c r="AQ30" s="25" t="s">
        <v>27</v>
      </c>
      <c r="AV30" s="25" t="s">
        <v>28</v>
      </c>
    </row>
    <row r="31" spans="1:58" ht="18" customHeight="1">
      <c r="A31" s="298" t="s">
        <v>0</v>
      </c>
      <c r="B31" s="298" t="s">
        <v>1</v>
      </c>
      <c r="C31" s="298" t="s">
        <v>29</v>
      </c>
      <c r="D31" s="285" t="s">
        <v>51</v>
      </c>
      <c r="E31" s="286"/>
      <c r="F31" s="286"/>
      <c r="G31" s="287"/>
      <c r="H31" s="285"/>
      <c r="I31" s="286"/>
      <c r="J31" s="286"/>
      <c r="K31" s="287"/>
      <c r="M31" s="299" t="s">
        <v>0</v>
      </c>
      <c r="N31" s="299" t="s">
        <v>1</v>
      </c>
      <c r="O31" s="299" t="s">
        <v>29</v>
      </c>
      <c r="P31" s="288" t="str">
        <f>D31</f>
        <v>Season 5</v>
      </c>
      <c r="Q31" s="289"/>
      <c r="R31" s="289"/>
      <c r="S31" s="290"/>
      <c r="T31" s="288">
        <f>H31</f>
        <v>0</v>
      </c>
      <c r="U31" s="289"/>
      <c r="V31" s="289"/>
      <c r="W31" s="290"/>
      <c r="X31" s="8"/>
      <c r="Y31" s="26" t="s">
        <v>32</v>
      </c>
      <c r="Z31" s="26" t="s">
        <v>33</v>
      </c>
      <c r="AA31" s="26" t="s">
        <v>34</v>
      </c>
      <c r="AB31" s="26" t="s">
        <v>34</v>
      </c>
      <c r="AC31" s="26" t="s">
        <v>34</v>
      </c>
      <c r="AE31" s="294" t="s">
        <v>0</v>
      </c>
      <c r="AF31" s="294" t="s">
        <v>1</v>
      </c>
      <c r="AG31" s="294" t="s">
        <v>29</v>
      </c>
      <c r="AH31" s="291" t="str">
        <f>P31</f>
        <v>Season 5</v>
      </c>
      <c r="AI31" s="292"/>
      <c r="AJ31" s="292"/>
      <c r="AK31" s="293"/>
      <c r="AL31" s="291">
        <f>T31</f>
        <v>0</v>
      </c>
      <c r="AM31" s="292"/>
      <c r="AN31" s="292"/>
      <c r="AO31" s="293"/>
      <c r="AQ31" s="27"/>
      <c r="AR31" s="27"/>
      <c r="AS31" s="27"/>
      <c r="AT31" s="28"/>
      <c r="AV31" s="295" t="s">
        <v>0</v>
      </c>
      <c r="AW31" s="295" t="s">
        <v>1</v>
      </c>
      <c r="AX31" s="295" t="s">
        <v>29</v>
      </c>
      <c r="AY31" s="282" t="str">
        <f>AH31</f>
        <v>Season 5</v>
      </c>
      <c r="AZ31" s="283"/>
      <c r="BA31" s="283"/>
      <c r="BB31" s="284"/>
      <c r="BC31" s="282">
        <f>AL31</f>
        <v>0</v>
      </c>
      <c r="BD31" s="283"/>
      <c r="BE31" s="283"/>
      <c r="BF31" s="284"/>
    </row>
    <row r="32" spans="1:58" ht="18" customHeight="1">
      <c r="A32" s="298"/>
      <c r="B32" s="298"/>
      <c r="C32" s="298"/>
      <c r="D32" s="285" t="s">
        <v>284</v>
      </c>
      <c r="E32" s="286"/>
      <c r="F32" s="286"/>
      <c r="G32" s="287"/>
      <c r="H32" s="285"/>
      <c r="I32" s="286"/>
      <c r="J32" s="286"/>
      <c r="K32" s="287"/>
      <c r="M32" s="299"/>
      <c r="N32" s="299"/>
      <c r="O32" s="299"/>
      <c r="P32" s="288" t="str">
        <f>D32</f>
        <v>21 Jul 2020 to 31 Oct 2020</v>
      </c>
      <c r="Q32" s="289"/>
      <c r="R32" s="289"/>
      <c r="S32" s="290"/>
      <c r="T32" s="288">
        <f>H32</f>
        <v>0</v>
      </c>
      <c r="U32" s="289"/>
      <c r="V32" s="289"/>
      <c r="W32" s="290"/>
      <c r="X32" s="8"/>
      <c r="Y32" s="26" t="s">
        <v>37</v>
      </c>
      <c r="Z32" s="26" t="s">
        <v>38</v>
      </c>
      <c r="AA32" s="26" t="s">
        <v>38</v>
      </c>
      <c r="AB32" s="26" t="s">
        <v>38</v>
      </c>
      <c r="AC32" s="26"/>
      <c r="AE32" s="294"/>
      <c r="AF32" s="294"/>
      <c r="AG32" s="294"/>
      <c r="AH32" s="291" t="str">
        <f>P32</f>
        <v>21 Jul 2020 to 31 Oct 2020</v>
      </c>
      <c r="AI32" s="292"/>
      <c r="AJ32" s="292"/>
      <c r="AK32" s="293"/>
      <c r="AL32" s="291">
        <f>T32</f>
        <v>0</v>
      </c>
      <c r="AM32" s="292"/>
      <c r="AN32" s="292"/>
      <c r="AO32" s="293"/>
      <c r="AQ32" s="27" t="s">
        <v>39</v>
      </c>
      <c r="AR32" s="27"/>
      <c r="AS32" s="27" t="s">
        <v>40</v>
      </c>
      <c r="AT32" s="28"/>
      <c r="AV32" s="296"/>
      <c r="AW32" s="296"/>
      <c r="AX32" s="296"/>
      <c r="AY32" s="282" t="str">
        <f>AH32</f>
        <v>21 Jul 2020 to 31 Oct 2020</v>
      </c>
      <c r="AZ32" s="283"/>
      <c r="BA32" s="283"/>
      <c r="BB32" s="284"/>
      <c r="BC32" s="282">
        <f>AL32</f>
        <v>0</v>
      </c>
      <c r="BD32" s="283"/>
      <c r="BE32" s="283"/>
      <c r="BF32" s="284"/>
    </row>
    <row r="33" spans="1:58" ht="18" customHeight="1">
      <c r="A33" s="298"/>
      <c r="B33" s="298"/>
      <c r="C33" s="298"/>
      <c r="D33" s="29" t="s">
        <v>3</v>
      </c>
      <c r="E33" s="29" t="s">
        <v>4</v>
      </c>
      <c r="F33" s="29" t="s">
        <v>5</v>
      </c>
      <c r="G33" s="29" t="s">
        <v>41</v>
      </c>
      <c r="H33" s="29"/>
      <c r="I33" s="29"/>
      <c r="J33" s="29"/>
      <c r="K33" s="29"/>
      <c r="M33" s="299"/>
      <c r="N33" s="299"/>
      <c r="O33" s="299"/>
      <c r="P33" s="29" t="s">
        <v>3</v>
      </c>
      <c r="Q33" s="29" t="s">
        <v>4</v>
      </c>
      <c r="R33" s="29" t="s">
        <v>5</v>
      </c>
      <c r="S33" s="29" t="s">
        <v>41</v>
      </c>
      <c r="T33" s="29" t="s">
        <v>3</v>
      </c>
      <c r="U33" s="29" t="s">
        <v>4</v>
      </c>
      <c r="V33" s="29" t="s">
        <v>5</v>
      </c>
      <c r="W33" s="29" t="s">
        <v>41</v>
      </c>
      <c r="X33" s="8"/>
      <c r="Y33" s="26"/>
      <c r="Z33" s="26"/>
      <c r="AA33" s="26"/>
      <c r="AB33" s="26"/>
      <c r="AC33" s="26"/>
      <c r="AE33" s="294"/>
      <c r="AF33" s="294"/>
      <c r="AG33" s="294"/>
      <c r="AH33" s="29" t="s">
        <v>3</v>
      </c>
      <c r="AI33" s="29" t="s">
        <v>4</v>
      </c>
      <c r="AJ33" s="29" t="s">
        <v>5</v>
      </c>
      <c r="AK33" s="29" t="s">
        <v>41</v>
      </c>
      <c r="AL33" s="29" t="s">
        <v>3</v>
      </c>
      <c r="AM33" s="29" t="s">
        <v>4</v>
      </c>
      <c r="AN33" s="29" t="s">
        <v>5</v>
      </c>
      <c r="AO33" s="29" t="s">
        <v>41</v>
      </c>
      <c r="AQ33" s="27" t="s">
        <v>42</v>
      </c>
      <c r="AR33" s="27" t="s">
        <v>43</v>
      </c>
      <c r="AS33" s="27" t="s">
        <v>42</v>
      </c>
      <c r="AT33" s="28" t="s">
        <v>43</v>
      </c>
      <c r="AV33" s="297"/>
      <c r="AW33" s="297"/>
      <c r="AX33" s="297"/>
      <c r="AY33" s="29" t="s">
        <v>3</v>
      </c>
      <c r="AZ33" s="29" t="s">
        <v>4</v>
      </c>
      <c r="BA33" s="29" t="s">
        <v>340</v>
      </c>
      <c r="BB33" s="29" t="s">
        <v>41</v>
      </c>
      <c r="BC33" s="29" t="s">
        <v>3</v>
      </c>
      <c r="BD33" s="29" t="s">
        <v>4</v>
      </c>
      <c r="BE33" s="29" t="s">
        <v>340</v>
      </c>
      <c r="BF33" s="29" t="s">
        <v>41</v>
      </c>
    </row>
    <row r="34" spans="1:58" ht="18" customHeight="1">
      <c r="A34" s="30" t="s">
        <v>330</v>
      </c>
      <c r="B34" s="31" t="s">
        <v>1495</v>
      </c>
      <c r="C34" s="31" t="s">
        <v>45</v>
      </c>
      <c r="D34" s="31">
        <v>514</v>
      </c>
      <c r="E34" s="31">
        <v>292</v>
      </c>
      <c r="F34" s="31">
        <v>245</v>
      </c>
      <c r="G34" s="31">
        <v>110</v>
      </c>
      <c r="H34" s="31"/>
      <c r="I34" s="31"/>
      <c r="J34" s="31"/>
      <c r="K34" s="31"/>
      <c r="M34" s="30" t="str">
        <f t="shared" ref="M34:O38" si="28">A34</f>
        <v>Beach Villa</v>
      </c>
      <c r="N34" s="31" t="str">
        <f t="shared" si="28"/>
        <v>SP</v>
      </c>
      <c r="O34" s="31" t="str">
        <f t="shared" si="28"/>
        <v>as quoted</v>
      </c>
      <c r="P34" s="31">
        <f>D34*1</f>
        <v>514</v>
      </c>
      <c r="Q34" s="31">
        <f>SUM(E34*2)</f>
        <v>584</v>
      </c>
      <c r="R34" s="31">
        <f>F34*3</f>
        <v>735</v>
      </c>
      <c r="S34" s="31">
        <f>G34</f>
        <v>110</v>
      </c>
      <c r="T34" s="31">
        <f>H34*1</f>
        <v>0</v>
      </c>
      <c r="U34" s="31">
        <f>I34*2</f>
        <v>0</v>
      </c>
      <c r="V34" s="31">
        <f>J34*3</f>
        <v>0</v>
      </c>
      <c r="W34" s="31">
        <f>SUM(K34)</f>
        <v>0</v>
      </c>
      <c r="X34" s="8"/>
      <c r="Y34" s="33"/>
      <c r="Z34" s="33"/>
      <c r="AA34" s="33">
        <v>0</v>
      </c>
      <c r="AB34" s="33">
        <v>0</v>
      </c>
      <c r="AC34" s="33">
        <v>0</v>
      </c>
      <c r="AE34" s="30" t="str">
        <f t="shared" ref="AE34:AO40" si="29">M34</f>
        <v>Beach Villa</v>
      </c>
      <c r="AF34" s="31" t="str">
        <f t="shared" si="29"/>
        <v>SP</v>
      </c>
      <c r="AG34" s="31" t="str">
        <f t="shared" si="29"/>
        <v>as quoted</v>
      </c>
      <c r="AH34" s="31">
        <f t="shared" si="29"/>
        <v>514</v>
      </c>
      <c r="AI34" s="34">
        <f t="shared" si="29"/>
        <v>584</v>
      </c>
      <c r="AJ34" s="34">
        <f t="shared" si="29"/>
        <v>735</v>
      </c>
      <c r="AK34" s="34">
        <f t="shared" si="29"/>
        <v>110</v>
      </c>
      <c r="AL34" s="34">
        <f t="shared" si="29"/>
        <v>0</v>
      </c>
      <c r="AM34" s="34">
        <f t="shared" si="29"/>
        <v>0</v>
      </c>
      <c r="AN34" s="34">
        <f t="shared" si="29"/>
        <v>0</v>
      </c>
      <c r="AO34" s="34">
        <f t="shared" si="29"/>
        <v>0</v>
      </c>
      <c r="AQ34" s="35">
        <v>10</v>
      </c>
      <c r="AR34" s="35">
        <v>0</v>
      </c>
      <c r="AS34" s="35">
        <v>10</v>
      </c>
      <c r="AT34" s="36">
        <v>0</v>
      </c>
      <c r="AV34" s="30" t="str">
        <f t="shared" ref="AV34:AX38" si="30">AE34</f>
        <v>Beach Villa</v>
      </c>
      <c r="AW34" s="31" t="str">
        <f t="shared" si="30"/>
        <v>SP</v>
      </c>
      <c r="AX34" s="31" t="str">
        <f t="shared" si="30"/>
        <v>as quoted</v>
      </c>
      <c r="AY34" s="31">
        <f>AH34+AQ34</f>
        <v>524</v>
      </c>
      <c r="AZ34" s="31">
        <f>AI34+AQ34</f>
        <v>594</v>
      </c>
      <c r="BA34" s="31">
        <f>AJ34</f>
        <v>735</v>
      </c>
      <c r="BB34" s="31">
        <f t="shared" ref="BB34:BC38" si="31">AK34+AR34</f>
        <v>110</v>
      </c>
      <c r="BC34" s="31">
        <f t="shared" si="31"/>
        <v>10</v>
      </c>
      <c r="BD34" s="31">
        <f>AM34+AS34</f>
        <v>10</v>
      </c>
      <c r="BE34" s="31">
        <f>AN34</f>
        <v>0</v>
      </c>
      <c r="BF34" s="31">
        <f t="shared" ref="BF34:BF38" si="32">AO34+AT34</f>
        <v>0</v>
      </c>
    </row>
    <row r="35" spans="1:58" ht="18" customHeight="1">
      <c r="A35" s="30" t="s">
        <v>331</v>
      </c>
      <c r="B35" s="31" t="s">
        <v>1495</v>
      </c>
      <c r="C35" s="31" t="s">
        <v>45</v>
      </c>
      <c r="D35" s="31">
        <v>564</v>
      </c>
      <c r="E35" s="31">
        <v>317</v>
      </c>
      <c r="F35" s="31">
        <v>261</v>
      </c>
      <c r="G35" s="31">
        <v>110</v>
      </c>
      <c r="H35" s="31"/>
      <c r="I35" s="31"/>
      <c r="J35" s="31"/>
      <c r="K35" s="31"/>
      <c r="M35" s="30" t="str">
        <f t="shared" si="28"/>
        <v>Water Villa</v>
      </c>
      <c r="N35" s="31" t="str">
        <f t="shared" si="28"/>
        <v>SP</v>
      </c>
      <c r="O35" s="31" t="str">
        <f t="shared" si="28"/>
        <v>as quoted</v>
      </c>
      <c r="P35" s="31">
        <f t="shared" ref="P35:P38" si="33">D35*1</f>
        <v>564</v>
      </c>
      <c r="Q35" s="31">
        <f t="shared" ref="Q35:Q37" si="34">SUM(E35*2)</f>
        <v>634</v>
      </c>
      <c r="R35" s="31">
        <f t="shared" ref="R35:R38" si="35">F35*3</f>
        <v>783</v>
      </c>
      <c r="S35" s="31">
        <f>G35</f>
        <v>110</v>
      </c>
      <c r="T35" s="31">
        <f t="shared" ref="T35:T38" si="36">H35*1</f>
        <v>0</v>
      </c>
      <c r="U35" s="31">
        <f t="shared" ref="U35:U38" si="37">I35*2</f>
        <v>0</v>
      </c>
      <c r="V35" s="31">
        <f t="shared" ref="V35:V38" si="38">J35*3</f>
        <v>0</v>
      </c>
      <c r="W35" s="31">
        <f>SUM(K35)</f>
        <v>0</v>
      </c>
      <c r="X35" s="8"/>
      <c r="Y35" s="33"/>
      <c r="Z35" s="33"/>
      <c r="AA35" s="33">
        <v>0</v>
      </c>
      <c r="AB35" s="33">
        <v>0</v>
      </c>
      <c r="AC35" s="33">
        <v>0</v>
      </c>
      <c r="AE35" s="30" t="str">
        <f t="shared" si="29"/>
        <v>Water Villa</v>
      </c>
      <c r="AF35" s="31" t="str">
        <f t="shared" si="29"/>
        <v>SP</v>
      </c>
      <c r="AG35" s="31" t="str">
        <f t="shared" si="29"/>
        <v>as quoted</v>
      </c>
      <c r="AH35" s="31">
        <f t="shared" si="29"/>
        <v>564</v>
      </c>
      <c r="AI35" s="34">
        <f t="shared" si="29"/>
        <v>634</v>
      </c>
      <c r="AJ35" s="34">
        <f t="shared" si="29"/>
        <v>783</v>
      </c>
      <c r="AK35" s="34">
        <f t="shared" si="29"/>
        <v>110</v>
      </c>
      <c r="AL35" s="34">
        <f t="shared" si="29"/>
        <v>0</v>
      </c>
      <c r="AM35" s="34">
        <f t="shared" si="29"/>
        <v>0</v>
      </c>
      <c r="AN35" s="34">
        <f t="shared" si="29"/>
        <v>0</v>
      </c>
      <c r="AO35" s="34">
        <f t="shared" si="29"/>
        <v>0</v>
      </c>
      <c r="AQ35" s="35">
        <v>10</v>
      </c>
      <c r="AR35" s="35">
        <v>0</v>
      </c>
      <c r="AS35" s="35">
        <v>10</v>
      </c>
      <c r="AT35" s="36">
        <v>0</v>
      </c>
      <c r="AV35" s="30" t="str">
        <f t="shared" si="30"/>
        <v>Water Villa</v>
      </c>
      <c r="AW35" s="31" t="str">
        <f t="shared" si="30"/>
        <v>SP</v>
      </c>
      <c r="AX35" s="31" t="str">
        <f t="shared" si="30"/>
        <v>as quoted</v>
      </c>
      <c r="AY35" s="31">
        <f>AH35+AQ35</f>
        <v>574</v>
      </c>
      <c r="AZ35" s="31">
        <f>AI35+AQ35</f>
        <v>644</v>
      </c>
      <c r="BA35" s="31">
        <f>AJ35</f>
        <v>783</v>
      </c>
      <c r="BB35" s="31">
        <f t="shared" si="31"/>
        <v>110</v>
      </c>
      <c r="BC35" s="31">
        <f t="shared" si="31"/>
        <v>10</v>
      </c>
      <c r="BD35" s="31">
        <f>AM35+AS35</f>
        <v>10</v>
      </c>
      <c r="BE35" s="31">
        <f>AN35</f>
        <v>0</v>
      </c>
      <c r="BF35" s="31">
        <f t="shared" si="32"/>
        <v>0</v>
      </c>
    </row>
    <row r="36" spans="1:58" ht="18" customHeight="1">
      <c r="A36" s="30" t="s">
        <v>1497</v>
      </c>
      <c r="B36" s="31" t="s">
        <v>1495</v>
      </c>
      <c r="C36" s="31" t="s">
        <v>45</v>
      </c>
      <c r="D36" s="31">
        <v>664</v>
      </c>
      <c r="E36" s="31">
        <v>367</v>
      </c>
      <c r="F36" s="31">
        <v>295</v>
      </c>
      <c r="G36" s="31">
        <v>110</v>
      </c>
      <c r="H36" s="31"/>
      <c r="I36" s="31"/>
      <c r="J36" s="31"/>
      <c r="K36" s="31"/>
      <c r="M36" s="30" t="str">
        <f t="shared" si="28"/>
        <v>Deluxe Beach Pool Villa</v>
      </c>
      <c r="N36" s="31" t="str">
        <f t="shared" si="28"/>
        <v>SP</v>
      </c>
      <c r="O36" s="31" t="str">
        <f t="shared" si="28"/>
        <v>as quoted</v>
      </c>
      <c r="P36" s="31">
        <f t="shared" si="33"/>
        <v>664</v>
      </c>
      <c r="Q36" s="31">
        <f t="shared" si="34"/>
        <v>734</v>
      </c>
      <c r="R36" s="31">
        <f t="shared" si="35"/>
        <v>885</v>
      </c>
      <c r="S36" s="31">
        <f>G36</f>
        <v>110</v>
      </c>
      <c r="T36" s="31">
        <f t="shared" si="36"/>
        <v>0</v>
      </c>
      <c r="U36" s="31">
        <f t="shared" si="37"/>
        <v>0</v>
      </c>
      <c r="V36" s="31">
        <f t="shared" si="38"/>
        <v>0</v>
      </c>
      <c r="W36" s="31">
        <f>SUM(K36)</f>
        <v>0</v>
      </c>
      <c r="X36" s="8"/>
      <c r="Y36" s="33"/>
      <c r="Z36" s="33"/>
      <c r="AA36" s="33">
        <v>0</v>
      </c>
      <c r="AB36" s="33">
        <v>0</v>
      </c>
      <c r="AC36" s="33">
        <v>0</v>
      </c>
      <c r="AE36" s="30" t="str">
        <f t="shared" si="29"/>
        <v>Deluxe Beach Pool Villa</v>
      </c>
      <c r="AF36" s="31" t="str">
        <f t="shared" si="29"/>
        <v>SP</v>
      </c>
      <c r="AG36" s="31" t="str">
        <f t="shared" si="29"/>
        <v>as quoted</v>
      </c>
      <c r="AH36" s="31">
        <f t="shared" si="29"/>
        <v>664</v>
      </c>
      <c r="AI36" s="34">
        <f t="shared" si="29"/>
        <v>734</v>
      </c>
      <c r="AJ36" s="34">
        <f t="shared" si="29"/>
        <v>885</v>
      </c>
      <c r="AK36" s="34">
        <f>S36</f>
        <v>110</v>
      </c>
      <c r="AL36" s="34">
        <f t="shared" si="29"/>
        <v>0</v>
      </c>
      <c r="AM36" s="34">
        <f t="shared" si="29"/>
        <v>0</v>
      </c>
      <c r="AN36" s="34">
        <f t="shared" si="29"/>
        <v>0</v>
      </c>
      <c r="AO36" s="34">
        <f t="shared" si="29"/>
        <v>0</v>
      </c>
      <c r="AQ36" s="35">
        <v>10</v>
      </c>
      <c r="AR36" s="35">
        <v>0</v>
      </c>
      <c r="AS36" s="35">
        <v>10</v>
      </c>
      <c r="AT36" s="36">
        <v>0</v>
      </c>
      <c r="AV36" s="30" t="str">
        <f t="shared" si="30"/>
        <v>Deluxe Beach Pool Villa</v>
      </c>
      <c r="AW36" s="31" t="str">
        <f t="shared" si="30"/>
        <v>SP</v>
      </c>
      <c r="AX36" s="31" t="str">
        <f t="shared" si="30"/>
        <v>as quoted</v>
      </c>
      <c r="AY36" s="31">
        <f>AH36+AQ36</f>
        <v>674</v>
      </c>
      <c r="AZ36" s="31">
        <f>AI36+AQ36</f>
        <v>744</v>
      </c>
      <c r="BA36" s="31">
        <f t="shared" ref="BA36:BA37" si="39">AJ36</f>
        <v>885</v>
      </c>
      <c r="BB36" s="31">
        <f t="shared" si="31"/>
        <v>110</v>
      </c>
      <c r="BC36" s="31">
        <f t="shared" si="31"/>
        <v>10</v>
      </c>
      <c r="BD36" s="31">
        <f>AM36+AS36</f>
        <v>10</v>
      </c>
      <c r="BE36" s="31">
        <f t="shared" ref="BE36:BE38" si="40">AN36</f>
        <v>0</v>
      </c>
      <c r="BF36" s="31">
        <f t="shared" si="32"/>
        <v>0</v>
      </c>
    </row>
    <row r="37" spans="1:58" ht="18" customHeight="1">
      <c r="A37" s="30" t="s">
        <v>1498</v>
      </c>
      <c r="B37" s="31" t="s">
        <v>1495</v>
      </c>
      <c r="C37" s="31" t="s">
        <v>45</v>
      </c>
      <c r="D37" s="31">
        <v>714</v>
      </c>
      <c r="E37" s="31">
        <v>392</v>
      </c>
      <c r="F37" s="31">
        <v>311</v>
      </c>
      <c r="G37" s="31">
        <v>110</v>
      </c>
      <c r="H37" s="31"/>
      <c r="I37" s="31"/>
      <c r="J37" s="31"/>
      <c r="K37" s="31"/>
      <c r="M37" s="30" t="str">
        <f t="shared" si="28"/>
        <v>Deluxe Overwater Pool Villa</v>
      </c>
      <c r="N37" s="31" t="str">
        <f t="shared" si="28"/>
        <v>SP</v>
      </c>
      <c r="O37" s="31" t="str">
        <f t="shared" si="28"/>
        <v>as quoted</v>
      </c>
      <c r="P37" s="31">
        <f t="shared" si="33"/>
        <v>714</v>
      </c>
      <c r="Q37" s="31">
        <f t="shared" si="34"/>
        <v>784</v>
      </c>
      <c r="R37" s="31">
        <f t="shared" si="35"/>
        <v>933</v>
      </c>
      <c r="S37" s="31">
        <f>G37</f>
        <v>110</v>
      </c>
      <c r="T37" s="31">
        <f t="shared" si="36"/>
        <v>0</v>
      </c>
      <c r="U37" s="31">
        <f t="shared" si="37"/>
        <v>0</v>
      </c>
      <c r="V37" s="31">
        <f t="shared" si="38"/>
        <v>0</v>
      </c>
      <c r="W37" s="31">
        <f>SUM(K37)</f>
        <v>0</v>
      </c>
      <c r="X37" s="8"/>
      <c r="Y37" s="33"/>
      <c r="Z37" s="33"/>
      <c r="AA37" s="33">
        <v>0</v>
      </c>
      <c r="AB37" s="33">
        <v>0</v>
      </c>
      <c r="AC37" s="33">
        <v>0</v>
      </c>
      <c r="AE37" s="30" t="str">
        <f t="shared" si="29"/>
        <v>Deluxe Overwater Pool Villa</v>
      </c>
      <c r="AF37" s="31" t="str">
        <f t="shared" si="29"/>
        <v>SP</v>
      </c>
      <c r="AG37" s="31" t="str">
        <f t="shared" si="29"/>
        <v>as quoted</v>
      </c>
      <c r="AH37" s="31">
        <f t="shared" si="29"/>
        <v>714</v>
      </c>
      <c r="AI37" s="34">
        <f t="shared" si="29"/>
        <v>784</v>
      </c>
      <c r="AJ37" s="34">
        <f t="shared" si="29"/>
        <v>933</v>
      </c>
      <c r="AK37" s="34">
        <f>S37</f>
        <v>110</v>
      </c>
      <c r="AL37" s="34">
        <f t="shared" si="29"/>
        <v>0</v>
      </c>
      <c r="AM37" s="34">
        <f t="shared" si="29"/>
        <v>0</v>
      </c>
      <c r="AN37" s="34">
        <f t="shared" si="29"/>
        <v>0</v>
      </c>
      <c r="AO37" s="34">
        <f t="shared" si="29"/>
        <v>0</v>
      </c>
      <c r="AQ37" s="35">
        <v>10</v>
      </c>
      <c r="AR37" s="35">
        <v>0</v>
      </c>
      <c r="AS37" s="35">
        <v>10</v>
      </c>
      <c r="AT37" s="36">
        <v>0</v>
      </c>
      <c r="AV37" s="30" t="str">
        <f t="shared" si="30"/>
        <v>Deluxe Overwater Pool Villa</v>
      </c>
      <c r="AW37" s="31" t="str">
        <f t="shared" si="30"/>
        <v>SP</v>
      </c>
      <c r="AX37" s="31" t="str">
        <f t="shared" si="30"/>
        <v>as quoted</v>
      </c>
      <c r="AY37" s="31">
        <f>AH37+AQ37</f>
        <v>724</v>
      </c>
      <c r="AZ37" s="31">
        <f>AI37+AQ37</f>
        <v>794</v>
      </c>
      <c r="BA37" s="31">
        <f t="shared" si="39"/>
        <v>933</v>
      </c>
      <c r="BB37" s="31">
        <f t="shared" si="31"/>
        <v>110</v>
      </c>
      <c r="BC37" s="31">
        <f t="shared" si="31"/>
        <v>10</v>
      </c>
      <c r="BD37" s="31">
        <f>AM37+AS37</f>
        <v>10</v>
      </c>
      <c r="BE37" s="31">
        <f t="shared" si="40"/>
        <v>0</v>
      </c>
      <c r="BF37" s="31">
        <f t="shared" si="32"/>
        <v>0</v>
      </c>
    </row>
    <row r="38" spans="1:58" ht="18" customHeight="1">
      <c r="A38" s="30" t="s">
        <v>1499</v>
      </c>
      <c r="B38" s="31" t="s">
        <v>1495</v>
      </c>
      <c r="C38" s="31" t="s">
        <v>140</v>
      </c>
      <c r="D38" s="31">
        <v>0</v>
      </c>
      <c r="E38" s="31">
        <v>510</v>
      </c>
      <c r="F38" s="31">
        <v>0</v>
      </c>
      <c r="G38" s="31">
        <v>110</v>
      </c>
      <c r="H38" s="31"/>
      <c r="I38" s="31"/>
      <c r="J38" s="31"/>
      <c r="K38" s="31"/>
      <c r="M38" s="30" t="str">
        <f t="shared" si="28"/>
        <v xml:space="preserve">Honeymoon Select Ocean Villa </v>
      </c>
      <c r="N38" s="31" t="str">
        <f t="shared" si="28"/>
        <v>SP</v>
      </c>
      <c r="O38" s="31" t="str">
        <f t="shared" si="28"/>
        <v>02 Persons</v>
      </c>
      <c r="P38" s="31">
        <f t="shared" si="33"/>
        <v>0</v>
      </c>
      <c r="Q38" s="31">
        <f>SUM(E38*2)</f>
        <v>1020</v>
      </c>
      <c r="R38" s="31">
        <f t="shared" si="35"/>
        <v>0</v>
      </c>
      <c r="S38" s="31">
        <f>G38</f>
        <v>110</v>
      </c>
      <c r="T38" s="31">
        <f t="shared" si="36"/>
        <v>0</v>
      </c>
      <c r="U38" s="31">
        <f t="shared" si="37"/>
        <v>0</v>
      </c>
      <c r="V38" s="31">
        <f t="shared" si="38"/>
        <v>0</v>
      </c>
      <c r="W38" s="31">
        <f>SUM(K38)</f>
        <v>0</v>
      </c>
      <c r="X38" s="8"/>
      <c r="Y38" s="33"/>
      <c r="Z38" s="33"/>
      <c r="AA38" s="33">
        <v>0</v>
      </c>
      <c r="AB38" s="33">
        <v>0</v>
      </c>
      <c r="AC38" s="33">
        <v>0</v>
      </c>
      <c r="AE38" s="30" t="str">
        <f t="shared" si="29"/>
        <v xml:space="preserve">Honeymoon Select Ocean Villa </v>
      </c>
      <c r="AF38" s="31" t="str">
        <f t="shared" si="29"/>
        <v>SP</v>
      </c>
      <c r="AG38" s="31" t="str">
        <f t="shared" si="29"/>
        <v>02 Persons</v>
      </c>
      <c r="AH38" s="31">
        <f t="shared" si="29"/>
        <v>0</v>
      </c>
      <c r="AI38" s="34">
        <f t="shared" si="29"/>
        <v>1020</v>
      </c>
      <c r="AJ38" s="34">
        <f t="shared" si="29"/>
        <v>0</v>
      </c>
      <c r="AK38" s="34">
        <f>S38</f>
        <v>110</v>
      </c>
      <c r="AL38" s="34">
        <f t="shared" si="29"/>
        <v>0</v>
      </c>
      <c r="AM38" s="34">
        <f t="shared" si="29"/>
        <v>0</v>
      </c>
      <c r="AN38" s="34">
        <f t="shared" si="29"/>
        <v>0</v>
      </c>
      <c r="AO38" s="34">
        <f t="shared" si="29"/>
        <v>0</v>
      </c>
      <c r="AQ38" s="35">
        <v>15</v>
      </c>
      <c r="AR38" s="35">
        <v>0</v>
      </c>
      <c r="AS38" s="35">
        <v>15</v>
      </c>
      <c r="AT38" s="36">
        <v>0</v>
      </c>
      <c r="AV38" s="30" t="str">
        <f t="shared" si="30"/>
        <v xml:space="preserve">Honeymoon Select Ocean Villa </v>
      </c>
      <c r="AW38" s="31" t="str">
        <f t="shared" si="30"/>
        <v>SP</v>
      </c>
      <c r="AX38" s="31" t="str">
        <f t="shared" si="30"/>
        <v>02 Persons</v>
      </c>
      <c r="AY38" s="31">
        <f>AH38+AQ38</f>
        <v>15</v>
      </c>
      <c r="AZ38" s="31">
        <f>AI38+AQ38</f>
        <v>1035</v>
      </c>
      <c r="BA38" s="31">
        <f t="shared" ref="BA38" si="41">AJ38+AQ38</f>
        <v>15</v>
      </c>
      <c r="BB38" s="31">
        <f t="shared" si="31"/>
        <v>110</v>
      </c>
      <c r="BC38" s="31">
        <f t="shared" si="31"/>
        <v>15</v>
      </c>
      <c r="BD38" s="31">
        <f>AM38+AS38</f>
        <v>15</v>
      </c>
      <c r="BE38" s="31">
        <f t="shared" si="40"/>
        <v>0</v>
      </c>
      <c r="BF38" s="31">
        <f t="shared" si="32"/>
        <v>0</v>
      </c>
    </row>
    <row r="39" spans="1:58" ht="18" customHeight="1">
      <c r="A39" s="30"/>
      <c r="B39" s="31"/>
      <c r="C39" s="31"/>
      <c r="D39" s="88"/>
      <c r="E39" s="88" t="s">
        <v>279</v>
      </c>
      <c r="F39" s="88"/>
      <c r="G39" s="88"/>
      <c r="H39" s="88"/>
      <c r="I39" s="88"/>
      <c r="J39" s="88"/>
      <c r="K39" s="88"/>
      <c r="M39" s="30"/>
      <c r="N39" s="31"/>
      <c r="O39" s="31"/>
      <c r="P39" s="31"/>
      <c r="Q39" s="31" t="str">
        <f>E39</f>
        <v>Quadruple</v>
      </c>
      <c r="R39" s="31"/>
      <c r="S39" s="31"/>
      <c r="T39" s="31"/>
      <c r="U39" s="31">
        <f>I39</f>
        <v>0</v>
      </c>
      <c r="V39" s="31"/>
      <c r="W39" s="31"/>
      <c r="X39" s="8"/>
      <c r="Y39" s="33"/>
      <c r="Z39" s="33"/>
      <c r="AA39" s="33">
        <v>0</v>
      </c>
      <c r="AB39" s="33">
        <v>0</v>
      </c>
      <c r="AC39" s="33">
        <v>0</v>
      </c>
      <c r="AE39" s="30"/>
      <c r="AF39" s="31"/>
      <c r="AG39" s="31"/>
      <c r="AH39" s="31"/>
      <c r="AI39" s="34" t="str">
        <f>Q39</f>
        <v>Quadruple</v>
      </c>
      <c r="AJ39" s="34"/>
      <c r="AK39" s="34"/>
      <c r="AL39" s="34"/>
      <c r="AM39" s="34">
        <f>U39</f>
        <v>0</v>
      </c>
      <c r="AN39" s="34"/>
      <c r="AO39" s="34">
        <f t="shared" si="29"/>
        <v>0</v>
      </c>
      <c r="AQ39" s="35"/>
      <c r="AR39" s="35"/>
      <c r="AS39" s="35"/>
      <c r="AT39" s="36"/>
      <c r="AV39" s="30"/>
      <c r="AW39" s="31"/>
      <c r="AX39" s="31"/>
      <c r="AY39" s="31"/>
      <c r="AZ39" s="31" t="str">
        <f>AI39</f>
        <v>Quadruple</v>
      </c>
      <c r="BA39" s="31"/>
      <c r="BB39" s="31"/>
      <c r="BC39" s="31"/>
      <c r="BD39" s="31">
        <f>AM39</f>
        <v>0</v>
      </c>
      <c r="BE39" s="31"/>
      <c r="BF39" s="31"/>
    </row>
    <row r="40" spans="1:58" ht="18" customHeight="1">
      <c r="A40" s="30" t="s">
        <v>1494</v>
      </c>
      <c r="B40" s="31" t="s">
        <v>1495</v>
      </c>
      <c r="C40" s="31" t="s">
        <v>68</v>
      </c>
      <c r="D40" s="31"/>
      <c r="E40" s="31">
        <v>259</v>
      </c>
      <c r="F40" s="31">
        <v>0</v>
      </c>
      <c r="G40" s="31">
        <v>110</v>
      </c>
      <c r="H40" s="31"/>
      <c r="I40" s="31"/>
      <c r="J40" s="31"/>
      <c r="K40" s="31"/>
      <c r="M40" s="30" t="str">
        <f>A40</f>
        <v>Two Bed Room Beach Pool Suite</v>
      </c>
      <c r="N40" s="31" t="str">
        <f>B40</f>
        <v>SP</v>
      </c>
      <c r="O40" s="31" t="str">
        <f>C40</f>
        <v>04 Persons</v>
      </c>
      <c r="P40" s="31">
        <f>SUM(D40)</f>
        <v>0</v>
      </c>
      <c r="Q40" s="31">
        <f>SUM(E40*4)</f>
        <v>1036</v>
      </c>
      <c r="R40" s="31">
        <f>F40</f>
        <v>0</v>
      </c>
      <c r="S40" s="31">
        <f>G40</f>
        <v>110</v>
      </c>
      <c r="T40" s="31">
        <f>SUM(H40)</f>
        <v>0</v>
      </c>
      <c r="U40" s="31">
        <f>SUM(I40*4)</f>
        <v>0</v>
      </c>
      <c r="V40" s="31">
        <f>SUM(J40)</f>
        <v>0</v>
      </c>
      <c r="W40" s="31">
        <f>SUM(K40)</f>
        <v>0</v>
      </c>
      <c r="X40" s="8"/>
      <c r="Y40" s="33"/>
      <c r="Z40" s="33"/>
      <c r="AA40" s="33">
        <v>0</v>
      </c>
      <c r="AB40" s="33">
        <v>0</v>
      </c>
      <c r="AC40" s="33">
        <v>0</v>
      </c>
      <c r="AE40" s="30" t="str">
        <f>M40</f>
        <v>Two Bed Room Beach Pool Suite</v>
      </c>
      <c r="AF40" s="31" t="str">
        <f>N40</f>
        <v>SP</v>
      </c>
      <c r="AG40" s="31" t="str">
        <f>O40</f>
        <v>04 Persons</v>
      </c>
      <c r="AH40" s="31">
        <f>P40</f>
        <v>0</v>
      </c>
      <c r="AI40" s="34">
        <f>Q40</f>
        <v>1036</v>
      </c>
      <c r="AJ40" s="34">
        <f>R40</f>
        <v>0</v>
      </c>
      <c r="AK40" s="34">
        <f>S40</f>
        <v>110</v>
      </c>
      <c r="AL40" s="34">
        <f>T40</f>
        <v>0</v>
      </c>
      <c r="AM40" s="34">
        <f>U40</f>
        <v>0</v>
      </c>
      <c r="AN40" s="34">
        <f>V40</f>
        <v>0</v>
      </c>
      <c r="AO40" s="34">
        <f t="shared" si="29"/>
        <v>0</v>
      </c>
      <c r="AQ40" s="35">
        <v>15</v>
      </c>
      <c r="AR40" s="35">
        <v>0</v>
      </c>
      <c r="AS40" s="35">
        <v>15</v>
      </c>
      <c r="AT40" s="36">
        <v>0</v>
      </c>
      <c r="AV40" s="30" t="str">
        <f>AE40</f>
        <v>Two Bed Room Beach Pool Suite</v>
      </c>
      <c r="AW40" s="31" t="str">
        <f>AF40</f>
        <v>SP</v>
      </c>
      <c r="AX40" s="31" t="str">
        <f>AG40</f>
        <v>04 Persons</v>
      </c>
      <c r="AY40" s="31">
        <f>AH40+AQ40</f>
        <v>15</v>
      </c>
      <c r="AZ40" s="31">
        <f>AI40+AQ40</f>
        <v>1051</v>
      </c>
      <c r="BA40" s="31">
        <f>AJ40</f>
        <v>0</v>
      </c>
      <c r="BB40" s="31">
        <f>AK40+AR40</f>
        <v>110</v>
      </c>
      <c r="BC40" s="31">
        <f>AL40+AS40</f>
        <v>15</v>
      </c>
      <c r="BD40" s="31">
        <f>AM40+AS40</f>
        <v>15</v>
      </c>
      <c r="BE40" s="31">
        <f>AN40</f>
        <v>0</v>
      </c>
      <c r="BF40" s="31">
        <f>AO40+AT40</f>
        <v>0</v>
      </c>
    </row>
  </sheetData>
  <sheetProtection password="D8E4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20:AF22"/>
    <mergeCell ref="A20:A22"/>
    <mergeCell ref="B20:B22"/>
    <mergeCell ref="C20:C22"/>
    <mergeCell ref="D20:G20"/>
    <mergeCell ref="H20:K20"/>
    <mergeCell ref="M20:M22"/>
    <mergeCell ref="N20:N22"/>
    <mergeCell ref="O20:O22"/>
    <mergeCell ref="P20:S20"/>
    <mergeCell ref="T20:W20"/>
    <mergeCell ref="AE20:AE22"/>
    <mergeCell ref="AY20:BB20"/>
    <mergeCell ref="BC20:BF20"/>
    <mergeCell ref="D21:G21"/>
    <mergeCell ref="H21:K21"/>
    <mergeCell ref="P21:S21"/>
    <mergeCell ref="T21:W21"/>
    <mergeCell ref="AH21:AK21"/>
    <mergeCell ref="AL21:AO21"/>
    <mergeCell ref="AY21:BB21"/>
    <mergeCell ref="BC21:BF21"/>
    <mergeCell ref="AG20:AG22"/>
    <mergeCell ref="AH20:AK20"/>
    <mergeCell ref="AL20:AO20"/>
    <mergeCell ref="AV20:AV22"/>
    <mergeCell ref="AW20:AW22"/>
    <mergeCell ref="AX20:AX22"/>
    <mergeCell ref="AF31:AF33"/>
    <mergeCell ref="A31:A33"/>
    <mergeCell ref="B31:B33"/>
    <mergeCell ref="C31:C33"/>
    <mergeCell ref="D31:G31"/>
    <mergeCell ref="H31:K31"/>
    <mergeCell ref="M31:M33"/>
    <mergeCell ref="N31:N33"/>
    <mergeCell ref="O31:O33"/>
    <mergeCell ref="P31:S31"/>
    <mergeCell ref="T31:W31"/>
    <mergeCell ref="AE31:AE33"/>
    <mergeCell ref="AY31:BB31"/>
    <mergeCell ref="BC31:BF31"/>
    <mergeCell ref="D32:G32"/>
    <mergeCell ref="H32:K32"/>
    <mergeCell ref="P32:S32"/>
    <mergeCell ref="T32:W32"/>
    <mergeCell ref="AH32:AK32"/>
    <mergeCell ref="AL32:AO32"/>
    <mergeCell ref="AY32:BB32"/>
    <mergeCell ref="BC32:BF32"/>
    <mergeCell ref="AG31:AG33"/>
    <mergeCell ref="AH31:AK31"/>
    <mergeCell ref="AL31:AO31"/>
    <mergeCell ref="AV31:AV33"/>
    <mergeCell ref="AW31:AW33"/>
    <mergeCell ref="AX31:AX33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&amp;N&amp;R&amp;8Oblu by Atmosphere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D40F-4B9F-4C6A-9D78-1DEA48496E46}">
  <sheetPr codeName="Лист159"/>
  <dimension ref="A1:G58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31.28515625" style="1" customWidth="1"/>
    <col min="2" max="2" width="11.5703125" style="1" customWidth="1"/>
    <col min="3" max="3" width="13.28515625" style="2" customWidth="1"/>
    <col min="4" max="4" width="19.7109375" style="2" customWidth="1"/>
    <col min="5" max="7" width="19.7109375" style="3" customWidth="1"/>
    <col min="8" max="16384" width="9.140625" style="1"/>
  </cols>
  <sheetData>
    <row r="1" spans="1:7" ht="20.25" customHeight="1">
      <c r="A1" s="300" t="s">
        <v>2113</v>
      </c>
      <c r="B1" s="300"/>
      <c r="C1" s="300"/>
      <c r="D1" s="300"/>
      <c r="G1" s="4"/>
    </row>
    <row r="2" spans="1:7" s="2" customFormat="1" ht="22.5" customHeight="1">
      <c r="A2" s="43"/>
      <c r="B2" s="5"/>
      <c r="E2" s="3"/>
      <c r="F2" s="3"/>
      <c r="G2" s="3"/>
    </row>
    <row r="3" spans="1:7" s="2" customFormat="1" ht="22.5" customHeight="1">
      <c r="A3" s="15" t="s">
        <v>10</v>
      </c>
      <c r="B3" s="15"/>
      <c r="E3" s="3"/>
      <c r="F3" s="3"/>
      <c r="G3" s="3"/>
    </row>
    <row r="4" spans="1:7" s="2" customFormat="1" ht="22.5" customHeight="1">
      <c r="A4" s="5" t="s">
        <v>11</v>
      </c>
      <c r="B4" s="5"/>
      <c r="E4" s="3"/>
      <c r="F4" s="3"/>
      <c r="G4" s="3"/>
    </row>
    <row r="5" spans="1:7" s="2" customFormat="1" ht="22.5" customHeight="1">
      <c r="A5" s="5" t="s">
        <v>12</v>
      </c>
      <c r="B5" s="5"/>
      <c r="E5" s="3"/>
      <c r="F5" s="3"/>
      <c r="G5" s="3"/>
    </row>
    <row r="6" spans="1:7" s="2" customFormat="1" ht="22.5" customHeight="1">
      <c r="A6" s="5" t="s">
        <v>1501</v>
      </c>
      <c r="B6" s="5"/>
      <c r="E6" s="3"/>
      <c r="F6" s="3"/>
      <c r="G6" s="3"/>
    </row>
    <row r="7" spans="1:7" s="2" customFormat="1" ht="22.5" customHeight="1">
      <c r="A7" s="5" t="s">
        <v>1502</v>
      </c>
      <c r="B7" s="5"/>
      <c r="E7" s="3"/>
      <c r="F7" s="3"/>
      <c r="G7" s="3"/>
    </row>
    <row r="8" spans="1:7" s="2" customFormat="1" ht="22.5" customHeight="1">
      <c r="A8" s="5" t="s">
        <v>1503</v>
      </c>
      <c r="B8" s="5"/>
      <c r="E8" s="3"/>
      <c r="F8" s="3"/>
      <c r="G8" s="3"/>
    </row>
    <row r="9" spans="1:7" s="2" customFormat="1" ht="22.5" customHeight="1">
      <c r="A9" s="5"/>
      <c r="B9" s="5"/>
      <c r="E9" s="3"/>
      <c r="F9" s="3"/>
      <c r="G9" s="3"/>
    </row>
    <row r="10" spans="1:7" s="2" customFormat="1" ht="22.5" customHeight="1">
      <c r="A10" s="15" t="s">
        <v>82</v>
      </c>
      <c r="B10" s="15"/>
      <c r="E10" s="3"/>
      <c r="F10" s="3"/>
      <c r="G10" s="3"/>
    </row>
    <row r="11" spans="1:7" s="2" customFormat="1" ht="22.5" customHeight="1">
      <c r="A11" s="7" t="s">
        <v>1504</v>
      </c>
      <c r="B11" s="15"/>
      <c r="E11" s="3"/>
      <c r="F11" s="3"/>
      <c r="G11" s="3"/>
    </row>
    <row r="12" spans="1:7" s="2" customFormat="1" ht="22.5" customHeight="1">
      <c r="A12" s="5" t="s">
        <v>1505</v>
      </c>
      <c r="B12" s="15"/>
      <c r="E12" s="3"/>
      <c r="F12" s="3"/>
      <c r="G12" s="3"/>
    </row>
    <row r="13" spans="1:7" s="2" customFormat="1" ht="22.5" customHeight="1">
      <c r="A13" s="5" t="s">
        <v>1506</v>
      </c>
      <c r="B13" s="5"/>
      <c r="E13" s="3"/>
      <c r="F13" s="3"/>
      <c r="G13" s="3"/>
    </row>
    <row r="14" spans="1:7" s="2" customFormat="1" ht="22.5" customHeight="1">
      <c r="A14" s="5" t="s">
        <v>1507</v>
      </c>
      <c r="B14" s="5"/>
      <c r="E14" s="3"/>
      <c r="F14" s="3"/>
      <c r="G14" s="3"/>
    </row>
    <row r="15" spans="1:7" s="2" customFormat="1" ht="22.5" customHeight="1">
      <c r="A15" s="5" t="s">
        <v>121</v>
      </c>
      <c r="B15" s="5"/>
      <c r="E15" s="3"/>
      <c r="F15" s="3"/>
      <c r="G15" s="3"/>
    </row>
    <row r="16" spans="1:7" s="2" customFormat="1" ht="22.5" customHeight="1">
      <c r="A16" s="7" t="s">
        <v>1025</v>
      </c>
      <c r="B16" s="15"/>
      <c r="E16" s="3"/>
      <c r="F16" s="3"/>
      <c r="G16" s="3"/>
    </row>
    <row r="17" spans="1:7" s="2" customFormat="1" ht="22.5" customHeight="1">
      <c r="A17" s="5" t="s">
        <v>1508</v>
      </c>
      <c r="B17" s="23"/>
      <c r="E17" s="3"/>
      <c r="F17" s="3"/>
      <c r="G17" s="3"/>
    </row>
    <row r="18" spans="1:7" s="2" customFormat="1" ht="22.5" customHeight="1">
      <c r="A18" s="5" t="s">
        <v>121</v>
      </c>
      <c r="B18" s="1"/>
      <c r="E18" s="3"/>
      <c r="F18" s="3"/>
      <c r="G18" s="3"/>
    </row>
    <row r="19" spans="1:7" s="2" customFormat="1" ht="22.5" customHeight="1">
      <c r="A19" s="5" t="s">
        <v>1509</v>
      </c>
      <c r="B19" s="1"/>
      <c r="E19" s="3"/>
      <c r="F19" s="3"/>
      <c r="G19" s="3"/>
    </row>
    <row r="20" spans="1:7" s="2" customFormat="1" ht="22.5" customHeight="1">
      <c r="A20" s="1"/>
      <c r="B20" s="1"/>
      <c r="E20" s="3"/>
      <c r="F20" s="3"/>
      <c r="G20" s="3"/>
    </row>
    <row r="21" spans="1:7" ht="22.5" customHeight="1">
      <c r="A21" s="68"/>
    </row>
    <row r="22" spans="1:7" ht="22.5" customHeight="1"/>
    <row r="23" spans="1:7" ht="22.5" customHeight="1"/>
    <row r="24" spans="1:7" ht="22.5" customHeight="1"/>
    <row r="25" spans="1:7" ht="22.5" customHeight="1"/>
    <row r="26" spans="1:7" ht="22.5" customHeight="1"/>
    <row r="27" spans="1:7" ht="22.5" customHeight="1"/>
    <row r="28" spans="1:7" ht="22.5" customHeight="1"/>
    <row r="29" spans="1:7" ht="22.5" customHeight="1"/>
    <row r="30" spans="1:7" ht="22.5" customHeight="1"/>
    <row r="31" spans="1:7" ht="22.5" customHeight="1"/>
    <row r="32" spans="1:7" ht="22.5" customHeight="1"/>
    <row r="33" ht="22.5" customHeight="1"/>
    <row r="34" ht="22.5" customHeight="1"/>
    <row r="35" ht="22.5" customHeight="1"/>
    <row r="36" ht="22.5" customHeight="1"/>
    <row r="37" ht="22.5" customHeight="1"/>
    <row r="38" ht="22.5" customHeight="1"/>
    <row r="39" ht="22.5" customHeight="1"/>
    <row r="40" ht="22.5" customHeight="1"/>
    <row r="41" ht="22.5" customHeight="1"/>
    <row r="42" ht="22.5" customHeight="1"/>
    <row r="43" ht="22.5" customHeight="1"/>
    <row r="44" ht="22.5" customHeight="1"/>
    <row r="45" ht="22.5" customHeight="1"/>
    <row r="46" ht="22.5" customHeight="1"/>
    <row r="47" ht="22.5" customHeight="1"/>
    <row r="48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&amp;N&amp;R&amp;"Candara,Regular"&amp;8Olhuveli Beach and Spa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52943-13D5-4221-85A8-35314D45E977}">
  <sheetPr codeName="Лист160">
    <tabColor rgb="FFFF0000"/>
  </sheetPr>
  <dimension ref="A8:AF37"/>
  <sheetViews>
    <sheetView topLeftCell="AG1" zoomScale="120" zoomScaleNormal="120" zoomScaleSheetLayoutView="100" workbookViewId="0">
      <selection sqref="A1:AF1048576"/>
    </sheetView>
  </sheetViews>
  <sheetFormatPr defaultColWidth="25.42578125" defaultRowHeight="18.600000000000001" customHeight="1"/>
  <cols>
    <col min="1" max="32" width="0" style="25" hidden="1" customWidth="1"/>
    <col min="33" max="16384" width="25.42578125" style="25"/>
  </cols>
  <sheetData>
    <row r="8" spans="1:32" ht="18.60000000000000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.600000000000001" customHeight="1">
      <c r="A9" s="299" t="s">
        <v>0</v>
      </c>
      <c r="B9" s="299" t="s">
        <v>1</v>
      </c>
      <c r="C9" s="299" t="s">
        <v>29</v>
      </c>
      <c r="D9" s="57" t="s">
        <v>175</v>
      </c>
      <c r="E9" s="57" t="s">
        <v>156</v>
      </c>
      <c r="F9" s="57" t="s">
        <v>130</v>
      </c>
      <c r="G9" s="57" t="s">
        <v>175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Shoulder</v>
      </c>
      <c r="Q9" s="51" t="str">
        <f t="shared" si="0"/>
        <v xml:space="preserve">Peak </v>
      </c>
      <c r="R9" s="51" t="str">
        <f t="shared" si="0"/>
        <v>High</v>
      </c>
      <c r="S9" s="51" t="str">
        <f t="shared" si="0"/>
        <v>Shoulder</v>
      </c>
      <c r="U9" s="27" t="str">
        <f>P9</f>
        <v>Shoulder</v>
      </c>
      <c r="V9" s="27" t="str">
        <f t="shared" ref="V9:X10" si="1">Q9</f>
        <v xml:space="preserve">Peak </v>
      </c>
      <c r="W9" s="27" t="str">
        <f t="shared" si="1"/>
        <v>High</v>
      </c>
      <c r="X9" s="27" t="str">
        <f t="shared" si="1"/>
        <v>Shoulder</v>
      </c>
      <c r="Z9" s="311" t="s">
        <v>0</v>
      </c>
      <c r="AA9" s="311" t="s">
        <v>1</v>
      </c>
      <c r="AB9" s="311" t="s">
        <v>29</v>
      </c>
      <c r="AC9" s="52" t="str">
        <f>U9</f>
        <v>Shoulder</v>
      </c>
      <c r="AD9" s="52" t="str">
        <f t="shared" ref="AD9:AF10" si="2">V9</f>
        <v xml:space="preserve">Peak </v>
      </c>
      <c r="AE9" s="52" t="str">
        <f t="shared" si="2"/>
        <v>High</v>
      </c>
      <c r="AF9" s="52" t="str">
        <f t="shared" si="2"/>
        <v>Shoulder</v>
      </c>
    </row>
    <row r="10" spans="1:32" ht="18.600000000000001" customHeight="1">
      <c r="A10" s="299"/>
      <c r="B10" s="299"/>
      <c r="C10" s="299"/>
      <c r="D10" s="57" t="s">
        <v>235</v>
      </c>
      <c r="E10" s="57" t="s">
        <v>1031</v>
      </c>
      <c r="F10" s="57" t="s">
        <v>1510</v>
      </c>
      <c r="G10" s="57" t="s">
        <v>1511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07 Jan 2020</v>
      </c>
      <c r="R10" s="51" t="str">
        <f t="shared" si="0"/>
        <v>08 Jan 2020 to 21 Apr 2020</v>
      </c>
      <c r="S10" s="51" t="str">
        <f t="shared" si="0"/>
        <v>22 Apr 2020 to 31 May 2020</v>
      </c>
      <c r="U10" s="27" t="str">
        <f>P10</f>
        <v>01 Nov 2019 to 23 Dec 2019</v>
      </c>
      <c r="V10" s="27" t="str">
        <f t="shared" si="1"/>
        <v>24 Dec 2019 to 07 Jan 2020</v>
      </c>
      <c r="W10" s="27" t="str">
        <f t="shared" si="1"/>
        <v>08 Jan 2020 to 21 Apr 2020</v>
      </c>
      <c r="X10" s="27" t="str">
        <f t="shared" si="1"/>
        <v>22 Apr 2020 to 31 May 2020</v>
      </c>
      <c r="Z10" s="311"/>
      <c r="AA10" s="311"/>
      <c r="AB10" s="311"/>
      <c r="AC10" s="52" t="str">
        <f>U10</f>
        <v>01 Nov 2019 to 23 Dec 2019</v>
      </c>
      <c r="AD10" s="52" t="str">
        <f t="shared" si="2"/>
        <v>24 Dec 2019 to 07 Jan 2020</v>
      </c>
      <c r="AE10" s="52" t="str">
        <f t="shared" si="2"/>
        <v>08 Jan 2020 to 21 Apr 2020</v>
      </c>
      <c r="AF10" s="52" t="str">
        <f t="shared" si="2"/>
        <v>22 Apr 2020 to 31 May 2020</v>
      </c>
    </row>
    <row r="11" spans="1:32" ht="18.600000000000001" customHeight="1">
      <c r="A11" s="30" t="s">
        <v>1049</v>
      </c>
      <c r="B11" s="31" t="s">
        <v>1512</v>
      </c>
      <c r="C11" s="31" t="s">
        <v>140</v>
      </c>
      <c r="D11" s="31">
        <v>405</v>
      </c>
      <c r="E11" s="31">
        <v>635</v>
      </c>
      <c r="F11" s="31">
        <v>462</v>
      </c>
      <c r="G11" s="31">
        <v>400</v>
      </c>
      <c r="H11" s="8"/>
      <c r="I11" s="33"/>
      <c r="J11" s="33"/>
      <c r="K11" s="33">
        <v>6</v>
      </c>
      <c r="M11" s="30" t="str">
        <f t="shared" ref="M11:O22" si="3">A11</f>
        <v xml:space="preserve">Deluxe Room </v>
      </c>
      <c r="N11" s="31" t="str">
        <f t="shared" si="3"/>
        <v>DAI</v>
      </c>
      <c r="O11" s="31" t="str">
        <f t="shared" si="3"/>
        <v>02 Persons</v>
      </c>
      <c r="P11" s="34">
        <f>D11+(K11*2)</f>
        <v>417</v>
      </c>
      <c r="Q11" s="34">
        <f>E11+(K11*2)</f>
        <v>647</v>
      </c>
      <c r="R11" s="34">
        <f>F11+(K11*2)</f>
        <v>474</v>
      </c>
      <c r="S11" s="34">
        <f>G11+(K11*2)</f>
        <v>412</v>
      </c>
      <c r="U11" s="53">
        <v>10</v>
      </c>
      <c r="V11" s="53">
        <v>20</v>
      </c>
      <c r="W11" s="53">
        <v>10</v>
      </c>
      <c r="X11" s="53">
        <v>10</v>
      </c>
      <c r="Z11" s="30" t="str">
        <f t="shared" ref="Z11:AB22" si="4">M11</f>
        <v xml:space="preserve">Deluxe Room </v>
      </c>
      <c r="AA11" s="31" t="str">
        <f t="shared" si="4"/>
        <v>DAI</v>
      </c>
      <c r="AB11" s="31" t="str">
        <f t="shared" si="4"/>
        <v>02 Persons</v>
      </c>
      <c r="AC11" s="34">
        <f>P11+U11</f>
        <v>427</v>
      </c>
      <c r="AD11" s="34">
        <f>Q11+V11</f>
        <v>667</v>
      </c>
      <c r="AE11" s="34">
        <f>R11+W11</f>
        <v>484</v>
      </c>
      <c r="AF11" s="34">
        <f t="shared" ref="AD11:AF22" si="5">S11+X11</f>
        <v>422</v>
      </c>
    </row>
    <row r="12" spans="1:32" ht="18.600000000000001" customHeight="1">
      <c r="A12" s="30" t="s">
        <v>1513</v>
      </c>
      <c r="B12" s="31" t="s">
        <v>1512</v>
      </c>
      <c r="C12" s="31" t="s">
        <v>140</v>
      </c>
      <c r="D12" s="31">
        <v>607</v>
      </c>
      <c r="E12" s="31">
        <v>845</v>
      </c>
      <c r="F12" s="31">
        <v>695</v>
      </c>
      <c r="G12" s="31">
        <v>600</v>
      </c>
      <c r="H12" s="8"/>
      <c r="I12" s="33"/>
      <c r="J12" s="33"/>
      <c r="K12" s="33">
        <v>6</v>
      </c>
      <c r="M12" s="30" t="str">
        <f t="shared" si="3"/>
        <v xml:space="preserve">Grand Beach Villa </v>
      </c>
      <c r="N12" s="31" t="str">
        <f t="shared" si="3"/>
        <v>DAI</v>
      </c>
      <c r="O12" s="31" t="str">
        <f t="shared" si="3"/>
        <v>02 Persons</v>
      </c>
      <c r="P12" s="34">
        <f t="shared" ref="P12:P20" si="6">D12+(K12*2)</f>
        <v>619</v>
      </c>
      <c r="Q12" s="34">
        <f t="shared" ref="Q12:Q20" si="7">E12+(K12*2)</f>
        <v>857</v>
      </c>
      <c r="R12" s="34">
        <f t="shared" ref="R12:R20" si="8">F12+(K12*2)</f>
        <v>707</v>
      </c>
      <c r="S12" s="34">
        <f t="shared" ref="S12:S20" si="9">G12+(K12*2)</f>
        <v>612</v>
      </c>
      <c r="U12" s="53">
        <v>10</v>
      </c>
      <c r="V12" s="53">
        <v>20</v>
      </c>
      <c r="W12" s="53">
        <v>10</v>
      </c>
      <c r="X12" s="53">
        <v>10</v>
      </c>
      <c r="Z12" s="30" t="str">
        <f t="shared" si="4"/>
        <v xml:space="preserve">Grand Beach Villa </v>
      </c>
      <c r="AA12" s="31" t="str">
        <f t="shared" si="4"/>
        <v>DAI</v>
      </c>
      <c r="AB12" s="31" t="str">
        <f t="shared" si="4"/>
        <v>02 Persons</v>
      </c>
      <c r="AC12" s="34">
        <f t="shared" ref="AC12:AC22" si="10">P12+U12</f>
        <v>629</v>
      </c>
      <c r="AD12" s="34">
        <f t="shared" si="5"/>
        <v>877</v>
      </c>
      <c r="AE12" s="34">
        <f t="shared" si="5"/>
        <v>717</v>
      </c>
      <c r="AF12" s="34">
        <f t="shared" si="5"/>
        <v>622</v>
      </c>
    </row>
    <row r="13" spans="1:32" ht="18.600000000000001" customHeight="1">
      <c r="A13" s="30" t="s">
        <v>334</v>
      </c>
      <c r="B13" s="31" t="s">
        <v>1512</v>
      </c>
      <c r="C13" s="31" t="s">
        <v>140</v>
      </c>
      <c r="D13" s="31">
        <v>660</v>
      </c>
      <c r="E13" s="31">
        <v>880</v>
      </c>
      <c r="F13" s="31">
        <v>730</v>
      </c>
      <c r="G13" s="31">
        <v>650</v>
      </c>
      <c r="H13" s="8"/>
      <c r="I13" s="33"/>
      <c r="J13" s="33"/>
      <c r="K13" s="33">
        <v>6</v>
      </c>
      <c r="M13" s="30" t="str">
        <f t="shared" si="3"/>
        <v>Grand Beach Villa with Pool</v>
      </c>
      <c r="N13" s="31" t="str">
        <f t="shared" si="3"/>
        <v>DAI</v>
      </c>
      <c r="O13" s="31" t="str">
        <f t="shared" si="3"/>
        <v>02 Persons</v>
      </c>
      <c r="P13" s="34">
        <f t="shared" si="6"/>
        <v>672</v>
      </c>
      <c r="Q13" s="34">
        <f t="shared" si="7"/>
        <v>892</v>
      </c>
      <c r="R13" s="34">
        <f t="shared" si="8"/>
        <v>742</v>
      </c>
      <c r="S13" s="34">
        <f t="shared" si="9"/>
        <v>662</v>
      </c>
      <c r="U13" s="53">
        <v>10</v>
      </c>
      <c r="V13" s="53">
        <v>25</v>
      </c>
      <c r="W13" s="53">
        <v>10</v>
      </c>
      <c r="X13" s="53">
        <v>10</v>
      </c>
      <c r="Z13" s="30" t="str">
        <f t="shared" si="4"/>
        <v>Grand Beach Villa with Pool</v>
      </c>
      <c r="AA13" s="31" t="str">
        <f t="shared" si="4"/>
        <v>DAI</v>
      </c>
      <c r="AB13" s="31" t="str">
        <f t="shared" si="4"/>
        <v>02 Persons</v>
      </c>
      <c r="AC13" s="34">
        <f t="shared" si="10"/>
        <v>682</v>
      </c>
      <c r="AD13" s="34">
        <f t="shared" si="5"/>
        <v>917</v>
      </c>
      <c r="AE13" s="34">
        <f t="shared" si="5"/>
        <v>752</v>
      </c>
      <c r="AF13" s="34">
        <f t="shared" si="5"/>
        <v>672</v>
      </c>
    </row>
    <row r="14" spans="1:32" ht="18.600000000000001" customHeight="1">
      <c r="A14" s="30" t="s">
        <v>1514</v>
      </c>
      <c r="B14" s="31" t="s">
        <v>1512</v>
      </c>
      <c r="C14" s="31" t="s">
        <v>140</v>
      </c>
      <c r="D14" s="31">
        <v>690</v>
      </c>
      <c r="E14" s="31">
        <v>945</v>
      </c>
      <c r="F14" s="31">
        <v>790</v>
      </c>
      <c r="G14" s="31">
        <v>690</v>
      </c>
      <c r="H14" s="8"/>
      <c r="I14" s="33"/>
      <c r="J14" s="33"/>
      <c r="K14" s="33">
        <v>6</v>
      </c>
      <c r="M14" s="30" t="str">
        <f t="shared" si="3"/>
        <v xml:space="preserve">Grand Beach Suite with Pool </v>
      </c>
      <c r="N14" s="31" t="str">
        <f t="shared" si="3"/>
        <v>DAI</v>
      </c>
      <c r="O14" s="31" t="str">
        <f t="shared" si="3"/>
        <v>02 Persons</v>
      </c>
      <c r="P14" s="34">
        <f t="shared" si="6"/>
        <v>702</v>
      </c>
      <c r="Q14" s="34">
        <f t="shared" si="7"/>
        <v>957</v>
      </c>
      <c r="R14" s="34">
        <f t="shared" si="8"/>
        <v>802</v>
      </c>
      <c r="S14" s="34">
        <f t="shared" si="9"/>
        <v>702</v>
      </c>
      <c r="U14" s="53">
        <v>10</v>
      </c>
      <c r="V14" s="53">
        <v>25</v>
      </c>
      <c r="W14" s="53">
        <v>10</v>
      </c>
      <c r="X14" s="53">
        <v>10</v>
      </c>
      <c r="Z14" s="30" t="str">
        <f t="shared" si="4"/>
        <v xml:space="preserve">Grand Beach Suite with Pool </v>
      </c>
      <c r="AA14" s="31" t="str">
        <f t="shared" si="4"/>
        <v>DAI</v>
      </c>
      <c r="AB14" s="31" t="str">
        <f t="shared" si="4"/>
        <v>02 Persons</v>
      </c>
      <c r="AC14" s="34">
        <f t="shared" si="10"/>
        <v>712</v>
      </c>
      <c r="AD14" s="34">
        <f t="shared" si="5"/>
        <v>982</v>
      </c>
      <c r="AE14" s="34">
        <f t="shared" si="5"/>
        <v>812</v>
      </c>
      <c r="AF14" s="34">
        <f t="shared" si="5"/>
        <v>712</v>
      </c>
    </row>
    <row r="15" spans="1:32" ht="18.600000000000001" customHeight="1">
      <c r="A15" s="30" t="s">
        <v>513</v>
      </c>
      <c r="B15" s="31" t="s">
        <v>1512</v>
      </c>
      <c r="C15" s="31" t="s">
        <v>140</v>
      </c>
      <c r="D15" s="31">
        <v>550</v>
      </c>
      <c r="E15" s="31">
        <v>785</v>
      </c>
      <c r="F15" s="31">
        <v>635</v>
      </c>
      <c r="G15" s="31">
        <v>546</v>
      </c>
      <c r="H15" s="8"/>
      <c r="I15" s="33"/>
      <c r="J15" s="33"/>
      <c r="K15" s="33">
        <v>6</v>
      </c>
      <c r="M15" s="30" t="str">
        <f t="shared" si="3"/>
        <v xml:space="preserve">Deluxe Water Villa </v>
      </c>
      <c r="N15" s="31" t="str">
        <f t="shared" si="3"/>
        <v>DAI</v>
      </c>
      <c r="O15" s="31" t="str">
        <f t="shared" si="3"/>
        <v>02 Persons</v>
      </c>
      <c r="P15" s="34">
        <f t="shared" si="6"/>
        <v>562</v>
      </c>
      <c r="Q15" s="34">
        <f t="shared" si="7"/>
        <v>797</v>
      </c>
      <c r="R15" s="34">
        <f t="shared" si="8"/>
        <v>647</v>
      </c>
      <c r="S15" s="34">
        <f t="shared" si="9"/>
        <v>558</v>
      </c>
      <c r="U15" s="53">
        <v>12</v>
      </c>
      <c r="V15" s="53">
        <v>25</v>
      </c>
      <c r="W15" s="53">
        <v>12</v>
      </c>
      <c r="X15" s="53">
        <v>12</v>
      </c>
      <c r="Z15" s="30" t="str">
        <f t="shared" si="4"/>
        <v xml:space="preserve">Deluxe Water Villa </v>
      </c>
      <c r="AA15" s="31" t="str">
        <f t="shared" si="4"/>
        <v>DAI</v>
      </c>
      <c r="AB15" s="31" t="str">
        <f t="shared" si="4"/>
        <v>02 Persons</v>
      </c>
      <c r="AC15" s="34">
        <f t="shared" si="10"/>
        <v>574</v>
      </c>
      <c r="AD15" s="34">
        <f t="shared" si="5"/>
        <v>822</v>
      </c>
      <c r="AE15" s="34">
        <f t="shared" si="5"/>
        <v>659</v>
      </c>
      <c r="AF15" s="34">
        <f t="shared" si="5"/>
        <v>570</v>
      </c>
    </row>
    <row r="16" spans="1:32" ht="18.600000000000001" customHeight="1">
      <c r="A16" s="30" t="s">
        <v>614</v>
      </c>
      <c r="B16" s="31" t="s">
        <v>1512</v>
      </c>
      <c r="C16" s="31" t="s">
        <v>140</v>
      </c>
      <c r="D16" s="31">
        <v>575</v>
      </c>
      <c r="E16" s="31">
        <v>810</v>
      </c>
      <c r="F16" s="31">
        <v>660</v>
      </c>
      <c r="G16" s="31">
        <v>568</v>
      </c>
      <c r="H16" s="8"/>
      <c r="I16" s="33"/>
      <c r="J16" s="33"/>
      <c r="K16" s="33">
        <v>6</v>
      </c>
      <c r="M16" s="30" t="str">
        <f t="shared" si="3"/>
        <v xml:space="preserve">Jacuzzi Water Villa </v>
      </c>
      <c r="N16" s="31" t="str">
        <f t="shared" si="3"/>
        <v>DAI</v>
      </c>
      <c r="O16" s="31" t="str">
        <f t="shared" si="3"/>
        <v>02 Persons</v>
      </c>
      <c r="P16" s="34">
        <f t="shared" si="6"/>
        <v>587</v>
      </c>
      <c r="Q16" s="34">
        <f t="shared" si="7"/>
        <v>822</v>
      </c>
      <c r="R16" s="34">
        <f t="shared" si="8"/>
        <v>672</v>
      </c>
      <c r="S16" s="34">
        <f t="shared" si="9"/>
        <v>580</v>
      </c>
      <c r="U16" s="53">
        <v>10</v>
      </c>
      <c r="V16" s="53">
        <v>25</v>
      </c>
      <c r="W16" s="53">
        <v>10</v>
      </c>
      <c r="X16" s="53">
        <v>10</v>
      </c>
      <c r="Z16" s="30" t="str">
        <f t="shared" si="4"/>
        <v xml:space="preserve">Jacuzzi Water Villa </v>
      </c>
      <c r="AA16" s="31" t="str">
        <f t="shared" si="4"/>
        <v>DAI</v>
      </c>
      <c r="AB16" s="31" t="str">
        <f t="shared" si="4"/>
        <v>02 Persons</v>
      </c>
      <c r="AC16" s="34">
        <f t="shared" si="10"/>
        <v>597</v>
      </c>
      <c r="AD16" s="34">
        <f t="shared" si="5"/>
        <v>847</v>
      </c>
      <c r="AE16" s="34">
        <f t="shared" si="5"/>
        <v>682</v>
      </c>
      <c r="AF16" s="34">
        <f t="shared" si="5"/>
        <v>590</v>
      </c>
    </row>
    <row r="17" spans="1:32" ht="18.600000000000001" customHeight="1">
      <c r="A17" s="30" t="s">
        <v>1515</v>
      </c>
      <c r="B17" s="31" t="s">
        <v>1512</v>
      </c>
      <c r="C17" s="31" t="s">
        <v>140</v>
      </c>
      <c r="D17" s="31">
        <v>607</v>
      </c>
      <c r="E17" s="31">
        <v>845</v>
      </c>
      <c r="F17" s="31">
        <v>695</v>
      </c>
      <c r="G17" s="31">
        <v>601</v>
      </c>
      <c r="H17" s="8"/>
      <c r="I17" s="33"/>
      <c r="J17" s="33"/>
      <c r="K17" s="33">
        <v>6</v>
      </c>
      <c r="M17" s="30" t="str">
        <f t="shared" si="3"/>
        <v xml:space="preserve">Grand Water Villa </v>
      </c>
      <c r="N17" s="31" t="str">
        <f t="shared" si="3"/>
        <v>DAI</v>
      </c>
      <c r="O17" s="31" t="str">
        <f t="shared" si="3"/>
        <v>02 Persons</v>
      </c>
      <c r="P17" s="34">
        <f t="shared" si="6"/>
        <v>619</v>
      </c>
      <c r="Q17" s="34">
        <f t="shared" si="7"/>
        <v>857</v>
      </c>
      <c r="R17" s="34">
        <f t="shared" si="8"/>
        <v>707</v>
      </c>
      <c r="S17" s="34">
        <f t="shared" si="9"/>
        <v>613</v>
      </c>
      <c r="U17" s="53">
        <v>10</v>
      </c>
      <c r="V17" s="53">
        <v>20</v>
      </c>
      <c r="W17" s="53">
        <v>10</v>
      </c>
      <c r="X17" s="53">
        <v>10</v>
      </c>
      <c r="Z17" s="30" t="str">
        <f t="shared" si="4"/>
        <v xml:space="preserve">Grand Water Villa </v>
      </c>
      <c r="AA17" s="31" t="str">
        <f t="shared" si="4"/>
        <v>DAI</v>
      </c>
      <c r="AB17" s="31" t="str">
        <f t="shared" si="4"/>
        <v>02 Persons</v>
      </c>
      <c r="AC17" s="34">
        <f t="shared" si="10"/>
        <v>629</v>
      </c>
      <c r="AD17" s="34">
        <f t="shared" si="5"/>
        <v>877</v>
      </c>
      <c r="AE17" s="34">
        <f t="shared" si="5"/>
        <v>717</v>
      </c>
      <c r="AF17" s="34">
        <f t="shared" si="5"/>
        <v>623</v>
      </c>
    </row>
    <row r="18" spans="1:32" ht="18.600000000000001" customHeight="1">
      <c r="A18" s="30" t="s">
        <v>1516</v>
      </c>
      <c r="B18" s="31" t="s">
        <v>1512</v>
      </c>
      <c r="C18" s="31" t="s">
        <v>140</v>
      </c>
      <c r="D18" s="31">
        <v>635</v>
      </c>
      <c r="E18" s="31">
        <v>885</v>
      </c>
      <c r="F18" s="31">
        <v>725</v>
      </c>
      <c r="G18" s="31">
        <v>625</v>
      </c>
      <c r="H18" s="8"/>
      <c r="I18" s="33"/>
      <c r="J18" s="33"/>
      <c r="K18" s="33">
        <v>6</v>
      </c>
      <c r="M18" s="30" t="str">
        <f t="shared" si="3"/>
        <v xml:space="preserve">Sunset Jacuzzi Water Villa </v>
      </c>
      <c r="N18" s="31" t="str">
        <f t="shared" si="3"/>
        <v>DAI</v>
      </c>
      <c r="O18" s="31" t="str">
        <f t="shared" si="3"/>
        <v>02 Persons</v>
      </c>
      <c r="P18" s="34">
        <f t="shared" si="6"/>
        <v>647</v>
      </c>
      <c r="Q18" s="34">
        <f t="shared" si="7"/>
        <v>897</v>
      </c>
      <c r="R18" s="34">
        <f t="shared" si="8"/>
        <v>737</v>
      </c>
      <c r="S18" s="34">
        <f t="shared" si="9"/>
        <v>637</v>
      </c>
      <c r="U18" s="53">
        <v>10</v>
      </c>
      <c r="V18" s="53">
        <v>25</v>
      </c>
      <c r="W18" s="53">
        <v>10</v>
      </c>
      <c r="X18" s="53">
        <v>10</v>
      </c>
      <c r="Z18" s="30" t="str">
        <f t="shared" si="4"/>
        <v xml:space="preserve">Sunset Jacuzzi Water Villa </v>
      </c>
      <c r="AA18" s="31" t="str">
        <f t="shared" si="4"/>
        <v>DAI</v>
      </c>
      <c r="AB18" s="31" t="str">
        <f t="shared" si="4"/>
        <v>02 Persons</v>
      </c>
      <c r="AC18" s="34">
        <f t="shared" si="10"/>
        <v>657</v>
      </c>
      <c r="AD18" s="34">
        <f t="shared" si="5"/>
        <v>922</v>
      </c>
      <c r="AE18" s="34">
        <f t="shared" si="5"/>
        <v>747</v>
      </c>
      <c r="AF18" s="34">
        <f t="shared" si="5"/>
        <v>647</v>
      </c>
    </row>
    <row r="19" spans="1:32" ht="18.600000000000001" customHeight="1">
      <c r="A19" s="30" t="s">
        <v>1517</v>
      </c>
      <c r="B19" s="31" t="s">
        <v>1512</v>
      </c>
      <c r="C19" s="31" t="s">
        <v>140</v>
      </c>
      <c r="D19" s="31">
        <v>720</v>
      </c>
      <c r="E19" s="31">
        <v>955</v>
      </c>
      <c r="F19" s="31">
        <v>810</v>
      </c>
      <c r="G19" s="31">
        <v>660</v>
      </c>
      <c r="H19" s="8"/>
      <c r="I19" s="33"/>
      <c r="J19" s="33"/>
      <c r="K19" s="33">
        <v>6</v>
      </c>
      <c r="M19" s="30" t="str">
        <f t="shared" si="3"/>
        <v xml:space="preserve">Grand Water Villa with Pool </v>
      </c>
      <c r="N19" s="31" t="str">
        <f t="shared" si="3"/>
        <v>DAI</v>
      </c>
      <c r="O19" s="31" t="str">
        <f t="shared" si="3"/>
        <v>02 Persons</v>
      </c>
      <c r="P19" s="34">
        <f t="shared" si="6"/>
        <v>732</v>
      </c>
      <c r="Q19" s="34">
        <f t="shared" si="7"/>
        <v>967</v>
      </c>
      <c r="R19" s="34">
        <f t="shared" si="8"/>
        <v>822</v>
      </c>
      <c r="S19" s="34">
        <f t="shared" si="9"/>
        <v>672</v>
      </c>
      <c r="U19" s="53">
        <v>10</v>
      </c>
      <c r="V19" s="53">
        <v>25</v>
      </c>
      <c r="W19" s="53">
        <v>10</v>
      </c>
      <c r="X19" s="53">
        <v>10</v>
      </c>
      <c r="Z19" s="30" t="str">
        <f t="shared" si="4"/>
        <v xml:space="preserve">Grand Water Villa with Pool </v>
      </c>
      <c r="AA19" s="31" t="str">
        <f t="shared" si="4"/>
        <v>DAI</v>
      </c>
      <c r="AB19" s="31" t="str">
        <f t="shared" si="4"/>
        <v>02 Persons</v>
      </c>
      <c r="AC19" s="34">
        <f t="shared" si="10"/>
        <v>742</v>
      </c>
      <c r="AD19" s="34">
        <f t="shared" si="5"/>
        <v>992</v>
      </c>
      <c r="AE19" s="34">
        <f t="shared" si="5"/>
        <v>832</v>
      </c>
      <c r="AF19" s="34">
        <f t="shared" si="5"/>
        <v>682</v>
      </c>
    </row>
    <row r="20" spans="1:32" ht="18.600000000000001" customHeight="1">
      <c r="A20" s="30" t="s">
        <v>1518</v>
      </c>
      <c r="B20" s="31" t="s">
        <v>1512</v>
      </c>
      <c r="C20" s="31" t="s">
        <v>140</v>
      </c>
      <c r="D20" s="31">
        <v>750</v>
      </c>
      <c r="E20" s="31">
        <v>995</v>
      </c>
      <c r="F20" s="31">
        <v>835</v>
      </c>
      <c r="G20" s="31">
        <v>690</v>
      </c>
      <c r="H20" s="8"/>
      <c r="I20" s="33"/>
      <c r="J20" s="33"/>
      <c r="K20" s="33">
        <v>6</v>
      </c>
      <c r="M20" s="30" t="str">
        <f t="shared" si="3"/>
        <v xml:space="preserve">Prestige Jacuzzi Water Villa </v>
      </c>
      <c r="N20" s="31" t="str">
        <f t="shared" si="3"/>
        <v>DAI</v>
      </c>
      <c r="O20" s="31" t="str">
        <f t="shared" si="3"/>
        <v>02 Persons</v>
      </c>
      <c r="P20" s="34">
        <f t="shared" si="6"/>
        <v>762</v>
      </c>
      <c r="Q20" s="34">
        <f t="shared" si="7"/>
        <v>1007</v>
      </c>
      <c r="R20" s="34">
        <f t="shared" si="8"/>
        <v>847</v>
      </c>
      <c r="S20" s="34">
        <f t="shared" si="9"/>
        <v>702</v>
      </c>
      <c r="U20" s="53">
        <v>10</v>
      </c>
      <c r="V20" s="53">
        <v>25</v>
      </c>
      <c r="W20" s="53">
        <v>10</v>
      </c>
      <c r="X20" s="53">
        <v>10</v>
      </c>
      <c r="Z20" s="30" t="str">
        <f t="shared" si="4"/>
        <v xml:space="preserve">Prestige Jacuzzi Water Villa </v>
      </c>
      <c r="AA20" s="31" t="str">
        <f t="shared" si="4"/>
        <v>DAI</v>
      </c>
      <c r="AB20" s="31" t="str">
        <f t="shared" si="4"/>
        <v>02 Persons</v>
      </c>
      <c r="AC20" s="34">
        <f t="shared" si="10"/>
        <v>772</v>
      </c>
      <c r="AD20" s="34">
        <f t="shared" si="5"/>
        <v>1032</v>
      </c>
      <c r="AE20" s="34">
        <f t="shared" si="5"/>
        <v>857</v>
      </c>
      <c r="AF20" s="34">
        <f t="shared" si="5"/>
        <v>712</v>
      </c>
    </row>
    <row r="21" spans="1:32" ht="18.600000000000001" customHeight="1">
      <c r="A21" s="30" t="s">
        <v>1519</v>
      </c>
      <c r="B21" s="31" t="s">
        <v>1512</v>
      </c>
      <c r="C21" s="31" t="s">
        <v>68</v>
      </c>
      <c r="D21" s="31">
        <v>1300</v>
      </c>
      <c r="E21" s="31">
        <v>2750</v>
      </c>
      <c r="F21" s="31">
        <v>2200</v>
      </c>
      <c r="G21" s="31">
        <v>1200</v>
      </c>
      <c r="H21" s="8"/>
      <c r="I21" s="33"/>
      <c r="J21" s="33"/>
      <c r="K21" s="33">
        <v>6</v>
      </c>
      <c r="M21" s="30" t="str">
        <f t="shared" si="3"/>
        <v xml:space="preserve">Presidential Water Suite </v>
      </c>
      <c r="N21" s="31" t="str">
        <f t="shared" si="3"/>
        <v>DAI</v>
      </c>
      <c r="O21" s="31" t="str">
        <f t="shared" si="3"/>
        <v>04 Persons</v>
      </c>
      <c r="P21" s="34">
        <f>D21+(K21*4)</f>
        <v>1324</v>
      </c>
      <c r="Q21" s="34">
        <f>E21+(K21*4)</f>
        <v>2774</v>
      </c>
      <c r="R21" s="34">
        <f>F21+(K21*4)</f>
        <v>2224</v>
      </c>
      <c r="S21" s="34">
        <f>G21+(K21*4)</f>
        <v>1224</v>
      </c>
      <c r="U21" s="53">
        <v>25</v>
      </c>
      <c r="V21" s="53">
        <v>50</v>
      </c>
      <c r="W21" s="53">
        <v>25</v>
      </c>
      <c r="X21" s="53">
        <v>25</v>
      </c>
      <c r="Z21" s="30" t="str">
        <f t="shared" si="4"/>
        <v xml:space="preserve">Presidential Water Suite </v>
      </c>
      <c r="AA21" s="31" t="str">
        <f t="shared" si="4"/>
        <v>DAI</v>
      </c>
      <c r="AB21" s="31" t="str">
        <f t="shared" si="4"/>
        <v>04 Persons</v>
      </c>
      <c r="AC21" s="34">
        <f t="shared" si="10"/>
        <v>1349</v>
      </c>
      <c r="AD21" s="34">
        <f t="shared" si="5"/>
        <v>2824</v>
      </c>
      <c r="AE21" s="34">
        <f t="shared" si="5"/>
        <v>2249</v>
      </c>
      <c r="AF21" s="34">
        <f t="shared" si="5"/>
        <v>1249</v>
      </c>
    </row>
    <row r="22" spans="1:32" ht="18.600000000000001" customHeight="1">
      <c r="A22" s="30" t="s">
        <v>1176</v>
      </c>
      <c r="B22" s="31" t="s">
        <v>1512</v>
      </c>
      <c r="C22" s="31"/>
      <c r="D22" s="31">
        <v>100</v>
      </c>
      <c r="E22" s="31">
        <v>150</v>
      </c>
      <c r="F22" s="31">
        <v>150</v>
      </c>
      <c r="G22" s="31">
        <v>75</v>
      </c>
      <c r="H22" s="8"/>
      <c r="I22" s="33"/>
      <c r="J22" s="33"/>
      <c r="K22" s="33">
        <v>6</v>
      </c>
      <c r="M22" s="30" t="str">
        <f t="shared" si="3"/>
        <v>Extra Adult (15 Yrs &amp; Above)</v>
      </c>
      <c r="N22" s="31" t="str">
        <f t="shared" si="3"/>
        <v>DAI</v>
      </c>
      <c r="O22" s="31">
        <f t="shared" si="3"/>
        <v>0</v>
      </c>
      <c r="P22" s="34">
        <f>D22+(K22)</f>
        <v>106</v>
      </c>
      <c r="Q22" s="34">
        <f>E22+(K22)</f>
        <v>156</v>
      </c>
      <c r="R22" s="34">
        <f>F22+(K22)</f>
        <v>156</v>
      </c>
      <c r="S22" s="34">
        <f>G22+(K22)</f>
        <v>81</v>
      </c>
      <c r="U22" s="53">
        <v>0</v>
      </c>
      <c r="V22" s="53">
        <v>0</v>
      </c>
      <c r="W22" s="53">
        <v>0</v>
      </c>
      <c r="X22" s="53">
        <v>0</v>
      </c>
      <c r="Z22" s="30" t="str">
        <f t="shared" si="4"/>
        <v>Extra Adult (15 Yrs &amp; Above)</v>
      </c>
      <c r="AA22" s="31" t="str">
        <f t="shared" si="4"/>
        <v>DAI</v>
      </c>
      <c r="AB22" s="31">
        <f t="shared" si="4"/>
        <v>0</v>
      </c>
      <c r="AC22" s="34">
        <f t="shared" si="10"/>
        <v>106</v>
      </c>
      <c r="AD22" s="34">
        <f t="shared" si="5"/>
        <v>156</v>
      </c>
      <c r="AE22" s="34">
        <f t="shared" si="5"/>
        <v>156</v>
      </c>
      <c r="AF22" s="34">
        <f t="shared" si="5"/>
        <v>81</v>
      </c>
    </row>
    <row r="23" spans="1:32" ht="18.600000000000001" customHeight="1">
      <c r="A23" s="25" t="s">
        <v>24</v>
      </c>
      <c r="I23" s="25" t="s">
        <v>25</v>
      </c>
      <c r="M23" s="25" t="s">
        <v>26</v>
      </c>
      <c r="U23" s="25" t="s">
        <v>27</v>
      </c>
      <c r="Z23" s="25" t="s">
        <v>129</v>
      </c>
    </row>
    <row r="24" spans="1:32" ht="18.600000000000001" customHeight="1">
      <c r="A24" s="299" t="s">
        <v>0</v>
      </c>
      <c r="B24" s="299" t="s">
        <v>1</v>
      </c>
      <c r="C24" s="299" t="s">
        <v>29</v>
      </c>
      <c r="D24" s="57" t="s">
        <v>176</v>
      </c>
      <c r="E24" s="57" t="s">
        <v>175</v>
      </c>
      <c r="F24" s="57">
        <v>0</v>
      </c>
      <c r="G24" s="57">
        <v>0</v>
      </c>
      <c r="H24" s="8"/>
      <c r="I24" s="26" t="s">
        <v>32</v>
      </c>
      <c r="J24" s="26" t="s">
        <v>33</v>
      </c>
      <c r="K24" s="26" t="s">
        <v>34</v>
      </c>
      <c r="M24" s="294" t="s">
        <v>0</v>
      </c>
      <c r="N24" s="294" t="s">
        <v>1</v>
      </c>
      <c r="O24" s="294" t="s">
        <v>29</v>
      </c>
      <c r="P24" s="51" t="str">
        <f t="shared" ref="P24:S25" si="11">D24</f>
        <v xml:space="preserve">Low </v>
      </c>
      <c r="Q24" s="51" t="str">
        <f t="shared" si="11"/>
        <v>Shoulder</v>
      </c>
      <c r="R24" s="51">
        <f t="shared" si="11"/>
        <v>0</v>
      </c>
      <c r="S24" s="51">
        <f t="shared" si="11"/>
        <v>0</v>
      </c>
      <c r="U24" s="27" t="str">
        <f>P24</f>
        <v xml:space="preserve">Low </v>
      </c>
      <c r="V24" s="27" t="str">
        <f t="shared" ref="V24:X25" si="12">Q24</f>
        <v>Shoulder</v>
      </c>
      <c r="W24" s="27">
        <f t="shared" si="12"/>
        <v>0</v>
      </c>
      <c r="X24" s="27">
        <f t="shared" si="12"/>
        <v>0</v>
      </c>
      <c r="Z24" s="311" t="s">
        <v>0</v>
      </c>
      <c r="AA24" s="311" t="s">
        <v>1</v>
      </c>
      <c r="AB24" s="311" t="s">
        <v>29</v>
      </c>
      <c r="AC24" s="52" t="str">
        <f>U24</f>
        <v xml:space="preserve">Low </v>
      </c>
      <c r="AD24" s="52" t="str">
        <f t="shared" ref="AD24:AF25" si="13">V24</f>
        <v>Shoulder</v>
      </c>
      <c r="AE24" s="52">
        <f t="shared" si="13"/>
        <v>0</v>
      </c>
      <c r="AF24" s="52">
        <f t="shared" si="13"/>
        <v>0</v>
      </c>
    </row>
    <row r="25" spans="1:32" ht="18.600000000000001" customHeight="1">
      <c r="A25" s="299"/>
      <c r="B25" s="299"/>
      <c r="C25" s="299"/>
      <c r="D25" s="57" t="s">
        <v>1298</v>
      </c>
      <c r="E25" s="57" t="s">
        <v>54</v>
      </c>
      <c r="F25" s="57">
        <v>0</v>
      </c>
      <c r="G25" s="57">
        <v>0</v>
      </c>
      <c r="H25" s="8"/>
      <c r="I25" s="26" t="s">
        <v>37</v>
      </c>
      <c r="J25" s="26" t="s">
        <v>38</v>
      </c>
      <c r="K25" s="26" t="s">
        <v>137</v>
      </c>
      <c r="M25" s="294"/>
      <c r="N25" s="294"/>
      <c r="O25" s="294"/>
      <c r="P25" s="51" t="str">
        <f t="shared" si="11"/>
        <v>01 Jun 2020 to 31 Jul 2020</v>
      </c>
      <c r="Q25" s="51" t="str">
        <f t="shared" si="11"/>
        <v>01 Aug 2020 to 31 Oct 2020</v>
      </c>
      <c r="R25" s="51">
        <f t="shared" si="11"/>
        <v>0</v>
      </c>
      <c r="S25" s="51">
        <f t="shared" si="11"/>
        <v>0</v>
      </c>
      <c r="U25" s="27" t="str">
        <f>P25</f>
        <v>01 Jun 2020 to 31 Jul 2020</v>
      </c>
      <c r="V25" s="27" t="str">
        <f t="shared" si="12"/>
        <v>01 Aug 2020 to 31 Oct 2020</v>
      </c>
      <c r="W25" s="27">
        <f t="shared" si="12"/>
        <v>0</v>
      </c>
      <c r="X25" s="27">
        <f t="shared" si="12"/>
        <v>0</v>
      </c>
      <c r="Z25" s="311"/>
      <c r="AA25" s="311"/>
      <c r="AB25" s="311"/>
      <c r="AC25" s="52" t="str">
        <f>U25</f>
        <v>01 Jun 2020 to 31 Jul 2020</v>
      </c>
      <c r="AD25" s="52" t="str">
        <f t="shared" si="13"/>
        <v>01 Aug 2020 to 31 Oct 2020</v>
      </c>
      <c r="AE25" s="52">
        <f t="shared" si="13"/>
        <v>0</v>
      </c>
      <c r="AF25" s="52">
        <f t="shared" si="13"/>
        <v>0</v>
      </c>
    </row>
    <row r="26" spans="1:32" ht="18.600000000000001" customHeight="1">
      <c r="A26" s="30" t="s">
        <v>1049</v>
      </c>
      <c r="B26" s="31" t="s">
        <v>1512</v>
      </c>
      <c r="C26" s="31" t="s">
        <v>140</v>
      </c>
      <c r="D26" s="31">
        <v>321</v>
      </c>
      <c r="E26" s="31">
        <v>400</v>
      </c>
      <c r="F26" s="31">
        <v>0</v>
      </c>
      <c r="G26" s="31">
        <v>0</v>
      </c>
      <c r="H26" s="8"/>
      <c r="I26" s="33"/>
      <c r="J26" s="33"/>
      <c r="K26" s="33">
        <v>6</v>
      </c>
      <c r="M26" s="30" t="str">
        <f t="shared" ref="M26:O37" si="14">A26</f>
        <v xml:space="preserve">Deluxe Room </v>
      </c>
      <c r="N26" s="31" t="str">
        <f t="shared" si="14"/>
        <v>DAI</v>
      </c>
      <c r="O26" s="31" t="str">
        <f t="shared" si="14"/>
        <v>02 Persons</v>
      </c>
      <c r="P26" s="34">
        <f>D26+(K26*2)</f>
        <v>333</v>
      </c>
      <c r="Q26" s="34">
        <f>E26+(K26*2)</f>
        <v>412</v>
      </c>
      <c r="R26" s="34">
        <f>F26+(K26*2)</f>
        <v>12</v>
      </c>
      <c r="S26" s="34">
        <f>G26+(K26*2)</f>
        <v>12</v>
      </c>
      <c r="U26" s="53">
        <v>10</v>
      </c>
      <c r="V26" s="53">
        <v>10</v>
      </c>
      <c r="W26" s="53">
        <v>10</v>
      </c>
      <c r="X26" s="53">
        <v>10</v>
      </c>
      <c r="Z26" s="30" t="str">
        <f t="shared" ref="Z26:AB37" si="15">M26</f>
        <v xml:space="preserve">Deluxe Room </v>
      </c>
      <c r="AA26" s="31" t="str">
        <f t="shared" si="15"/>
        <v>DAI</v>
      </c>
      <c r="AB26" s="31" t="str">
        <f t="shared" si="15"/>
        <v>02 Persons</v>
      </c>
      <c r="AC26" s="34">
        <f>P26+U26</f>
        <v>343</v>
      </c>
      <c r="AD26" s="34">
        <f>Q26+V26</f>
        <v>422</v>
      </c>
      <c r="AE26" s="34">
        <f>R26+W26</f>
        <v>22</v>
      </c>
      <c r="AF26" s="34">
        <f t="shared" ref="AF26:AF35" si="16">S26+X26</f>
        <v>22</v>
      </c>
    </row>
    <row r="27" spans="1:32" ht="18.600000000000001" customHeight="1">
      <c r="A27" s="30" t="s">
        <v>1513</v>
      </c>
      <c r="B27" s="31" t="s">
        <v>1512</v>
      </c>
      <c r="C27" s="31" t="s">
        <v>140</v>
      </c>
      <c r="D27" s="31">
        <v>536</v>
      </c>
      <c r="E27" s="31">
        <v>600</v>
      </c>
      <c r="F27" s="31">
        <v>0</v>
      </c>
      <c r="G27" s="31">
        <v>0</v>
      </c>
      <c r="H27" s="8"/>
      <c r="I27" s="33"/>
      <c r="J27" s="33"/>
      <c r="K27" s="33">
        <v>6</v>
      </c>
      <c r="M27" s="30" t="str">
        <f t="shared" si="14"/>
        <v xml:space="preserve">Grand Beach Villa </v>
      </c>
      <c r="N27" s="31" t="str">
        <f t="shared" si="14"/>
        <v>DAI</v>
      </c>
      <c r="O27" s="31" t="str">
        <f t="shared" si="14"/>
        <v>02 Persons</v>
      </c>
      <c r="P27" s="34">
        <f t="shared" ref="P27:P35" si="17">D27+(K27*2)</f>
        <v>548</v>
      </c>
      <c r="Q27" s="34">
        <f t="shared" ref="Q27:Q35" si="18">E27+(K27*2)</f>
        <v>612</v>
      </c>
      <c r="R27" s="34">
        <f t="shared" ref="R27:R35" si="19">F27+(K27*2)</f>
        <v>12</v>
      </c>
      <c r="S27" s="34">
        <f t="shared" ref="S27:S35" si="20">G27+(K27*2)</f>
        <v>12</v>
      </c>
      <c r="U27" s="53">
        <v>10</v>
      </c>
      <c r="V27" s="53">
        <v>10</v>
      </c>
      <c r="W27" s="53">
        <v>10</v>
      </c>
      <c r="X27" s="53">
        <v>10</v>
      </c>
      <c r="Z27" s="30" t="str">
        <f t="shared" si="15"/>
        <v xml:space="preserve">Grand Beach Villa </v>
      </c>
      <c r="AA27" s="31" t="str">
        <f t="shared" si="15"/>
        <v>DAI</v>
      </c>
      <c r="AB27" s="31" t="str">
        <f t="shared" si="15"/>
        <v>02 Persons</v>
      </c>
      <c r="AC27" s="34">
        <f t="shared" ref="AC27:AF37" si="21">P27+U27</f>
        <v>558</v>
      </c>
      <c r="AD27" s="34">
        <f t="shared" si="21"/>
        <v>622</v>
      </c>
      <c r="AE27" s="34">
        <f t="shared" si="21"/>
        <v>22</v>
      </c>
      <c r="AF27" s="34">
        <f t="shared" si="16"/>
        <v>22</v>
      </c>
    </row>
    <row r="28" spans="1:32" ht="18.600000000000001" customHeight="1">
      <c r="A28" s="30" t="s">
        <v>334</v>
      </c>
      <c r="B28" s="31" t="s">
        <v>1512</v>
      </c>
      <c r="C28" s="31" t="s">
        <v>140</v>
      </c>
      <c r="D28" s="31">
        <v>590</v>
      </c>
      <c r="E28" s="31">
        <v>650</v>
      </c>
      <c r="F28" s="31">
        <v>0</v>
      </c>
      <c r="G28" s="31">
        <v>0</v>
      </c>
      <c r="H28" s="8"/>
      <c r="I28" s="33"/>
      <c r="J28" s="33"/>
      <c r="K28" s="33">
        <v>6</v>
      </c>
      <c r="M28" s="30" t="str">
        <f t="shared" si="14"/>
        <v>Grand Beach Villa with Pool</v>
      </c>
      <c r="N28" s="31" t="str">
        <f t="shared" si="14"/>
        <v>DAI</v>
      </c>
      <c r="O28" s="31" t="str">
        <f t="shared" si="14"/>
        <v>02 Persons</v>
      </c>
      <c r="P28" s="34">
        <f t="shared" si="17"/>
        <v>602</v>
      </c>
      <c r="Q28" s="34">
        <f t="shared" si="18"/>
        <v>662</v>
      </c>
      <c r="R28" s="34">
        <f t="shared" si="19"/>
        <v>12</v>
      </c>
      <c r="S28" s="34">
        <f t="shared" si="20"/>
        <v>12</v>
      </c>
      <c r="U28" s="53">
        <v>10</v>
      </c>
      <c r="V28" s="53">
        <v>10</v>
      </c>
      <c r="W28" s="53">
        <v>10</v>
      </c>
      <c r="X28" s="53">
        <v>10</v>
      </c>
      <c r="Z28" s="30" t="str">
        <f t="shared" si="15"/>
        <v>Grand Beach Villa with Pool</v>
      </c>
      <c r="AA28" s="31" t="str">
        <f t="shared" si="15"/>
        <v>DAI</v>
      </c>
      <c r="AB28" s="31" t="str">
        <f t="shared" si="15"/>
        <v>02 Persons</v>
      </c>
      <c r="AC28" s="34">
        <f t="shared" si="21"/>
        <v>612</v>
      </c>
      <c r="AD28" s="34">
        <f t="shared" si="21"/>
        <v>672</v>
      </c>
      <c r="AE28" s="34">
        <f t="shared" si="21"/>
        <v>22</v>
      </c>
      <c r="AF28" s="34">
        <f t="shared" si="16"/>
        <v>22</v>
      </c>
    </row>
    <row r="29" spans="1:32" ht="18.600000000000001" customHeight="1">
      <c r="A29" s="30" t="s">
        <v>1514</v>
      </c>
      <c r="B29" s="31" t="s">
        <v>1512</v>
      </c>
      <c r="C29" s="31" t="s">
        <v>140</v>
      </c>
      <c r="D29" s="31">
        <v>625</v>
      </c>
      <c r="E29" s="31">
        <v>690</v>
      </c>
      <c r="F29" s="31">
        <v>0</v>
      </c>
      <c r="G29" s="31">
        <v>0</v>
      </c>
      <c r="H29" s="8"/>
      <c r="I29" s="33"/>
      <c r="J29" s="33"/>
      <c r="K29" s="33">
        <v>6</v>
      </c>
      <c r="M29" s="30" t="str">
        <f t="shared" si="14"/>
        <v xml:space="preserve">Grand Beach Suite with Pool </v>
      </c>
      <c r="N29" s="31" t="str">
        <f t="shared" si="14"/>
        <v>DAI</v>
      </c>
      <c r="O29" s="31" t="str">
        <f t="shared" si="14"/>
        <v>02 Persons</v>
      </c>
      <c r="P29" s="34">
        <f t="shared" si="17"/>
        <v>637</v>
      </c>
      <c r="Q29" s="34">
        <f t="shared" si="18"/>
        <v>702</v>
      </c>
      <c r="R29" s="34">
        <f t="shared" si="19"/>
        <v>12</v>
      </c>
      <c r="S29" s="34">
        <f t="shared" si="20"/>
        <v>12</v>
      </c>
      <c r="U29" s="53">
        <v>10</v>
      </c>
      <c r="V29" s="53">
        <v>10</v>
      </c>
      <c r="W29" s="53">
        <v>10</v>
      </c>
      <c r="X29" s="53">
        <v>10</v>
      </c>
      <c r="Z29" s="30" t="str">
        <f t="shared" si="15"/>
        <v xml:space="preserve">Grand Beach Suite with Pool </v>
      </c>
      <c r="AA29" s="31" t="str">
        <f t="shared" si="15"/>
        <v>DAI</v>
      </c>
      <c r="AB29" s="31" t="str">
        <f t="shared" si="15"/>
        <v>02 Persons</v>
      </c>
      <c r="AC29" s="34">
        <f t="shared" si="21"/>
        <v>647</v>
      </c>
      <c r="AD29" s="34">
        <f t="shared" si="21"/>
        <v>712</v>
      </c>
      <c r="AE29" s="34">
        <f t="shared" si="21"/>
        <v>22</v>
      </c>
      <c r="AF29" s="34">
        <f t="shared" si="16"/>
        <v>22</v>
      </c>
    </row>
    <row r="30" spans="1:32" ht="18.600000000000001" customHeight="1">
      <c r="A30" s="30" t="s">
        <v>513</v>
      </c>
      <c r="B30" s="31" t="s">
        <v>1512</v>
      </c>
      <c r="C30" s="31" t="s">
        <v>140</v>
      </c>
      <c r="D30" s="31">
        <v>480</v>
      </c>
      <c r="E30" s="31">
        <v>546</v>
      </c>
      <c r="F30" s="31">
        <v>0</v>
      </c>
      <c r="G30" s="31">
        <v>0</v>
      </c>
      <c r="H30" s="8"/>
      <c r="I30" s="33"/>
      <c r="J30" s="33"/>
      <c r="K30" s="33">
        <v>6</v>
      </c>
      <c r="M30" s="30" t="str">
        <f t="shared" si="14"/>
        <v xml:space="preserve">Deluxe Water Villa </v>
      </c>
      <c r="N30" s="31" t="str">
        <f t="shared" si="14"/>
        <v>DAI</v>
      </c>
      <c r="O30" s="31" t="str">
        <f t="shared" si="14"/>
        <v>02 Persons</v>
      </c>
      <c r="P30" s="34">
        <f t="shared" si="17"/>
        <v>492</v>
      </c>
      <c r="Q30" s="34">
        <f t="shared" si="18"/>
        <v>558</v>
      </c>
      <c r="R30" s="34">
        <f t="shared" si="19"/>
        <v>12</v>
      </c>
      <c r="S30" s="34">
        <f t="shared" si="20"/>
        <v>12</v>
      </c>
      <c r="U30" s="53">
        <v>12</v>
      </c>
      <c r="V30" s="53">
        <v>12</v>
      </c>
      <c r="W30" s="53">
        <v>12</v>
      </c>
      <c r="X30" s="53">
        <v>12</v>
      </c>
      <c r="Z30" s="30" t="str">
        <f t="shared" si="15"/>
        <v xml:space="preserve">Deluxe Water Villa </v>
      </c>
      <c r="AA30" s="31" t="str">
        <f t="shared" si="15"/>
        <v>DAI</v>
      </c>
      <c r="AB30" s="31" t="str">
        <f t="shared" si="15"/>
        <v>02 Persons</v>
      </c>
      <c r="AC30" s="34">
        <f t="shared" si="21"/>
        <v>504</v>
      </c>
      <c r="AD30" s="34">
        <f t="shared" si="21"/>
        <v>570</v>
      </c>
      <c r="AE30" s="34">
        <f t="shared" si="21"/>
        <v>24</v>
      </c>
      <c r="AF30" s="34">
        <f t="shared" si="16"/>
        <v>24</v>
      </c>
    </row>
    <row r="31" spans="1:32" ht="18.600000000000001" customHeight="1">
      <c r="A31" s="30" t="s">
        <v>614</v>
      </c>
      <c r="B31" s="31" t="s">
        <v>1512</v>
      </c>
      <c r="C31" s="31" t="s">
        <v>140</v>
      </c>
      <c r="D31" s="31">
        <v>503</v>
      </c>
      <c r="E31" s="31">
        <v>568</v>
      </c>
      <c r="F31" s="31">
        <v>0</v>
      </c>
      <c r="G31" s="31">
        <v>0</v>
      </c>
      <c r="H31" s="8"/>
      <c r="I31" s="33"/>
      <c r="J31" s="33"/>
      <c r="K31" s="33">
        <v>6</v>
      </c>
      <c r="M31" s="30" t="str">
        <f t="shared" si="14"/>
        <v xml:space="preserve">Jacuzzi Water Villa </v>
      </c>
      <c r="N31" s="31" t="str">
        <f t="shared" si="14"/>
        <v>DAI</v>
      </c>
      <c r="O31" s="31" t="str">
        <f t="shared" si="14"/>
        <v>02 Persons</v>
      </c>
      <c r="P31" s="34">
        <f t="shared" si="17"/>
        <v>515</v>
      </c>
      <c r="Q31" s="34">
        <f t="shared" si="18"/>
        <v>580</v>
      </c>
      <c r="R31" s="34">
        <f t="shared" si="19"/>
        <v>12</v>
      </c>
      <c r="S31" s="34">
        <f t="shared" si="20"/>
        <v>12</v>
      </c>
      <c r="U31" s="53">
        <v>10</v>
      </c>
      <c r="V31" s="53">
        <v>10</v>
      </c>
      <c r="W31" s="53">
        <v>10</v>
      </c>
      <c r="X31" s="53">
        <v>10</v>
      </c>
      <c r="Z31" s="30" t="str">
        <f t="shared" si="15"/>
        <v xml:space="preserve">Jacuzzi Water Villa </v>
      </c>
      <c r="AA31" s="31" t="str">
        <f t="shared" si="15"/>
        <v>DAI</v>
      </c>
      <c r="AB31" s="31" t="str">
        <f t="shared" si="15"/>
        <v>02 Persons</v>
      </c>
      <c r="AC31" s="34">
        <f t="shared" si="21"/>
        <v>525</v>
      </c>
      <c r="AD31" s="34">
        <f t="shared" si="21"/>
        <v>590</v>
      </c>
      <c r="AE31" s="34">
        <f t="shared" si="21"/>
        <v>22</v>
      </c>
      <c r="AF31" s="34">
        <f t="shared" si="16"/>
        <v>22</v>
      </c>
    </row>
    <row r="32" spans="1:32" ht="18.600000000000001" customHeight="1">
      <c r="A32" s="30" t="s">
        <v>1515</v>
      </c>
      <c r="B32" s="31" t="s">
        <v>1512</v>
      </c>
      <c r="C32" s="31" t="s">
        <v>140</v>
      </c>
      <c r="D32" s="31">
        <v>536</v>
      </c>
      <c r="E32" s="31">
        <v>601</v>
      </c>
      <c r="F32" s="31">
        <v>0</v>
      </c>
      <c r="G32" s="31">
        <v>0</v>
      </c>
      <c r="H32" s="8"/>
      <c r="I32" s="33"/>
      <c r="J32" s="33"/>
      <c r="K32" s="33">
        <v>6</v>
      </c>
      <c r="M32" s="30" t="str">
        <f t="shared" si="14"/>
        <v xml:space="preserve">Grand Water Villa </v>
      </c>
      <c r="N32" s="31" t="str">
        <f t="shared" si="14"/>
        <v>DAI</v>
      </c>
      <c r="O32" s="31" t="str">
        <f t="shared" si="14"/>
        <v>02 Persons</v>
      </c>
      <c r="P32" s="34">
        <f t="shared" si="17"/>
        <v>548</v>
      </c>
      <c r="Q32" s="34">
        <f t="shared" si="18"/>
        <v>613</v>
      </c>
      <c r="R32" s="34">
        <f t="shared" si="19"/>
        <v>12</v>
      </c>
      <c r="S32" s="34">
        <f t="shared" si="20"/>
        <v>12</v>
      </c>
      <c r="U32" s="53">
        <v>10</v>
      </c>
      <c r="V32" s="53">
        <v>10</v>
      </c>
      <c r="W32" s="53">
        <v>10</v>
      </c>
      <c r="X32" s="53">
        <v>10</v>
      </c>
      <c r="Z32" s="30" t="str">
        <f t="shared" si="15"/>
        <v xml:space="preserve">Grand Water Villa </v>
      </c>
      <c r="AA32" s="31" t="str">
        <f t="shared" si="15"/>
        <v>DAI</v>
      </c>
      <c r="AB32" s="31" t="str">
        <f t="shared" si="15"/>
        <v>02 Persons</v>
      </c>
      <c r="AC32" s="34">
        <f t="shared" si="21"/>
        <v>558</v>
      </c>
      <c r="AD32" s="34">
        <f t="shared" si="21"/>
        <v>623</v>
      </c>
      <c r="AE32" s="34">
        <f t="shared" si="21"/>
        <v>22</v>
      </c>
      <c r="AF32" s="34">
        <f t="shared" si="16"/>
        <v>22</v>
      </c>
    </row>
    <row r="33" spans="1:32" ht="18.600000000000001" customHeight="1">
      <c r="A33" s="30" t="s">
        <v>1516</v>
      </c>
      <c r="B33" s="31" t="s">
        <v>1512</v>
      </c>
      <c r="C33" s="31" t="s">
        <v>140</v>
      </c>
      <c r="D33" s="31">
        <v>556</v>
      </c>
      <c r="E33" s="31">
        <v>625</v>
      </c>
      <c r="F33" s="31">
        <v>0</v>
      </c>
      <c r="G33" s="31">
        <v>0</v>
      </c>
      <c r="H33" s="8"/>
      <c r="I33" s="33"/>
      <c r="J33" s="33"/>
      <c r="K33" s="33">
        <v>6</v>
      </c>
      <c r="M33" s="30" t="str">
        <f t="shared" si="14"/>
        <v xml:space="preserve">Sunset Jacuzzi Water Villa </v>
      </c>
      <c r="N33" s="31" t="str">
        <f t="shared" si="14"/>
        <v>DAI</v>
      </c>
      <c r="O33" s="31" t="str">
        <f t="shared" si="14"/>
        <v>02 Persons</v>
      </c>
      <c r="P33" s="34">
        <f t="shared" si="17"/>
        <v>568</v>
      </c>
      <c r="Q33" s="34">
        <f t="shared" si="18"/>
        <v>637</v>
      </c>
      <c r="R33" s="34">
        <f t="shared" si="19"/>
        <v>12</v>
      </c>
      <c r="S33" s="34">
        <f t="shared" si="20"/>
        <v>12</v>
      </c>
      <c r="U33" s="53">
        <v>10</v>
      </c>
      <c r="V33" s="53">
        <v>10</v>
      </c>
      <c r="W33" s="53">
        <v>10</v>
      </c>
      <c r="X33" s="53">
        <v>10</v>
      </c>
      <c r="Z33" s="30" t="str">
        <f t="shared" si="15"/>
        <v xml:space="preserve">Sunset Jacuzzi Water Villa </v>
      </c>
      <c r="AA33" s="31" t="str">
        <f t="shared" si="15"/>
        <v>DAI</v>
      </c>
      <c r="AB33" s="31" t="str">
        <f t="shared" si="15"/>
        <v>02 Persons</v>
      </c>
      <c r="AC33" s="34">
        <f t="shared" si="21"/>
        <v>578</v>
      </c>
      <c r="AD33" s="34">
        <f t="shared" si="21"/>
        <v>647</v>
      </c>
      <c r="AE33" s="34">
        <f t="shared" si="21"/>
        <v>22</v>
      </c>
      <c r="AF33" s="34">
        <f t="shared" si="16"/>
        <v>22</v>
      </c>
    </row>
    <row r="34" spans="1:32" ht="18.600000000000001" customHeight="1">
      <c r="A34" s="30" t="s">
        <v>1517</v>
      </c>
      <c r="B34" s="31" t="s">
        <v>1512</v>
      </c>
      <c r="C34" s="31" t="s">
        <v>140</v>
      </c>
      <c r="D34" s="31">
        <v>650</v>
      </c>
      <c r="E34" s="31">
        <v>660</v>
      </c>
      <c r="F34" s="31">
        <v>0</v>
      </c>
      <c r="G34" s="31">
        <v>0</v>
      </c>
      <c r="H34" s="8"/>
      <c r="I34" s="33"/>
      <c r="J34" s="33"/>
      <c r="K34" s="33">
        <v>6</v>
      </c>
      <c r="M34" s="30" t="str">
        <f t="shared" si="14"/>
        <v xml:space="preserve">Grand Water Villa with Pool </v>
      </c>
      <c r="N34" s="31" t="str">
        <f t="shared" si="14"/>
        <v>DAI</v>
      </c>
      <c r="O34" s="31" t="str">
        <f t="shared" si="14"/>
        <v>02 Persons</v>
      </c>
      <c r="P34" s="34">
        <f t="shared" si="17"/>
        <v>662</v>
      </c>
      <c r="Q34" s="34">
        <f t="shared" si="18"/>
        <v>672</v>
      </c>
      <c r="R34" s="34">
        <f t="shared" si="19"/>
        <v>12</v>
      </c>
      <c r="S34" s="34">
        <f t="shared" si="20"/>
        <v>12</v>
      </c>
      <c r="U34" s="53">
        <v>10</v>
      </c>
      <c r="V34" s="53">
        <v>10</v>
      </c>
      <c r="W34" s="53">
        <v>10</v>
      </c>
      <c r="X34" s="53">
        <v>10</v>
      </c>
      <c r="Z34" s="30" t="str">
        <f t="shared" si="15"/>
        <v xml:space="preserve">Grand Water Villa with Pool </v>
      </c>
      <c r="AA34" s="31" t="str">
        <f t="shared" si="15"/>
        <v>DAI</v>
      </c>
      <c r="AB34" s="31" t="str">
        <f t="shared" si="15"/>
        <v>02 Persons</v>
      </c>
      <c r="AC34" s="34">
        <f t="shared" si="21"/>
        <v>672</v>
      </c>
      <c r="AD34" s="34">
        <f t="shared" si="21"/>
        <v>682</v>
      </c>
      <c r="AE34" s="34">
        <f t="shared" si="21"/>
        <v>22</v>
      </c>
      <c r="AF34" s="34">
        <f t="shared" si="16"/>
        <v>22</v>
      </c>
    </row>
    <row r="35" spans="1:32" ht="18.600000000000001" customHeight="1">
      <c r="A35" s="30" t="s">
        <v>1518</v>
      </c>
      <c r="B35" s="31" t="s">
        <v>1512</v>
      </c>
      <c r="C35" s="31" t="s">
        <v>140</v>
      </c>
      <c r="D35" s="31">
        <v>670</v>
      </c>
      <c r="E35" s="31">
        <v>690</v>
      </c>
      <c r="F35" s="31">
        <v>0</v>
      </c>
      <c r="G35" s="31">
        <v>0</v>
      </c>
      <c r="H35" s="8"/>
      <c r="I35" s="33"/>
      <c r="J35" s="33"/>
      <c r="K35" s="33">
        <v>6</v>
      </c>
      <c r="M35" s="30" t="str">
        <f t="shared" si="14"/>
        <v xml:space="preserve">Prestige Jacuzzi Water Villa </v>
      </c>
      <c r="N35" s="31" t="str">
        <f t="shared" si="14"/>
        <v>DAI</v>
      </c>
      <c r="O35" s="31" t="str">
        <f t="shared" si="14"/>
        <v>02 Persons</v>
      </c>
      <c r="P35" s="34">
        <f t="shared" si="17"/>
        <v>682</v>
      </c>
      <c r="Q35" s="34">
        <f t="shared" si="18"/>
        <v>702</v>
      </c>
      <c r="R35" s="34">
        <f t="shared" si="19"/>
        <v>12</v>
      </c>
      <c r="S35" s="34">
        <f t="shared" si="20"/>
        <v>12</v>
      </c>
      <c r="U35" s="53">
        <v>10</v>
      </c>
      <c r="V35" s="53">
        <v>10</v>
      </c>
      <c r="W35" s="53">
        <v>10</v>
      </c>
      <c r="X35" s="53">
        <v>10</v>
      </c>
      <c r="Z35" s="30" t="str">
        <f t="shared" si="15"/>
        <v xml:space="preserve">Prestige Jacuzzi Water Villa </v>
      </c>
      <c r="AA35" s="31" t="str">
        <f t="shared" si="15"/>
        <v>DAI</v>
      </c>
      <c r="AB35" s="31" t="str">
        <f t="shared" si="15"/>
        <v>02 Persons</v>
      </c>
      <c r="AC35" s="34">
        <f t="shared" si="21"/>
        <v>692</v>
      </c>
      <c r="AD35" s="34">
        <f t="shared" si="21"/>
        <v>712</v>
      </c>
      <c r="AE35" s="34">
        <f t="shared" si="21"/>
        <v>22</v>
      </c>
      <c r="AF35" s="34">
        <f t="shared" si="16"/>
        <v>22</v>
      </c>
    </row>
    <row r="36" spans="1:32" ht="18.600000000000001" customHeight="1">
      <c r="A36" s="30" t="s">
        <v>1519</v>
      </c>
      <c r="B36" s="31" t="s">
        <v>1512</v>
      </c>
      <c r="C36" s="31" t="s">
        <v>68</v>
      </c>
      <c r="D36" s="31">
        <v>1196</v>
      </c>
      <c r="E36" s="31">
        <v>1200</v>
      </c>
      <c r="F36" s="31">
        <v>0</v>
      </c>
      <c r="G36" s="31">
        <v>0</v>
      </c>
      <c r="H36" s="8"/>
      <c r="I36" s="33"/>
      <c r="J36" s="33"/>
      <c r="K36" s="33">
        <v>6</v>
      </c>
      <c r="M36" s="30" t="str">
        <f t="shared" si="14"/>
        <v xml:space="preserve">Presidential Water Suite </v>
      </c>
      <c r="N36" s="31" t="str">
        <f t="shared" si="14"/>
        <v>DAI</v>
      </c>
      <c r="O36" s="31" t="str">
        <f t="shared" si="14"/>
        <v>04 Persons</v>
      </c>
      <c r="P36" s="34">
        <f>D36+(K36*4)</f>
        <v>1220</v>
      </c>
      <c r="Q36" s="34">
        <f>E36+(K36*4)</f>
        <v>1224</v>
      </c>
      <c r="R36" s="34">
        <f>F36+(K36*4)</f>
        <v>24</v>
      </c>
      <c r="S36" s="34">
        <f>G36+(K36*4)</f>
        <v>24</v>
      </c>
      <c r="U36" s="53">
        <v>25</v>
      </c>
      <c r="V36" s="53">
        <v>25</v>
      </c>
      <c r="W36" s="53">
        <v>25</v>
      </c>
      <c r="X36" s="53">
        <v>25</v>
      </c>
      <c r="Z36" s="30" t="str">
        <f t="shared" si="15"/>
        <v xml:space="preserve">Presidential Water Suite </v>
      </c>
      <c r="AA36" s="31" t="str">
        <f t="shared" si="15"/>
        <v>DAI</v>
      </c>
      <c r="AB36" s="31" t="str">
        <f t="shared" si="15"/>
        <v>04 Persons</v>
      </c>
      <c r="AC36" s="34">
        <f t="shared" si="21"/>
        <v>1245</v>
      </c>
      <c r="AD36" s="34">
        <f t="shared" si="21"/>
        <v>1249</v>
      </c>
      <c r="AE36" s="34">
        <f t="shared" si="21"/>
        <v>49</v>
      </c>
      <c r="AF36" s="34">
        <f t="shared" si="21"/>
        <v>49</v>
      </c>
    </row>
    <row r="37" spans="1:32" ht="18.600000000000001" customHeight="1">
      <c r="A37" s="30" t="s">
        <v>1176</v>
      </c>
      <c r="B37" s="31" t="s">
        <v>1512</v>
      </c>
      <c r="C37" s="31"/>
      <c r="D37" s="31">
        <v>75</v>
      </c>
      <c r="E37" s="31">
        <v>75</v>
      </c>
      <c r="F37" s="31">
        <v>150</v>
      </c>
      <c r="G37" s="31">
        <v>75</v>
      </c>
      <c r="H37" s="8"/>
      <c r="I37" s="33"/>
      <c r="J37" s="33"/>
      <c r="K37" s="33">
        <v>6</v>
      </c>
      <c r="M37" s="30" t="str">
        <f t="shared" si="14"/>
        <v>Extra Adult (15 Yrs &amp; Above)</v>
      </c>
      <c r="N37" s="31" t="str">
        <f t="shared" si="14"/>
        <v>DAI</v>
      </c>
      <c r="O37" s="31">
        <f t="shared" si="14"/>
        <v>0</v>
      </c>
      <c r="P37" s="34">
        <f>D37+(K37)</f>
        <v>81</v>
      </c>
      <c r="Q37" s="34">
        <f>E37+(K37)</f>
        <v>81</v>
      </c>
      <c r="R37" s="34">
        <f>F37+(K37)</f>
        <v>156</v>
      </c>
      <c r="S37" s="34">
        <f>G37+(K37)</f>
        <v>81</v>
      </c>
      <c r="U37" s="53">
        <v>0</v>
      </c>
      <c r="V37" s="53">
        <v>0</v>
      </c>
      <c r="W37" s="53">
        <v>0</v>
      </c>
      <c r="X37" s="53">
        <v>0</v>
      </c>
      <c r="Z37" s="30" t="str">
        <f t="shared" si="15"/>
        <v>Extra Adult (15 Yrs &amp; Above)</v>
      </c>
      <c r="AA37" s="31" t="str">
        <f t="shared" si="15"/>
        <v>DAI</v>
      </c>
      <c r="AB37" s="31">
        <f t="shared" si="15"/>
        <v>0</v>
      </c>
      <c r="AC37" s="34">
        <f t="shared" si="21"/>
        <v>81</v>
      </c>
      <c r="AD37" s="34">
        <f t="shared" si="21"/>
        <v>81</v>
      </c>
      <c r="AE37" s="34">
        <f t="shared" si="21"/>
        <v>156</v>
      </c>
      <c r="AF37" s="34">
        <f t="shared" si="21"/>
        <v>81</v>
      </c>
    </row>
  </sheetData>
  <sheetProtection algorithmName="SHA-512" hashValue="rDelTbm8oBQU/RFbiI2jjaN3ICCfLyQLK1bifQoNDO7peMevN8tHIrMUtP+zs47nWjMHl7v8miSQHmAugg8BjA==" saltValue="/eVkjdenGJsPZWTQZyT4kw==" spinCount="100000" sheet="1" selectLockedCells="1" selectUnlockedCells="1"/>
  <mergeCells count="18">
    <mergeCell ref="O24:O25"/>
    <mergeCell ref="Z24:Z25"/>
    <mergeCell ref="A9:A10"/>
    <mergeCell ref="B9:B10"/>
    <mergeCell ref="C9:C10"/>
    <mergeCell ref="M9:M10"/>
    <mergeCell ref="N9:N10"/>
    <mergeCell ref="O9:O10"/>
    <mergeCell ref="A24:A25"/>
    <mergeCell ref="B24:B25"/>
    <mergeCell ref="C24:C25"/>
    <mergeCell ref="M24:M25"/>
    <mergeCell ref="N24:N25"/>
    <mergeCell ref="AA24:AA25"/>
    <mergeCell ref="AB24:AB25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832D1-BB06-4E65-9626-461BB15E531C}">
  <sheetPr codeName="Лист17"/>
  <dimension ref="A1:G28"/>
  <sheetViews>
    <sheetView view="pageBreakPreview" zoomScale="115" zoomScaleNormal="100" zoomScaleSheetLayoutView="115" workbookViewId="0">
      <selection activeCell="G1" sqref="G1"/>
    </sheetView>
  </sheetViews>
  <sheetFormatPr defaultColWidth="9.140625" defaultRowHeight="20.25" customHeight="1"/>
  <cols>
    <col min="1" max="1" width="31.5703125" style="1" customWidth="1"/>
    <col min="2" max="2" width="10.42578125" style="1" customWidth="1"/>
    <col min="3" max="3" width="13.42578125" style="2" customWidth="1"/>
    <col min="4" max="4" width="18" style="2" customWidth="1"/>
    <col min="5" max="7" width="18" style="3" customWidth="1"/>
    <col min="8" max="16384" width="9.140625" style="1"/>
  </cols>
  <sheetData>
    <row r="1" spans="1:7" ht="20.25" customHeight="1">
      <c r="A1" s="300" t="s">
        <v>2097</v>
      </c>
      <c r="B1" s="300"/>
      <c r="C1" s="300"/>
      <c r="D1" s="300"/>
      <c r="G1" s="54"/>
    </row>
    <row r="2" spans="1:7" s="2" customFormat="1" ht="24.6" customHeight="1">
      <c r="A2" s="5"/>
      <c r="B2" s="5"/>
      <c r="E2" s="3"/>
      <c r="F2" s="3"/>
      <c r="G2" s="3"/>
    </row>
    <row r="3" spans="1:7" s="2" customFormat="1" ht="24.6" customHeight="1">
      <c r="A3" s="15" t="s">
        <v>82</v>
      </c>
      <c r="B3" s="15"/>
      <c r="E3" s="3"/>
      <c r="F3" s="3"/>
      <c r="G3" s="3"/>
    </row>
    <row r="4" spans="1:7" s="2" customFormat="1" ht="24.6" customHeight="1">
      <c r="A4" s="15" t="s">
        <v>192</v>
      </c>
      <c r="B4" s="15"/>
      <c r="E4" s="3"/>
      <c r="F4" s="3"/>
      <c r="G4" s="3"/>
    </row>
    <row r="5" spans="1:7" s="2" customFormat="1" ht="24.6" customHeight="1">
      <c r="A5" s="5" t="s">
        <v>170</v>
      </c>
      <c r="B5" s="5"/>
      <c r="E5" s="3"/>
      <c r="F5" s="3"/>
      <c r="G5" s="3"/>
    </row>
    <row r="6" spans="1:7" s="2" customFormat="1" ht="24.6" customHeight="1">
      <c r="A6" s="5" t="s">
        <v>171</v>
      </c>
      <c r="B6" s="5"/>
      <c r="E6" s="3"/>
      <c r="F6" s="3"/>
      <c r="G6" s="3"/>
    </row>
    <row r="7" spans="1:7" s="2" customFormat="1" ht="24.6" customHeight="1">
      <c r="A7" s="5" t="s">
        <v>193</v>
      </c>
      <c r="B7" s="5"/>
      <c r="E7" s="3"/>
      <c r="F7" s="3"/>
      <c r="G7" s="3"/>
    </row>
    <row r="8" spans="1:7" s="2" customFormat="1" ht="24.6" customHeight="1">
      <c r="A8" s="7" t="s">
        <v>194</v>
      </c>
      <c r="B8" s="15"/>
      <c r="E8" s="3"/>
      <c r="F8" s="3"/>
      <c r="G8" s="3"/>
    </row>
    <row r="9" spans="1:7" s="2" customFormat="1" ht="24.6" customHeight="1">
      <c r="A9" s="5" t="s">
        <v>195</v>
      </c>
      <c r="B9" s="23"/>
      <c r="E9" s="3"/>
      <c r="F9" s="3"/>
      <c r="G9" s="3"/>
    </row>
    <row r="10" spans="1:7" s="2" customFormat="1" ht="24.6" customHeight="1">
      <c r="A10" s="5" t="s">
        <v>196</v>
      </c>
      <c r="B10" s="23"/>
      <c r="E10" s="3"/>
      <c r="F10" s="3"/>
      <c r="G10" s="3"/>
    </row>
    <row r="11" spans="1:7" s="2" customFormat="1" ht="24.6" customHeight="1">
      <c r="A11" s="5" t="s">
        <v>193</v>
      </c>
      <c r="B11" s="1"/>
      <c r="E11" s="3"/>
      <c r="F11" s="3"/>
      <c r="G11" s="3"/>
    </row>
    <row r="12" spans="1:7" s="2" customFormat="1" ht="24.6" customHeight="1">
      <c r="A12" s="7" t="s">
        <v>197</v>
      </c>
      <c r="B12" s="15"/>
      <c r="E12" s="3"/>
      <c r="F12" s="3"/>
      <c r="G12" s="3"/>
    </row>
    <row r="13" spans="1:7" s="2" customFormat="1" ht="24.6" customHeight="1">
      <c r="A13" s="5" t="s">
        <v>198</v>
      </c>
      <c r="B13" s="23"/>
      <c r="E13" s="3"/>
      <c r="F13" s="3"/>
      <c r="G13" s="3"/>
    </row>
    <row r="14" spans="1:7" s="2" customFormat="1" ht="24.6" customHeight="1">
      <c r="A14" s="5" t="s">
        <v>193</v>
      </c>
      <c r="B14" s="1"/>
      <c r="E14" s="3"/>
      <c r="F14" s="3"/>
      <c r="G14" s="3"/>
    </row>
    <row r="15" spans="1:7" s="2" customFormat="1" ht="24.6" customHeight="1">
      <c r="A15" s="1"/>
      <c r="B15" s="1"/>
      <c r="E15" s="3"/>
      <c r="F15" s="3"/>
      <c r="G15" s="3"/>
    </row>
    <row r="16" spans="1:7" s="2" customFormat="1" ht="24.6" customHeight="1">
      <c r="A16" s="59"/>
      <c r="B16" s="1"/>
      <c r="E16" s="3"/>
      <c r="F16" s="3"/>
      <c r="G16" s="3"/>
    </row>
    <row r="17" spans="1:7" s="2" customFormat="1" ht="24.6" customHeight="1">
      <c r="A17" s="1"/>
      <c r="B17" s="1"/>
      <c r="E17" s="3"/>
      <c r="F17" s="3"/>
      <c r="G17" s="3"/>
    </row>
    <row r="18" spans="1:7" s="2" customFormat="1" ht="24.6" customHeight="1">
      <c r="A18" s="1"/>
      <c r="B18" s="1"/>
      <c r="E18" s="3"/>
      <c r="F18" s="3"/>
      <c r="G18" s="3"/>
    </row>
    <row r="19" spans="1:7" s="2" customFormat="1" ht="24.6" customHeight="1">
      <c r="A19" s="1"/>
      <c r="B19" s="1"/>
      <c r="E19" s="3"/>
      <c r="F19" s="3"/>
      <c r="G19" s="3"/>
    </row>
    <row r="20" spans="1:7" s="2" customFormat="1" ht="24.6" customHeight="1">
      <c r="A20" s="1"/>
      <c r="B20" s="1"/>
      <c r="E20" s="3"/>
      <c r="F20" s="3"/>
      <c r="G20" s="3"/>
    </row>
    <row r="21" spans="1:7" s="2" customFormat="1" ht="24.6" customHeight="1">
      <c r="A21" s="1"/>
      <c r="B21" s="1"/>
      <c r="E21" s="3"/>
      <c r="F21" s="3"/>
      <c r="G21" s="3"/>
    </row>
    <row r="22" spans="1:7" s="2" customFormat="1" ht="24.6" customHeight="1">
      <c r="A22" s="1"/>
      <c r="B22" s="1"/>
      <c r="E22" s="3"/>
      <c r="F22" s="3"/>
      <c r="G22" s="3"/>
    </row>
    <row r="23" spans="1:7" s="2" customFormat="1" ht="24.6" customHeight="1">
      <c r="A23" s="1"/>
      <c r="B23" s="1"/>
      <c r="E23" s="3"/>
      <c r="F23" s="3"/>
      <c r="G23" s="3"/>
    </row>
    <row r="24" spans="1:7" s="2" customFormat="1" ht="24.6" customHeight="1">
      <c r="A24" s="1"/>
      <c r="B24" s="1"/>
      <c r="E24" s="3"/>
      <c r="F24" s="3"/>
      <c r="G24" s="3"/>
    </row>
    <row r="25" spans="1:7" s="2" customFormat="1" ht="24.6" customHeight="1">
      <c r="A25" s="1"/>
      <c r="B25" s="1"/>
      <c r="E25" s="3"/>
      <c r="F25" s="3"/>
      <c r="G25" s="3"/>
    </row>
    <row r="26" spans="1:7" ht="24.6" customHeight="1"/>
    <row r="27" spans="1:7" ht="24.6" customHeight="1"/>
    <row r="28" spans="1:7" ht="24.6" customHeight="1"/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&amp;N&amp;R&amp;"Candara,Regular"&amp;8Anantara Kihava Villas</oddFooter>
  </headerFooter>
  <rowBreaks count="1" manualBreakCount="1">
    <brk id="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1BC64-2557-4FB3-86F7-11C1A05B15F4}">
  <sheetPr codeName="Лист161"/>
  <dimension ref="A1:G19"/>
  <sheetViews>
    <sheetView view="pageBreakPreview" zoomScaleNormal="100" zoomScaleSheetLayoutView="100" workbookViewId="0">
      <selection activeCell="G1" sqref="G1:G1048576"/>
    </sheetView>
  </sheetViews>
  <sheetFormatPr defaultColWidth="9.140625" defaultRowHeight="20.25" customHeight="1"/>
  <cols>
    <col min="1" max="1" width="28.28515625" style="1" customWidth="1"/>
    <col min="2" max="2" width="11.5703125" style="1" customWidth="1"/>
    <col min="3" max="3" width="13.7109375" style="2" customWidth="1"/>
    <col min="4" max="4" width="20.28515625" style="2" customWidth="1"/>
    <col min="5" max="7" width="20.28515625" style="3" customWidth="1"/>
    <col min="8" max="16384" width="9.140625" style="1"/>
  </cols>
  <sheetData>
    <row r="1" spans="1:7" ht="20.25" customHeight="1">
      <c r="A1" s="300" t="s">
        <v>2035</v>
      </c>
      <c r="B1" s="300"/>
      <c r="C1" s="300"/>
      <c r="D1" s="300"/>
      <c r="G1" s="61"/>
    </row>
    <row r="2" spans="1:7" s="2" customFormat="1" ht="24.6" customHeight="1">
      <c r="A2" s="22"/>
      <c r="B2" s="5"/>
      <c r="E2" s="3"/>
      <c r="F2" s="3"/>
      <c r="G2" s="3"/>
    </row>
    <row r="3" spans="1:7" s="2" customFormat="1" ht="24.6" customHeight="1">
      <c r="A3" s="15" t="s">
        <v>10</v>
      </c>
      <c r="B3" s="15"/>
      <c r="E3" s="3"/>
      <c r="F3" s="3"/>
      <c r="G3" s="3"/>
    </row>
    <row r="4" spans="1:7" s="2" customFormat="1" ht="24.6" customHeight="1">
      <c r="A4" s="5" t="s">
        <v>11</v>
      </c>
      <c r="B4" s="5"/>
      <c r="E4" s="3"/>
      <c r="F4" s="3"/>
      <c r="G4" s="3"/>
    </row>
    <row r="5" spans="1:7" s="2" customFormat="1" ht="24.6" customHeight="1">
      <c r="A5" s="5" t="s">
        <v>12</v>
      </c>
      <c r="B5" s="5"/>
      <c r="E5" s="3"/>
      <c r="F5" s="3"/>
      <c r="G5" s="3"/>
    </row>
    <row r="6" spans="1:7" s="2" customFormat="1" ht="24.6" customHeight="1">
      <c r="A6" s="5" t="s">
        <v>1520</v>
      </c>
      <c r="B6" s="5"/>
      <c r="E6" s="3"/>
      <c r="F6" s="3"/>
      <c r="G6" s="3"/>
    </row>
    <row r="7" spans="1:7" s="2" customFormat="1" ht="24.6" customHeight="1">
      <c r="A7" s="5"/>
      <c r="B7" s="5"/>
      <c r="E7" s="3"/>
      <c r="F7" s="3"/>
      <c r="G7" s="3"/>
    </row>
    <row r="8" spans="1:7" s="2" customFormat="1" ht="24.6" customHeight="1">
      <c r="A8" s="15" t="s">
        <v>82</v>
      </c>
      <c r="B8" s="15"/>
      <c r="E8" s="3"/>
      <c r="F8" s="3"/>
      <c r="G8" s="3"/>
    </row>
    <row r="9" spans="1:7" s="2" customFormat="1" ht="24.6" customHeight="1">
      <c r="A9" s="7" t="s">
        <v>1521</v>
      </c>
      <c r="B9" s="15"/>
      <c r="E9" s="3"/>
      <c r="F9" s="3"/>
      <c r="G9" s="3"/>
    </row>
    <row r="10" spans="1:7" s="2" customFormat="1" ht="24.6" customHeight="1">
      <c r="A10" s="5" t="s">
        <v>119</v>
      </c>
      <c r="B10" s="5"/>
      <c r="E10" s="3"/>
      <c r="F10" s="3"/>
      <c r="G10" s="3"/>
    </row>
    <row r="11" spans="1:7" s="2" customFormat="1" ht="24.6" customHeight="1">
      <c r="A11" s="5" t="s">
        <v>120</v>
      </c>
      <c r="B11" s="5"/>
      <c r="E11" s="3"/>
      <c r="F11" s="3"/>
      <c r="G11" s="3"/>
    </row>
    <row r="12" spans="1:7" s="2" customFormat="1" ht="24.6" customHeight="1">
      <c r="A12" s="5" t="s">
        <v>121</v>
      </c>
      <c r="B12" s="5"/>
      <c r="E12" s="3"/>
      <c r="F12" s="3"/>
      <c r="G12" s="3"/>
    </row>
    <row r="13" spans="1:7" s="2" customFormat="1" ht="24.6" customHeight="1">
      <c r="A13" s="7" t="s">
        <v>1522</v>
      </c>
      <c r="B13" s="15"/>
      <c r="E13" s="3"/>
      <c r="F13" s="3"/>
      <c r="G13" s="3"/>
    </row>
    <row r="14" spans="1:7" s="2" customFormat="1" ht="24.6" customHeight="1">
      <c r="A14" s="5" t="s">
        <v>1523</v>
      </c>
      <c r="B14" s="23"/>
      <c r="E14" s="3"/>
      <c r="F14" s="3"/>
      <c r="G14" s="3"/>
    </row>
    <row r="15" spans="1:7" s="2" customFormat="1" ht="24.6" customHeight="1">
      <c r="A15" s="5" t="s">
        <v>1524</v>
      </c>
      <c r="B15" s="5"/>
      <c r="E15" s="3"/>
      <c r="F15" s="3"/>
      <c r="G15" s="3"/>
    </row>
    <row r="16" spans="1:7" s="2" customFormat="1" ht="24.6" customHeight="1">
      <c r="A16" s="5" t="s">
        <v>121</v>
      </c>
      <c r="B16" s="1"/>
      <c r="E16" s="3"/>
      <c r="F16" s="3"/>
      <c r="G16" s="3"/>
    </row>
    <row r="17" spans="1:1" ht="24.6" customHeight="1"/>
    <row r="18" spans="1:1" ht="20.25" customHeight="1">
      <c r="A18" s="68"/>
    </row>
    <row r="19" spans="1:1" ht="20.25" customHeight="1">
      <c r="A19" s="68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&amp;N&amp;R&amp;"Candara,Regular"&amp;8One &amp; On&amp;Oly Reethi Rah</oddFooter>
  </headerFooter>
  <rowBreaks count="1" manualBreakCount="1">
    <brk id="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E07DC-6F52-43E8-B1FB-F60D691A28CB}">
  <sheetPr codeName="Лист162">
    <tabColor rgb="FFFF0000"/>
  </sheetPr>
  <dimension ref="A8:AF24"/>
  <sheetViews>
    <sheetView topLeftCell="AG1" zoomScaleNormal="100" zoomScaleSheetLayoutView="100" workbookViewId="0">
      <selection sqref="A1:AF1048576"/>
    </sheetView>
  </sheetViews>
  <sheetFormatPr defaultColWidth="28.42578125" defaultRowHeight="14.25" customHeight="1"/>
  <cols>
    <col min="1" max="32" width="0" style="25" hidden="1" customWidth="1"/>
    <col min="33" max="16384" width="28.42578125" style="25"/>
  </cols>
  <sheetData>
    <row r="8" spans="1:32" ht="14.2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4.25" customHeight="1">
      <c r="A9" s="299" t="s">
        <v>0</v>
      </c>
      <c r="B9" s="299" t="s">
        <v>1</v>
      </c>
      <c r="C9" s="299" t="s">
        <v>29</v>
      </c>
      <c r="D9" s="57" t="s">
        <v>130</v>
      </c>
      <c r="E9" s="57" t="s">
        <v>1525</v>
      </c>
      <c r="F9" s="57" t="s">
        <v>175</v>
      </c>
      <c r="G9" s="57" t="s">
        <v>130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</v>
      </c>
      <c r="Q9" s="51" t="str">
        <f t="shared" si="0"/>
        <v>Easter</v>
      </c>
      <c r="R9" s="51" t="str">
        <f t="shared" si="0"/>
        <v>Shoulder</v>
      </c>
      <c r="S9" s="51" t="str">
        <f t="shared" si="0"/>
        <v>High</v>
      </c>
      <c r="U9" s="27" t="str">
        <f>P9</f>
        <v>High</v>
      </c>
      <c r="V9" s="27" t="str">
        <f t="shared" ref="V9:X11" si="1">Q9</f>
        <v>Easter</v>
      </c>
      <c r="W9" s="27" t="str">
        <f t="shared" si="1"/>
        <v>Shoulder</v>
      </c>
      <c r="X9" s="27" t="str">
        <f t="shared" si="1"/>
        <v>High</v>
      </c>
      <c r="Z9" s="311" t="s">
        <v>0</v>
      </c>
      <c r="AA9" s="311" t="s">
        <v>1</v>
      </c>
      <c r="AB9" s="311" t="s">
        <v>29</v>
      </c>
      <c r="AC9" s="52" t="str">
        <f>U9</f>
        <v>High</v>
      </c>
      <c r="AD9" s="52" t="str">
        <f t="shared" ref="AD9:AF10" si="2">V9</f>
        <v>Easter</v>
      </c>
      <c r="AE9" s="52" t="str">
        <f t="shared" si="2"/>
        <v>Shoulder</v>
      </c>
      <c r="AF9" s="52" t="str">
        <f t="shared" si="2"/>
        <v>High</v>
      </c>
    </row>
    <row r="10" spans="1:32" ht="14.25" customHeight="1">
      <c r="A10" s="299"/>
      <c r="B10" s="299"/>
      <c r="C10" s="299"/>
      <c r="D10" s="57" t="s">
        <v>1526</v>
      </c>
      <c r="E10" s="57" t="s">
        <v>1527</v>
      </c>
      <c r="F10" s="57" t="s">
        <v>1528</v>
      </c>
      <c r="G10" s="57" t="s">
        <v>1529</v>
      </c>
      <c r="H10" s="8"/>
      <c r="I10" s="26" t="s">
        <v>37</v>
      </c>
      <c r="J10" s="26" t="s">
        <v>137</v>
      </c>
      <c r="K10" s="26" t="s">
        <v>137</v>
      </c>
      <c r="M10" s="294"/>
      <c r="N10" s="294"/>
      <c r="O10" s="294"/>
      <c r="P10" s="51" t="str">
        <f t="shared" si="0"/>
        <v>09 Jan 2020 to 07 Apr 2020</v>
      </c>
      <c r="Q10" s="51" t="str">
        <f t="shared" si="0"/>
        <v>08 Apr 2020 to 20 Apr 2020</v>
      </c>
      <c r="R10" s="51" t="str">
        <f t="shared" si="0"/>
        <v>08 May 2020 to 30 Sep 2020</v>
      </c>
      <c r="S10" s="51" t="str">
        <f t="shared" si="0"/>
        <v>01 Oct 2020 to 17 Dec 2020</v>
      </c>
      <c r="U10" s="27" t="str">
        <f>P10</f>
        <v>09 Jan 2020 to 07 Apr 2020</v>
      </c>
      <c r="V10" s="27" t="str">
        <f t="shared" si="1"/>
        <v>08 Apr 2020 to 20 Apr 2020</v>
      </c>
      <c r="W10" s="27" t="str">
        <f t="shared" si="1"/>
        <v>08 May 2020 to 30 Sep 2020</v>
      </c>
      <c r="X10" s="27" t="str">
        <f t="shared" si="1"/>
        <v>01 Oct 2020 to 17 Dec 2020</v>
      </c>
      <c r="Z10" s="311"/>
      <c r="AA10" s="311"/>
      <c r="AB10" s="311"/>
      <c r="AC10" s="52" t="str">
        <f>U10</f>
        <v>09 Jan 2020 to 07 Apr 2020</v>
      </c>
      <c r="AD10" s="52" t="str">
        <f t="shared" si="2"/>
        <v>08 Apr 2020 to 20 Apr 2020</v>
      </c>
      <c r="AE10" s="52" t="str">
        <f t="shared" si="2"/>
        <v>08 May 2020 to 30 Sep 2020</v>
      </c>
      <c r="AF10" s="52" t="str">
        <f t="shared" si="2"/>
        <v>01 Oct 2020 to 17 Dec 2020</v>
      </c>
    </row>
    <row r="11" spans="1:32" ht="14.25" customHeight="1">
      <c r="A11" s="57"/>
      <c r="B11" s="57"/>
      <c r="C11" s="57"/>
      <c r="D11" s="57" t="s">
        <v>1530</v>
      </c>
      <c r="E11" s="57"/>
      <c r="F11" s="57"/>
      <c r="G11" s="57"/>
      <c r="H11" s="8"/>
      <c r="I11" s="26"/>
      <c r="J11" s="26"/>
      <c r="K11" s="26"/>
      <c r="M11" s="51"/>
      <c r="N11" s="51"/>
      <c r="O11" s="51"/>
      <c r="P11" s="51" t="str">
        <f>D11</f>
        <v>21 Apr 2020 to 07 May 2020</v>
      </c>
      <c r="Q11" s="51"/>
      <c r="R11" s="51">
        <f>F11</f>
        <v>0</v>
      </c>
      <c r="S11" s="51"/>
      <c r="U11" s="163" t="str">
        <f>P11</f>
        <v>21 Apr 2020 to 07 May 2020</v>
      </c>
      <c r="V11" s="163"/>
      <c r="W11" s="27">
        <f t="shared" si="1"/>
        <v>0</v>
      </c>
      <c r="X11" s="163"/>
      <c r="Z11" s="52"/>
      <c r="AA11" s="52"/>
      <c r="AB11" s="52"/>
      <c r="AC11" s="52" t="str">
        <f>U11</f>
        <v>21 Apr 2020 to 07 May 2020</v>
      </c>
      <c r="AD11" s="52"/>
      <c r="AE11" s="52"/>
      <c r="AF11" s="52"/>
    </row>
    <row r="12" spans="1:32" ht="14.25" customHeight="1">
      <c r="A12" s="30" t="s">
        <v>330</v>
      </c>
      <c r="B12" s="31" t="s">
        <v>139</v>
      </c>
      <c r="C12" s="31" t="s">
        <v>140</v>
      </c>
      <c r="D12" s="31">
        <v>1930</v>
      </c>
      <c r="E12" s="31">
        <v>2560</v>
      </c>
      <c r="F12" s="31">
        <v>1610</v>
      </c>
      <c r="G12" s="31">
        <v>1930</v>
      </c>
      <c r="H12" s="8"/>
      <c r="I12" s="33"/>
      <c r="J12" s="33">
        <v>1</v>
      </c>
      <c r="K12" s="33">
        <v>12</v>
      </c>
      <c r="M12" s="30" t="str">
        <f t="shared" ref="M12:O20" si="3">A12</f>
        <v>Beach Villa</v>
      </c>
      <c r="N12" s="31" t="str">
        <f t="shared" si="3"/>
        <v>BB</v>
      </c>
      <c r="O12" s="31" t="str">
        <f t="shared" si="3"/>
        <v>02 Persons</v>
      </c>
      <c r="P12" s="34">
        <f>(D12*J12)+K12</f>
        <v>1942</v>
      </c>
      <c r="Q12" s="34">
        <f>(E12*J12)+K12</f>
        <v>2572</v>
      </c>
      <c r="R12" s="34">
        <f>(F12*J12)+K12</f>
        <v>1622</v>
      </c>
      <c r="S12" s="34">
        <f>(G12*J12)+K12</f>
        <v>1942</v>
      </c>
      <c r="U12" s="53">
        <v>15</v>
      </c>
      <c r="V12" s="53">
        <v>15</v>
      </c>
      <c r="W12" s="53">
        <v>15</v>
      </c>
      <c r="X12" s="53">
        <v>15</v>
      </c>
      <c r="Y12" s="25">
        <f>V12-U12</f>
        <v>0</v>
      </c>
      <c r="Z12" s="30" t="str">
        <f t="shared" ref="Z12:AB20" si="4">M12</f>
        <v>Beach Villa</v>
      </c>
      <c r="AA12" s="31" t="str">
        <f t="shared" si="4"/>
        <v>BB</v>
      </c>
      <c r="AB12" s="31" t="str">
        <f t="shared" si="4"/>
        <v>02 Persons</v>
      </c>
      <c r="AC12" s="34">
        <f t="shared" ref="AC12:AF20" si="5">P12+U12</f>
        <v>1957</v>
      </c>
      <c r="AD12" s="34">
        <f t="shared" si="5"/>
        <v>2587</v>
      </c>
      <c r="AE12" s="34">
        <f t="shared" si="5"/>
        <v>1637</v>
      </c>
      <c r="AF12" s="34">
        <f t="shared" si="5"/>
        <v>1957</v>
      </c>
    </row>
    <row r="13" spans="1:32" ht="14.25" customHeight="1">
      <c r="A13" s="30" t="s">
        <v>331</v>
      </c>
      <c r="B13" s="31" t="s">
        <v>139</v>
      </c>
      <c r="C13" s="31" t="s">
        <v>140</v>
      </c>
      <c r="D13" s="31">
        <v>2340</v>
      </c>
      <c r="E13" s="31">
        <v>2970</v>
      </c>
      <c r="F13" s="31">
        <v>2030</v>
      </c>
      <c r="G13" s="31">
        <v>2340</v>
      </c>
      <c r="H13" s="8"/>
      <c r="I13" s="33"/>
      <c r="J13" s="33">
        <v>1</v>
      </c>
      <c r="K13" s="33">
        <v>12</v>
      </c>
      <c r="M13" s="30" t="str">
        <f t="shared" si="3"/>
        <v>Water Villa</v>
      </c>
      <c r="N13" s="31" t="str">
        <f t="shared" si="3"/>
        <v>BB</v>
      </c>
      <c r="O13" s="31" t="str">
        <f t="shared" si="3"/>
        <v>02 Persons</v>
      </c>
      <c r="P13" s="34">
        <f t="shared" ref="P13:P20" si="6">(D13*J13)+K13</f>
        <v>2352</v>
      </c>
      <c r="Q13" s="34">
        <f t="shared" ref="Q13:Q20" si="7">(E13*J13)+K13</f>
        <v>2982</v>
      </c>
      <c r="R13" s="34">
        <f t="shared" ref="R13:R20" si="8">(F13*J13)+K13</f>
        <v>2042</v>
      </c>
      <c r="S13" s="34">
        <f t="shared" ref="S13:S20" si="9">(G13*J13)+K13</f>
        <v>2352</v>
      </c>
      <c r="U13" s="53">
        <v>15</v>
      </c>
      <c r="V13" s="53">
        <v>15</v>
      </c>
      <c r="W13" s="53">
        <v>15</v>
      </c>
      <c r="X13" s="53">
        <v>15</v>
      </c>
      <c r="Y13" s="25">
        <f t="shared" ref="Y13:Y20" si="10">V13-U13</f>
        <v>0</v>
      </c>
      <c r="Z13" s="30" t="str">
        <f t="shared" si="4"/>
        <v>Water Villa</v>
      </c>
      <c r="AA13" s="31" t="str">
        <f t="shared" si="4"/>
        <v>BB</v>
      </c>
      <c r="AB13" s="31" t="str">
        <f t="shared" si="4"/>
        <v>02 Persons</v>
      </c>
      <c r="AC13" s="34">
        <f t="shared" si="5"/>
        <v>2367</v>
      </c>
      <c r="AD13" s="34">
        <f t="shared" si="5"/>
        <v>2997</v>
      </c>
      <c r="AE13" s="34">
        <f t="shared" si="5"/>
        <v>2057</v>
      </c>
      <c r="AF13" s="34">
        <f t="shared" si="5"/>
        <v>2367</v>
      </c>
    </row>
    <row r="14" spans="1:32" ht="14.25" customHeight="1">
      <c r="A14" s="30" t="s">
        <v>1531</v>
      </c>
      <c r="B14" s="31" t="s">
        <v>139</v>
      </c>
      <c r="C14" s="31" t="s">
        <v>140</v>
      </c>
      <c r="D14" s="31">
        <v>2530</v>
      </c>
      <c r="E14" s="31">
        <v>3420</v>
      </c>
      <c r="F14" s="31">
        <v>2240</v>
      </c>
      <c r="G14" s="31">
        <v>2530</v>
      </c>
      <c r="H14" s="8"/>
      <c r="I14" s="33"/>
      <c r="J14" s="33">
        <v>1</v>
      </c>
      <c r="K14" s="33">
        <v>12</v>
      </c>
      <c r="M14" s="30" t="str">
        <f t="shared" si="3"/>
        <v>Beach Villa Pool</v>
      </c>
      <c r="N14" s="31" t="str">
        <f t="shared" si="3"/>
        <v>BB</v>
      </c>
      <c r="O14" s="31" t="str">
        <f t="shared" si="3"/>
        <v>02 Persons</v>
      </c>
      <c r="P14" s="34">
        <f t="shared" si="6"/>
        <v>2542</v>
      </c>
      <c r="Q14" s="34">
        <f t="shared" si="7"/>
        <v>3432</v>
      </c>
      <c r="R14" s="34">
        <f t="shared" si="8"/>
        <v>2252</v>
      </c>
      <c r="S14" s="34">
        <f t="shared" si="9"/>
        <v>2542</v>
      </c>
      <c r="U14" s="53">
        <v>15</v>
      </c>
      <c r="V14" s="53">
        <v>15</v>
      </c>
      <c r="W14" s="53">
        <v>15</v>
      </c>
      <c r="X14" s="53">
        <v>15</v>
      </c>
      <c r="Y14" s="25">
        <f t="shared" si="10"/>
        <v>0</v>
      </c>
      <c r="Z14" s="30" t="str">
        <f t="shared" si="4"/>
        <v>Beach Villa Pool</v>
      </c>
      <c r="AA14" s="31" t="str">
        <f t="shared" si="4"/>
        <v>BB</v>
      </c>
      <c r="AB14" s="31" t="str">
        <f t="shared" si="4"/>
        <v>02 Persons</v>
      </c>
      <c r="AC14" s="34">
        <f t="shared" si="5"/>
        <v>2557</v>
      </c>
      <c r="AD14" s="34">
        <f t="shared" si="5"/>
        <v>3447</v>
      </c>
      <c r="AE14" s="34">
        <f t="shared" si="5"/>
        <v>2267</v>
      </c>
      <c r="AF14" s="34">
        <f t="shared" si="5"/>
        <v>2557</v>
      </c>
    </row>
    <row r="15" spans="1:32" ht="14.25" customHeight="1">
      <c r="A15" s="30" t="s">
        <v>1532</v>
      </c>
      <c r="B15" s="31" t="s">
        <v>139</v>
      </c>
      <c r="C15" s="31" t="s">
        <v>140</v>
      </c>
      <c r="D15" s="31">
        <v>3140</v>
      </c>
      <c r="E15" s="31">
        <v>4080</v>
      </c>
      <c r="F15" s="31">
        <v>2830</v>
      </c>
      <c r="G15" s="31">
        <v>3140</v>
      </c>
      <c r="H15" s="8"/>
      <c r="I15" s="33"/>
      <c r="J15" s="33">
        <v>1</v>
      </c>
      <c r="K15" s="33">
        <v>12</v>
      </c>
      <c r="M15" s="30" t="str">
        <f t="shared" si="3"/>
        <v xml:space="preserve">Water Villa Pool </v>
      </c>
      <c r="N15" s="31" t="str">
        <f t="shared" si="3"/>
        <v>BB</v>
      </c>
      <c r="O15" s="31" t="str">
        <f t="shared" si="3"/>
        <v>02 Persons</v>
      </c>
      <c r="P15" s="34">
        <f t="shared" si="6"/>
        <v>3152</v>
      </c>
      <c r="Q15" s="34">
        <f t="shared" si="7"/>
        <v>4092</v>
      </c>
      <c r="R15" s="34">
        <f t="shared" si="8"/>
        <v>2842</v>
      </c>
      <c r="S15" s="34">
        <f t="shared" si="9"/>
        <v>3152</v>
      </c>
      <c r="U15" s="53">
        <v>15</v>
      </c>
      <c r="V15" s="53">
        <v>15</v>
      </c>
      <c r="W15" s="53">
        <v>15</v>
      </c>
      <c r="X15" s="53">
        <v>15</v>
      </c>
      <c r="Y15" s="25">
        <f t="shared" si="10"/>
        <v>0</v>
      </c>
      <c r="Z15" s="30" t="str">
        <f t="shared" si="4"/>
        <v xml:space="preserve">Water Villa Pool </v>
      </c>
      <c r="AA15" s="31" t="str">
        <f t="shared" si="4"/>
        <v>BB</v>
      </c>
      <c r="AB15" s="31" t="str">
        <f t="shared" si="4"/>
        <v>02 Persons</v>
      </c>
      <c r="AC15" s="34">
        <f t="shared" si="5"/>
        <v>3167</v>
      </c>
      <c r="AD15" s="34">
        <f t="shared" si="5"/>
        <v>4107</v>
      </c>
      <c r="AE15" s="34">
        <f t="shared" si="5"/>
        <v>2857</v>
      </c>
      <c r="AF15" s="34">
        <f t="shared" si="5"/>
        <v>3167</v>
      </c>
    </row>
    <row r="16" spans="1:32" ht="14.25" customHeight="1">
      <c r="A16" s="30" t="s">
        <v>1533</v>
      </c>
      <c r="B16" s="31" t="s">
        <v>139</v>
      </c>
      <c r="C16" s="31" t="s">
        <v>68</v>
      </c>
      <c r="D16" s="31">
        <v>4810</v>
      </c>
      <c r="E16" s="31">
        <v>6530</v>
      </c>
      <c r="F16" s="31">
        <v>4230</v>
      </c>
      <c r="G16" s="31">
        <v>4810</v>
      </c>
      <c r="H16" s="8"/>
      <c r="I16" s="33"/>
      <c r="J16" s="33">
        <v>1</v>
      </c>
      <c r="K16" s="33">
        <v>24</v>
      </c>
      <c r="M16" s="30" t="str">
        <f t="shared" si="3"/>
        <v>Two Villa Residence with Pool</v>
      </c>
      <c r="N16" s="31" t="str">
        <f t="shared" si="3"/>
        <v>BB</v>
      </c>
      <c r="O16" s="31" t="str">
        <f t="shared" si="3"/>
        <v>04 Persons</v>
      </c>
      <c r="P16" s="34">
        <f t="shared" si="6"/>
        <v>4834</v>
      </c>
      <c r="Q16" s="34">
        <f t="shared" si="7"/>
        <v>6554</v>
      </c>
      <c r="R16" s="34">
        <f t="shared" si="8"/>
        <v>4254</v>
      </c>
      <c r="S16" s="34">
        <f t="shared" si="9"/>
        <v>4834</v>
      </c>
      <c r="U16" s="53">
        <v>30</v>
      </c>
      <c r="V16" s="53">
        <v>30</v>
      </c>
      <c r="W16" s="53">
        <v>30</v>
      </c>
      <c r="X16" s="53">
        <v>30</v>
      </c>
      <c r="Y16" s="25">
        <f t="shared" si="10"/>
        <v>0</v>
      </c>
      <c r="Z16" s="30" t="str">
        <f t="shared" si="4"/>
        <v>Two Villa Residence with Pool</v>
      </c>
      <c r="AA16" s="31" t="str">
        <f t="shared" si="4"/>
        <v>BB</v>
      </c>
      <c r="AB16" s="31" t="str">
        <f t="shared" si="4"/>
        <v>04 Persons</v>
      </c>
      <c r="AC16" s="34">
        <f t="shared" si="5"/>
        <v>4864</v>
      </c>
      <c r="AD16" s="34">
        <f t="shared" si="5"/>
        <v>6584</v>
      </c>
      <c r="AE16" s="34">
        <f t="shared" si="5"/>
        <v>4284</v>
      </c>
      <c r="AF16" s="34">
        <f t="shared" si="5"/>
        <v>4864</v>
      </c>
    </row>
    <row r="17" spans="1:32" ht="14.25" customHeight="1">
      <c r="A17" s="30" t="s">
        <v>1534</v>
      </c>
      <c r="B17" s="31" t="s">
        <v>139</v>
      </c>
      <c r="C17" s="31" t="s">
        <v>140</v>
      </c>
      <c r="D17" s="31">
        <v>8240</v>
      </c>
      <c r="E17" s="31">
        <v>9790</v>
      </c>
      <c r="F17" s="31">
        <v>5890</v>
      </c>
      <c r="G17" s="31">
        <v>8240</v>
      </c>
      <c r="H17" s="8"/>
      <c r="I17" s="33"/>
      <c r="J17" s="33">
        <v>1</v>
      </c>
      <c r="K17" s="33">
        <v>12</v>
      </c>
      <c r="M17" s="30" t="str">
        <f t="shared" si="3"/>
        <v>Grand Water Villa Pool</v>
      </c>
      <c r="N17" s="31" t="str">
        <f t="shared" si="3"/>
        <v>BB</v>
      </c>
      <c r="O17" s="31" t="str">
        <f t="shared" si="3"/>
        <v>02 Persons</v>
      </c>
      <c r="P17" s="34">
        <f>(D17*J17)+K17</f>
        <v>8252</v>
      </c>
      <c r="Q17" s="34">
        <f t="shared" si="7"/>
        <v>9802</v>
      </c>
      <c r="R17" s="34">
        <f t="shared" si="8"/>
        <v>5902</v>
      </c>
      <c r="S17" s="34">
        <f t="shared" si="9"/>
        <v>8252</v>
      </c>
      <c r="U17" s="53">
        <v>25</v>
      </c>
      <c r="V17" s="53">
        <v>25</v>
      </c>
      <c r="W17" s="53">
        <v>25</v>
      </c>
      <c r="X17" s="53">
        <v>25</v>
      </c>
      <c r="Y17" s="25">
        <f t="shared" si="10"/>
        <v>0</v>
      </c>
      <c r="Z17" s="30" t="str">
        <f t="shared" si="4"/>
        <v>Grand Water Villa Pool</v>
      </c>
      <c r="AA17" s="31" t="str">
        <f t="shared" si="4"/>
        <v>BB</v>
      </c>
      <c r="AB17" s="31" t="str">
        <f t="shared" si="4"/>
        <v>02 Persons</v>
      </c>
      <c r="AC17" s="34">
        <f t="shared" si="5"/>
        <v>8277</v>
      </c>
      <c r="AD17" s="34">
        <f t="shared" si="5"/>
        <v>9827</v>
      </c>
      <c r="AE17" s="34">
        <f t="shared" si="5"/>
        <v>5927</v>
      </c>
      <c r="AF17" s="34">
        <f t="shared" si="5"/>
        <v>8277</v>
      </c>
    </row>
    <row r="18" spans="1:32" ht="14.25" customHeight="1">
      <c r="A18" s="30" t="s">
        <v>1246</v>
      </c>
      <c r="B18" s="31" t="s">
        <v>139</v>
      </c>
      <c r="C18" s="31" t="s">
        <v>68</v>
      </c>
      <c r="D18" s="31">
        <v>8940</v>
      </c>
      <c r="E18" s="31">
        <v>10600</v>
      </c>
      <c r="F18" s="31">
        <v>7850</v>
      </c>
      <c r="G18" s="31">
        <v>8940</v>
      </c>
      <c r="H18" s="8"/>
      <c r="I18" s="33"/>
      <c r="J18" s="33">
        <v>1</v>
      </c>
      <c r="K18" s="33">
        <v>24</v>
      </c>
      <c r="M18" s="30" t="str">
        <f t="shared" si="3"/>
        <v xml:space="preserve">Grand Beach Villa Two Bed Room </v>
      </c>
      <c r="N18" s="31" t="str">
        <f t="shared" si="3"/>
        <v>BB</v>
      </c>
      <c r="O18" s="31" t="str">
        <f t="shared" si="3"/>
        <v>04 Persons</v>
      </c>
      <c r="P18" s="34">
        <f t="shared" si="6"/>
        <v>8964</v>
      </c>
      <c r="Q18" s="34">
        <f t="shared" si="7"/>
        <v>10624</v>
      </c>
      <c r="R18" s="34">
        <f t="shared" si="8"/>
        <v>7874</v>
      </c>
      <c r="S18" s="34">
        <f t="shared" si="9"/>
        <v>8964</v>
      </c>
      <c r="U18" s="53">
        <v>40</v>
      </c>
      <c r="V18" s="53">
        <v>40</v>
      </c>
      <c r="W18" s="53">
        <v>40</v>
      </c>
      <c r="X18" s="53">
        <v>40</v>
      </c>
      <c r="Y18" s="25">
        <f t="shared" si="10"/>
        <v>0</v>
      </c>
      <c r="Z18" s="30" t="str">
        <f t="shared" si="4"/>
        <v xml:space="preserve">Grand Beach Villa Two Bed Room </v>
      </c>
      <c r="AA18" s="31" t="str">
        <f t="shared" si="4"/>
        <v>BB</v>
      </c>
      <c r="AB18" s="31" t="str">
        <f t="shared" si="4"/>
        <v>04 Persons</v>
      </c>
      <c r="AC18" s="34">
        <f t="shared" si="5"/>
        <v>9004</v>
      </c>
      <c r="AD18" s="34">
        <f t="shared" si="5"/>
        <v>10664</v>
      </c>
      <c r="AE18" s="34">
        <f t="shared" si="5"/>
        <v>7914</v>
      </c>
      <c r="AF18" s="34">
        <f t="shared" si="5"/>
        <v>9004</v>
      </c>
    </row>
    <row r="19" spans="1:32" ht="14.25" customHeight="1">
      <c r="A19" s="30" t="s">
        <v>1535</v>
      </c>
      <c r="B19" s="31" t="s">
        <v>139</v>
      </c>
      <c r="C19" s="31" t="s">
        <v>206</v>
      </c>
      <c r="D19" s="31">
        <v>23410</v>
      </c>
      <c r="E19" s="31">
        <v>28330</v>
      </c>
      <c r="F19" s="31">
        <v>23410</v>
      </c>
      <c r="G19" s="31">
        <v>23410</v>
      </c>
      <c r="H19" s="8"/>
      <c r="I19" s="33"/>
      <c r="J19" s="33">
        <v>1</v>
      </c>
      <c r="K19" s="33">
        <v>36</v>
      </c>
      <c r="M19" s="30" t="str">
        <f t="shared" si="3"/>
        <v>Grand Residence Three Bed Room (No 160)</v>
      </c>
      <c r="N19" s="31" t="str">
        <f t="shared" si="3"/>
        <v>BB</v>
      </c>
      <c r="O19" s="31" t="str">
        <f t="shared" si="3"/>
        <v>06 Persons</v>
      </c>
      <c r="P19" s="34">
        <f t="shared" si="6"/>
        <v>23446</v>
      </c>
      <c r="Q19" s="34">
        <f t="shared" si="7"/>
        <v>28366</v>
      </c>
      <c r="R19" s="34">
        <f t="shared" si="8"/>
        <v>23446</v>
      </c>
      <c r="S19" s="34">
        <f t="shared" si="9"/>
        <v>23446</v>
      </c>
      <c r="U19" s="53">
        <v>50</v>
      </c>
      <c r="V19" s="53">
        <v>50</v>
      </c>
      <c r="W19" s="53">
        <v>50</v>
      </c>
      <c r="X19" s="53">
        <v>50</v>
      </c>
      <c r="Y19" s="25">
        <f t="shared" si="10"/>
        <v>0</v>
      </c>
      <c r="Z19" s="30" t="str">
        <f t="shared" si="4"/>
        <v>Grand Residence Three Bed Room (No 160)</v>
      </c>
      <c r="AA19" s="31" t="str">
        <f t="shared" si="4"/>
        <v>BB</v>
      </c>
      <c r="AB19" s="31" t="str">
        <f t="shared" si="4"/>
        <v>06 Persons</v>
      </c>
      <c r="AC19" s="34">
        <f t="shared" si="5"/>
        <v>23496</v>
      </c>
      <c r="AD19" s="34">
        <f t="shared" si="5"/>
        <v>28416</v>
      </c>
      <c r="AE19" s="34">
        <f t="shared" si="5"/>
        <v>23496</v>
      </c>
      <c r="AF19" s="34">
        <f t="shared" si="5"/>
        <v>23496</v>
      </c>
    </row>
    <row r="20" spans="1:32" ht="14.25" customHeight="1">
      <c r="A20" s="30" t="s">
        <v>1536</v>
      </c>
      <c r="B20" s="31" t="s">
        <v>139</v>
      </c>
      <c r="C20" s="31" t="s">
        <v>206</v>
      </c>
      <c r="D20" s="31">
        <v>25290</v>
      </c>
      <c r="E20" s="31">
        <v>30610</v>
      </c>
      <c r="F20" s="31">
        <v>25290</v>
      </c>
      <c r="G20" s="31">
        <v>25290</v>
      </c>
      <c r="H20" s="8"/>
      <c r="I20" s="33"/>
      <c r="J20" s="33">
        <v>1</v>
      </c>
      <c r="K20" s="33">
        <v>36</v>
      </c>
      <c r="M20" s="30" t="str">
        <f t="shared" si="3"/>
        <v>Grand Sunset Residence Three Bed Room (No 172)</v>
      </c>
      <c r="N20" s="31" t="str">
        <f t="shared" si="3"/>
        <v>BB</v>
      </c>
      <c r="O20" s="31" t="str">
        <f t="shared" si="3"/>
        <v>06 Persons</v>
      </c>
      <c r="P20" s="34">
        <f t="shared" si="6"/>
        <v>25326</v>
      </c>
      <c r="Q20" s="34">
        <f t="shared" si="7"/>
        <v>30646</v>
      </c>
      <c r="R20" s="34">
        <f t="shared" si="8"/>
        <v>25326</v>
      </c>
      <c r="S20" s="34">
        <f t="shared" si="9"/>
        <v>25326</v>
      </c>
      <c r="U20" s="53">
        <v>50</v>
      </c>
      <c r="V20" s="53">
        <v>50</v>
      </c>
      <c r="W20" s="53">
        <v>50</v>
      </c>
      <c r="X20" s="53">
        <v>50</v>
      </c>
      <c r="Y20" s="25">
        <f t="shared" si="10"/>
        <v>0</v>
      </c>
      <c r="Z20" s="30" t="str">
        <f t="shared" si="4"/>
        <v>Grand Sunset Residence Three Bed Room (No 172)</v>
      </c>
      <c r="AA20" s="31" t="str">
        <f t="shared" si="4"/>
        <v>BB</v>
      </c>
      <c r="AB20" s="31" t="str">
        <f t="shared" si="4"/>
        <v>06 Persons</v>
      </c>
      <c r="AC20" s="34">
        <f t="shared" si="5"/>
        <v>25376</v>
      </c>
      <c r="AD20" s="34">
        <f t="shared" si="5"/>
        <v>30696</v>
      </c>
      <c r="AE20" s="34">
        <f t="shared" si="5"/>
        <v>25376</v>
      </c>
      <c r="AF20" s="34">
        <f t="shared" si="5"/>
        <v>25376</v>
      </c>
    </row>
    <row r="24" spans="1:32" ht="14.25" customHeight="1">
      <c r="A24" s="25" t="s">
        <v>1537</v>
      </c>
    </row>
  </sheetData>
  <sheetProtection password="D8E4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8B825-6575-43ED-9AC7-9FCF1166F1BE}">
  <sheetPr codeName="Лист163"/>
  <dimension ref="A1:F20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36" style="1" customWidth="1"/>
    <col min="2" max="2" width="13.28515625" style="1" customWidth="1"/>
    <col min="3" max="3" width="15" style="2" customWidth="1"/>
    <col min="4" max="4" width="24.85546875" style="2" customWidth="1"/>
    <col min="5" max="6" width="24.85546875" style="3" customWidth="1"/>
    <col min="7" max="16384" width="9.140625" style="1"/>
  </cols>
  <sheetData>
    <row r="1" spans="1:6" ht="20.25" customHeight="1">
      <c r="A1" s="300" t="s">
        <v>2114</v>
      </c>
      <c r="B1" s="300"/>
      <c r="C1" s="300"/>
      <c r="D1" s="300"/>
      <c r="F1" s="4"/>
    </row>
    <row r="2" spans="1:6" s="2" customFormat="1" ht="24.6" customHeight="1">
      <c r="A2" s="5"/>
      <c r="B2" s="5"/>
      <c r="E2" s="3"/>
      <c r="F2" s="3"/>
    </row>
    <row r="3" spans="1:6" s="2" customFormat="1" ht="24.6" customHeight="1">
      <c r="A3" s="15" t="s">
        <v>10</v>
      </c>
      <c r="B3" s="15"/>
      <c r="E3" s="3"/>
      <c r="F3" s="3"/>
    </row>
    <row r="4" spans="1:6" s="2" customFormat="1" ht="24.6" customHeight="1">
      <c r="A4" s="5" t="s">
        <v>630</v>
      </c>
      <c r="B4" s="5"/>
      <c r="E4" s="3"/>
      <c r="F4" s="3"/>
    </row>
    <row r="5" spans="1:6" s="2" customFormat="1" ht="24.6" customHeight="1">
      <c r="A5" s="5" t="s">
        <v>12</v>
      </c>
      <c r="B5" s="5"/>
      <c r="E5" s="3"/>
      <c r="F5" s="3"/>
    </row>
    <row r="6" spans="1:6" s="2" customFormat="1" ht="24.6" customHeight="1">
      <c r="A6" s="5" t="s">
        <v>108</v>
      </c>
      <c r="B6" s="5"/>
      <c r="E6" s="3"/>
      <c r="F6" s="3"/>
    </row>
    <row r="7" spans="1:6" s="2" customFormat="1" ht="24.6" customHeight="1">
      <c r="A7" s="5"/>
      <c r="B7" s="5"/>
      <c r="E7" s="3"/>
      <c r="F7" s="3"/>
    </row>
    <row r="8" spans="1:6" s="2" customFormat="1" ht="24.6" customHeight="1">
      <c r="A8" s="15" t="s">
        <v>82</v>
      </c>
      <c r="B8" s="15"/>
      <c r="E8" s="3"/>
      <c r="F8" s="3"/>
    </row>
    <row r="9" spans="1:6" s="2" customFormat="1" ht="24.6" customHeight="1">
      <c r="A9" s="7" t="s">
        <v>1538</v>
      </c>
      <c r="B9" s="15"/>
      <c r="E9" s="3"/>
      <c r="F9" s="3"/>
    </row>
    <row r="10" spans="1:6" s="2" customFormat="1" ht="24.6" customHeight="1">
      <c r="A10" s="5" t="s">
        <v>1539</v>
      </c>
      <c r="B10" s="15"/>
      <c r="E10" s="3"/>
      <c r="F10" s="3"/>
    </row>
    <row r="11" spans="1:6" s="2" customFormat="1" ht="24.6" customHeight="1">
      <c r="A11" s="5" t="s">
        <v>1540</v>
      </c>
      <c r="B11" s="5"/>
      <c r="E11" s="3"/>
      <c r="F11" s="3"/>
    </row>
    <row r="12" spans="1:6" s="2" customFormat="1" ht="24.6" customHeight="1">
      <c r="A12" s="5" t="s">
        <v>634</v>
      </c>
      <c r="B12" s="5"/>
      <c r="E12" s="3"/>
      <c r="F12" s="3"/>
    </row>
    <row r="13" spans="1:6" s="2" customFormat="1" ht="24.6" customHeight="1">
      <c r="A13" s="7" t="s">
        <v>1541</v>
      </c>
      <c r="B13" s="5"/>
      <c r="E13" s="3"/>
      <c r="F13" s="3"/>
    </row>
    <row r="14" spans="1:6" s="2" customFormat="1" ht="24.6" customHeight="1">
      <c r="A14" s="5" t="s">
        <v>1542</v>
      </c>
      <c r="B14" s="15"/>
      <c r="E14" s="3"/>
      <c r="F14" s="3"/>
    </row>
    <row r="15" spans="1:6" s="2" customFormat="1" ht="24.6" customHeight="1">
      <c r="A15" s="5" t="s">
        <v>1543</v>
      </c>
      <c r="B15" s="5"/>
      <c r="E15" s="3"/>
      <c r="F15" s="3"/>
    </row>
    <row r="16" spans="1:6" s="2" customFormat="1" ht="24.6" customHeight="1">
      <c r="A16" s="5" t="s">
        <v>634</v>
      </c>
      <c r="B16" s="5"/>
      <c r="E16" s="3"/>
      <c r="F16" s="3"/>
    </row>
    <row r="17" spans="1:6" s="2" customFormat="1" ht="24.6" customHeight="1">
      <c r="A17" s="7" t="s">
        <v>1544</v>
      </c>
      <c r="B17" s="5"/>
      <c r="E17" s="3"/>
      <c r="F17" s="3"/>
    </row>
    <row r="18" spans="1:6" s="2" customFormat="1" ht="24.6" customHeight="1">
      <c r="A18" s="5" t="s">
        <v>1545</v>
      </c>
      <c r="B18" s="23"/>
      <c r="E18" s="3"/>
      <c r="F18" s="3"/>
    </row>
    <row r="19" spans="1:6" s="2" customFormat="1" ht="24.6" customHeight="1">
      <c r="A19" s="5" t="s">
        <v>1546</v>
      </c>
      <c r="B19" s="23"/>
      <c r="E19" s="3"/>
      <c r="F19" s="3"/>
    </row>
    <row r="20" spans="1:6" s="2" customFormat="1" ht="24.6" customHeight="1">
      <c r="A20" s="5" t="s">
        <v>634</v>
      </c>
      <c r="B20" s="5"/>
      <c r="E20" s="3"/>
      <c r="F20" s="3"/>
    </row>
  </sheetData>
  <mergeCells count="1">
    <mergeCell ref="A1:D1"/>
  </mergeCells>
  <pageMargins left="0.25" right="0.25" top="0.75" bottom="0.75" header="0.3" footer="0.3"/>
  <pageSetup paperSize="9" scale="72" orientation="portrait" verticalDpi="1200" r:id="rId1"/>
  <headerFooter>
    <oddFooter>&amp;L&amp;"Candara,Regular"&amp;8INTOUR MALDIVES&amp;C&amp;"Candara,Regular"&amp;8&amp;P of &amp;N&amp;R&amp;"Candara,Regular"&amp;8Outrigger Konotta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25390-71D6-4C37-801F-964F79577320}">
  <sheetPr codeName="Лист164">
    <tabColor rgb="FFFF0000"/>
  </sheetPr>
  <dimension ref="A8:AB31"/>
  <sheetViews>
    <sheetView topLeftCell="AC1" zoomScaleNormal="100" zoomScaleSheetLayoutView="100" workbookViewId="0">
      <selection sqref="A1:AB1048576"/>
    </sheetView>
  </sheetViews>
  <sheetFormatPr defaultColWidth="26.42578125" defaultRowHeight="23.25" customHeight="1"/>
  <cols>
    <col min="1" max="28" width="0" style="25" hidden="1" customWidth="1"/>
    <col min="29" max="16384" width="26.42578125" style="25"/>
  </cols>
  <sheetData>
    <row r="8" spans="1:28" ht="23.25" customHeight="1">
      <c r="A8" s="25" t="s">
        <v>24</v>
      </c>
      <c r="H8" s="25" t="s">
        <v>25</v>
      </c>
      <c r="L8" s="25" t="s">
        <v>26</v>
      </c>
      <c r="S8" s="25" t="s">
        <v>27</v>
      </c>
      <c r="W8" s="25" t="s">
        <v>129</v>
      </c>
    </row>
    <row r="9" spans="1:28" ht="23.25" customHeight="1">
      <c r="A9" s="299" t="s">
        <v>0</v>
      </c>
      <c r="B9" s="299" t="s">
        <v>1</v>
      </c>
      <c r="C9" s="299" t="s">
        <v>29</v>
      </c>
      <c r="D9" s="57" t="s">
        <v>175</v>
      </c>
      <c r="E9" s="57" t="s">
        <v>156</v>
      </c>
      <c r="F9" s="57" t="s">
        <v>174</v>
      </c>
      <c r="G9" s="8"/>
      <c r="H9" s="26" t="s">
        <v>32</v>
      </c>
      <c r="I9" s="26" t="s">
        <v>33</v>
      </c>
      <c r="J9" s="26" t="s">
        <v>34</v>
      </c>
      <c r="L9" s="294" t="s">
        <v>0</v>
      </c>
      <c r="M9" s="294" t="s">
        <v>1</v>
      </c>
      <c r="N9" s="294" t="s">
        <v>29</v>
      </c>
      <c r="O9" s="51" t="str">
        <f t="shared" ref="O9:Q10" si="0">D9</f>
        <v>Shoulder</v>
      </c>
      <c r="P9" s="51" t="str">
        <f t="shared" si="0"/>
        <v xml:space="preserve">Peak </v>
      </c>
      <c r="Q9" s="51" t="str">
        <f t="shared" si="0"/>
        <v xml:space="preserve">High </v>
      </c>
      <c r="S9" s="27" t="str">
        <f t="shared" ref="S9:U10" si="1">O9</f>
        <v>Shoulder</v>
      </c>
      <c r="T9" s="27" t="str">
        <f t="shared" si="1"/>
        <v xml:space="preserve">Peak </v>
      </c>
      <c r="U9" s="27" t="str">
        <f t="shared" si="1"/>
        <v xml:space="preserve">High </v>
      </c>
      <c r="W9" s="311" t="s">
        <v>0</v>
      </c>
      <c r="X9" s="311" t="s">
        <v>1</v>
      </c>
      <c r="Y9" s="311" t="s">
        <v>29</v>
      </c>
      <c r="Z9" s="52" t="str">
        <f t="shared" ref="Z9:AB10" si="2">S9</f>
        <v>Shoulder</v>
      </c>
      <c r="AA9" s="52" t="str">
        <f t="shared" si="2"/>
        <v xml:space="preserve">Peak </v>
      </c>
      <c r="AB9" s="52" t="str">
        <f t="shared" si="2"/>
        <v xml:space="preserve">High </v>
      </c>
    </row>
    <row r="10" spans="1:28" ht="23.25" customHeight="1">
      <c r="A10" s="299"/>
      <c r="B10" s="299"/>
      <c r="C10" s="299"/>
      <c r="D10" s="57" t="s">
        <v>235</v>
      </c>
      <c r="E10" s="57" t="s">
        <v>302</v>
      </c>
      <c r="F10" s="57" t="s">
        <v>1547</v>
      </c>
      <c r="G10" s="8"/>
      <c r="H10" s="26" t="s">
        <v>37</v>
      </c>
      <c r="I10" s="26" t="s">
        <v>38</v>
      </c>
      <c r="J10" s="26" t="s">
        <v>137</v>
      </c>
      <c r="L10" s="294"/>
      <c r="M10" s="294"/>
      <c r="N10" s="294"/>
      <c r="O10" s="51" t="str">
        <f t="shared" si="0"/>
        <v>01 Nov 2019 to 23 Dec 2019</v>
      </c>
      <c r="P10" s="51" t="str">
        <f t="shared" si="0"/>
        <v>24 Dec 2019 to 04 Jan 2020</v>
      </c>
      <c r="Q10" s="51" t="str">
        <f t="shared" si="0"/>
        <v>05 Jan 2020 to 19 Apr 2020</v>
      </c>
      <c r="S10" s="27" t="str">
        <f t="shared" si="1"/>
        <v>01 Nov 2019 to 23 Dec 2019</v>
      </c>
      <c r="T10" s="27" t="str">
        <f t="shared" si="1"/>
        <v>24 Dec 2019 to 04 Jan 2020</v>
      </c>
      <c r="U10" s="27" t="str">
        <f t="shared" si="1"/>
        <v>05 Jan 2020 to 19 Apr 2020</v>
      </c>
      <c r="W10" s="311"/>
      <c r="X10" s="311"/>
      <c r="Y10" s="311"/>
      <c r="Z10" s="52" t="str">
        <f t="shared" si="2"/>
        <v>01 Nov 2019 to 23 Dec 2019</v>
      </c>
      <c r="AA10" s="52" t="str">
        <f t="shared" si="2"/>
        <v>24 Dec 2019 to 04 Jan 2020</v>
      </c>
      <c r="AB10" s="52" t="str">
        <f t="shared" si="2"/>
        <v>05 Jan 2020 to 19 Apr 2020</v>
      </c>
    </row>
    <row r="11" spans="1:28" ht="23.25" customHeight="1">
      <c r="A11" s="30" t="s">
        <v>1548</v>
      </c>
      <c r="B11" s="31" t="s">
        <v>139</v>
      </c>
      <c r="C11" s="31" t="s">
        <v>140</v>
      </c>
      <c r="D11" s="31">
        <v>930</v>
      </c>
      <c r="E11" s="31">
        <v>1420</v>
      </c>
      <c r="F11" s="31">
        <v>1040</v>
      </c>
      <c r="G11" s="8"/>
      <c r="H11" s="33"/>
      <c r="I11" s="33"/>
      <c r="J11" s="33">
        <v>12</v>
      </c>
      <c r="L11" s="30" t="str">
        <f t="shared" ref="L11:N19" si="3">A11</f>
        <v xml:space="preserve">Beach Villa with Private Pool </v>
      </c>
      <c r="M11" s="31" t="str">
        <f t="shared" si="3"/>
        <v>BB</v>
      </c>
      <c r="N11" s="31" t="str">
        <f t="shared" si="3"/>
        <v>02 Persons</v>
      </c>
      <c r="O11" s="34">
        <f t="shared" ref="O11:O19" si="4">D11+J11</f>
        <v>942</v>
      </c>
      <c r="P11" s="34">
        <f t="shared" ref="P11:P19" si="5">E11+J11</f>
        <v>1432</v>
      </c>
      <c r="Q11" s="34">
        <f t="shared" ref="Q11:Q19" si="6">F11+J11</f>
        <v>1052</v>
      </c>
      <c r="S11" s="53">
        <v>12</v>
      </c>
      <c r="T11" s="53">
        <v>25</v>
      </c>
      <c r="U11" s="53">
        <v>12</v>
      </c>
      <c r="W11" s="30" t="str">
        <f t="shared" ref="W11:Y19" si="7">L11</f>
        <v xml:space="preserve">Beach Villa with Private Pool </v>
      </c>
      <c r="X11" s="31" t="str">
        <f t="shared" si="7"/>
        <v>BB</v>
      </c>
      <c r="Y11" s="31" t="str">
        <f t="shared" si="7"/>
        <v>02 Persons</v>
      </c>
      <c r="Z11" s="34">
        <f t="shared" ref="Z11:AB19" si="8">O11+S11</f>
        <v>954</v>
      </c>
      <c r="AA11" s="34">
        <f t="shared" si="8"/>
        <v>1457</v>
      </c>
      <c r="AB11" s="34">
        <f t="shared" si="8"/>
        <v>1064</v>
      </c>
    </row>
    <row r="12" spans="1:28" ht="23.25" customHeight="1">
      <c r="A12" s="30" t="s">
        <v>1549</v>
      </c>
      <c r="B12" s="31" t="s">
        <v>139</v>
      </c>
      <c r="C12" s="31" t="s">
        <v>140</v>
      </c>
      <c r="D12" s="31">
        <v>1055</v>
      </c>
      <c r="E12" s="31">
        <v>1570</v>
      </c>
      <c r="F12" s="31">
        <v>1190</v>
      </c>
      <c r="G12" s="8"/>
      <c r="H12" s="33"/>
      <c r="I12" s="33"/>
      <c r="J12" s="33">
        <v>12</v>
      </c>
      <c r="L12" s="30" t="str">
        <f t="shared" si="3"/>
        <v>Beach Villa with Private Pool &amp; Jacuzzi</v>
      </c>
      <c r="M12" s="31" t="str">
        <f t="shared" si="3"/>
        <v>BB</v>
      </c>
      <c r="N12" s="31" t="str">
        <f t="shared" si="3"/>
        <v>02 Persons</v>
      </c>
      <c r="O12" s="34">
        <f t="shared" si="4"/>
        <v>1067</v>
      </c>
      <c r="P12" s="34">
        <f t="shared" si="5"/>
        <v>1582</v>
      </c>
      <c r="Q12" s="34">
        <f t="shared" si="6"/>
        <v>1202</v>
      </c>
      <c r="S12" s="53">
        <v>12</v>
      </c>
      <c r="T12" s="53">
        <v>25</v>
      </c>
      <c r="U12" s="53">
        <v>12</v>
      </c>
      <c r="W12" s="30" t="str">
        <f t="shared" si="7"/>
        <v>Beach Villa with Private Pool &amp; Jacuzzi</v>
      </c>
      <c r="X12" s="31" t="str">
        <f t="shared" si="7"/>
        <v>BB</v>
      </c>
      <c r="Y12" s="31" t="str">
        <f t="shared" si="7"/>
        <v>02 Persons</v>
      </c>
      <c r="Z12" s="34">
        <f t="shared" si="8"/>
        <v>1079</v>
      </c>
      <c r="AA12" s="34">
        <f t="shared" si="8"/>
        <v>1607</v>
      </c>
      <c r="AB12" s="34">
        <f t="shared" si="8"/>
        <v>1214</v>
      </c>
    </row>
    <row r="13" spans="1:28" ht="23.25" customHeight="1">
      <c r="A13" s="30" t="s">
        <v>1550</v>
      </c>
      <c r="B13" s="31" t="s">
        <v>139</v>
      </c>
      <c r="C13" s="31" t="s">
        <v>140</v>
      </c>
      <c r="D13" s="31">
        <v>980</v>
      </c>
      <c r="E13" s="31">
        <v>1495</v>
      </c>
      <c r="F13" s="31">
        <v>1115</v>
      </c>
      <c r="G13" s="8"/>
      <c r="H13" s="33"/>
      <c r="I13" s="33"/>
      <c r="J13" s="33">
        <v>12</v>
      </c>
      <c r="L13" s="30" t="str">
        <f t="shared" si="3"/>
        <v xml:space="preserve">Sunset Lagoon Villa with Private Pool </v>
      </c>
      <c r="M13" s="31" t="str">
        <f t="shared" si="3"/>
        <v>BB</v>
      </c>
      <c r="N13" s="31" t="str">
        <f t="shared" si="3"/>
        <v>02 Persons</v>
      </c>
      <c r="O13" s="34">
        <f t="shared" si="4"/>
        <v>992</v>
      </c>
      <c r="P13" s="34">
        <f t="shared" si="5"/>
        <v>1507</v>
      </c>
      <c r="Q13" s="34">
        <f t="shared" si="6"/>
        <v>1127</v>
      </c>
      <c r="S13" s="53">
        <v>12</v>
      </c>
      <c r="T13" s="53">
        <v>25</v>
      </c>
      <c r="U13" s="53">
        <v>12</v>
      </c>
      <c r="W13" s="30" t="str">
        <f t="shared" si="7"/>
        <v xml:space="preserve">Sunset Lagoon Villa with Private Pool </v>
      </c>
      <c r="X13" s="31" t="str">
        <f t="shared" si="7"/>
        <v>BB</v>
      </c>
      <c r="Y13" s="31" t="str">
        <f t="shared" si="7"/>
        <v>02 Persons</v>
      </c>
      <c r="Z13" s="34">
        <f t="shared" si="8"/>
        <v>1004</v>
      </c>
      <c r="AA13" s="34">
        <f t="shared" si="8"/>
        <v>1532</v>
      </c>
      <c r="AB13" s="34">
        <f t="shared" si="8"/>
        <v>1139</v>
      </c>
    </row>
    <row r="14" spans="1:28" ht="23.25" customHeight="1">
      <c r="A14" s="30" t="s">
        <v>1551</v>
      </c>
      <c r="B14" s="31" t="s">
        <v>139</v>
      </c>
      <c r="C14" s="31" t="s">
        <v>140</v>
      </c>
      <c r="D14" s="31">
        <v>1290</v>
      </c>
      <c r="E14" s="31">
        <v>1820</v>
      </c>
      <c r="F14" s="31">
        <v>1410</v>
      </c>
      <c r="G14" s="8"/>
      <c r="H14" s="33"/>
      <c r="I14" s="33"/>
      <c r="J14" s="33">
        <v>12</v>
      </c>
      <c r="L14" s="30" t="str">
        <f t="shared" si="3"/>
        <v xml:space="preserve">Over Water Villa with Private Pool </v>
      </c>
      <c r="M14" s="31" t="str">
        <f t="shared" si="3"/>
        <v>BB</v>
      </c>
      <c r="N14" s="31" t="str">
        <f t="shared" si="3"/>
        <v>02 Persons</v>
      </c>
      <c r="O14" s="34">
        <f t="shared" si="4"/>
        <v>1302</v>
      </c>
      <c r="P14" s="34">
        <f t="shared" si="5"/>
        <v>1832</v>
      </c>
      <c r="Q14" s="34">
        <f t="shared" si="6"/>
        <v>1422</v>
      </c>
      <c r="S14" s="53">
        <v>12</v>
      </c>
      <c r="T14" s="53">
        <v>25</v>
      </c>
      <c r="U14" s="53">
        <v>12</v>
      </c>
      <c r="W14" s="30" t="str">
        <f t="shared" si="7"/>
        <v xml:space="preserve">Over Water Villa with Private Pool </v>
      </c>
      <c r="X14" s="31" t="str">
        <f t="shared" si="7"/>
        <v>BB</v>
      </c>
      <c r="Y14" s="31" t="str">
        <f t="shared" si="7"/>
        <v>02 Persons</v>
      </c>
      <c r="Z14" s="34">
        <f t="shared" si="8"/>
        <v>1314</v>
      </c>
      <c r="AA14" s="34">
        <f t="shared" si="8"/>
        <v>1857</v>
      </c>
      <c r="AB14" s="34">
        <f t="shared" si="8"/>
        <v>1434</v>
      </c>
    </row>
    <row r="15" spans="1:28" ht="23.25" customHeight="1">
      <c r="A15" s="30" t="s">
        <v>1552</v>
      </c>
      <c r="B15" s="31" t="s">
        <v>139</v>
      </c>
      <c r="C15" s="31" t="s">
        <v>140</v>
      </c>
      <c r="D15" s="31">
        <v>1340</v>
      </c>
      <c r="E15" s="31">
        <v>1895</v>
      </c>
      <c r="F15" s="31">
        <v>1485</v>
      </c>
      <c r="G15" s="8"/>
      <c r="H15" s="33"/>
      <c r="I15" s="33"/>
      <c r="J15" s="33">
        <v>12</v>
      </c>
      <c r="L15" s="30" t="str">
        <f t="shared" si="3"/>
        <v xml:space="preserve">Sunset Over Water Villa with Private Pool </v>
      </c>
      <c r="M15" s="31" t="str">
        <f t="shared" si="3"/>
        <v>BB</v>
      </c>
      <c r="N15" s="31" t="str">
        <f t="shared" si="3"/>
        <v>02 Persons</v>
      </c>
      <c r="O15" s="34">
        <f t="shared" si="4"/>
        <v>1352</v>
      </c>
      <c r="P15" s="34">
        <f t="shared" si="5"/>
        <v>1907</v>
      </c>
      <c r="Q15" s="34">
        <f t="shared" si="6"/>
        <v>1497</v>
      </c>
      <c r="S15" s="53">
        <v>12</v>
      </c>
      <c r="T15" s="53">
        <v>25</v>
      </c>
      <c r="U15" s="53">
        <v>12</v>
      </c>
      <c r="W15" s="30" t="str">
        <f t="shared" si="7"/>
        <v xml:space="preserve">Sunset Over Water Villa with Private Pool </v>
      </c>
      <c r="X15" s="31" t="str">
        <f t="shared" si="7"/>
        <v>BB</v>
      </c>
      <c r="Y15" s="31" t="str">
        <f t="shared" si="7"/>
        <v>02 Persons</v>
      </c>
      <c r="Z15" s="34">
        <f t="shared" si="8"/>
        <v>1364</v>
      </c>
      <c r="AA15" s="34">
        <f t="shared" si="8"/>
        <v>1932</v>
      </c>
      <c r="AB15" s="34">
        <f t="shared" si="8"/>
        <v>1509</v>
      </c>
    </row>
    <row r="16" spans="1:28" ht="23.25" customHeight="1">
      <c r="A16" s="30" t="s">
        <v>1553</v>
      </c>
      <c r="B16" s="31" t="s">
        <v>139</v>
      </c>
      <c r="C16" s="31" t="s">
        <v>68</v>
      </c>
      <c r="D16" s="31">
        <v>1950</v>
      </c>
      <c r="E16" s="31">
        <v>3400</v>
      </c>
      <c r="F16" s="31">
        <v>2110</v>
      </c>
      <c r="G16" s="8"/>
      <c r="H16" s="33"/>
      <c r="I16" s="33"/>
      <c r="J16" s="33">
        <v>24</v>
      </c>
      <c r="L16" s="30" t="str">
        <f t="shared" si="3"/>
        <v xml:space="preserve">Two Bed Room Beach Villa with Pool </v>
      </c>
      <c r="M16" s="31" t="str">
        <f t="shared" si="3"/>
        <v>BB</v>
      </c>
      <c r="N16" s="31" t="str">
        <f t="shared" si="3"/>
        <v>04 Persons</v>
      </c>
      <c r="O16" s="34">
        <f t="shared" si="4"/>
        <v>1974</v>
      </c>
      <c r="P16" s="34">
        <f t="shared" si="5"/>
        <v>3424</v>
      </c>
      <c r="Q16" s="34">
        <f t="shared" si="6"/>
        <v>2134</v>
      </c>
      <c r="S16" s="53">
        <v>25</v>
      </c>
      <c r="T16" s="53">
        <v>40</v>
      </c>
      <c r="U16" s="53">
        <v>25</v>
      </c>
      <c r="W16" s="30" t="str">
        <f t="shared" si="7"/>
        <v xml:space="preserve">Two Bed Room Beach Villa with Pool </v>
      </c>
      <c r="X16" s="31" t="str">
        <f t="shared" si="7"/>
        <v>BB</v>
      </c>
      <c r="Y16" s="31" t="str">
        <f t="shared" si="7"/>
        <v>04 Persons</v>
      </c>
      <c r="Z16" s="34">
        <f t="shared" si="8"/>
        <v>1999</v>
      </c>
      <c r="AA16" s="34">
        <f t="shared" si="8"/>
        <v>3464</v>
      </c>
      <c r="AB16" s="34">
        <f t="shared" si="8"/>
        <v>2159</v>
      </c>
    </row>
    <row r="17" spans="1:28" ht="23.25" customHeight="1">
      <c r="A17" s="30" t="s">
        <v>1554</v>
      </c>
      <c r="B17" s="31" t="s">
        <v>139</v>
      </c>
      <c r="C17" s="31" t="s">
        <v>68</v>
      </c>
      <c r="D17" s="31">
        <v>2025</v>
      </c>
      <c r="E17" s="31">
        <v>3475</v>
      </c>
      <c r="F17" s="31">
        <v>2185</v>
      </c>
      <c r="G17" s="8"/>
      <c r="H17" s="33"/>
      <c r="I17" s="33"/>
      <c r="J17" s="33">
        <v>24</v>
      </c>
      <c r="L17" s="30" t="str">
        <f t="shared" si="3"/>
        <v xml:space="preserve">Two Bed Room Sunset Laoon Villa with Pool </v>
      </c>
      <c r="M17" s="31" t="str">
        <f t="shared" si="3"/>
        <v>BB</v>
      </c>
      <c r="N17" s="31" t="str">
        <f t="shared" si="3"/>
        <v>04 Persons</v>
      </c>
      <c r="O17" s="34">
        <f t="shared" si="4"/>
        <v>2049</v>
      </c>
      <c r="P17" s="34">
        <f t="shared" si="5"/>
        <v>3499</v>
      </c>
      <c r="Q17" s="34">
        <f t="shared" si="6"/>
        <v>2209</v>
      </c>
      <c r="S17" s="53">
        <v>25</v>
      </c>
      <c r="T17" s="53">
        <v>40</v>
      </c>
      <c r="U17" s="53">
        <v>25</v>
      </c>
      <c r="W17" s="30" t="str">
        <f t="shared" si="7"/>
        <v xml:space="preserve">Two Bed Room Sunset Laoon Villa with Pool </v>
      </c>
      <c r="X17" s="31" t="str">
        <f t="shared" si="7"/>
        <v>BB</v>
      </c>
      <c r="Y17" s="31" t="str">
        <f t="shared" si="7"/>
        <v>04 Persons</v>
      </c>
      <c r="Z17" s="34">
        <f t="shared" si="8"/>
        <v>2074</v>
      </c>
      <c r="AA17" s="34">
        <f t="shared" si="8"/>
        <v>3539</v>
      </c>
      <c r="AB17" s="34">
        <f t="shared" si="8"/>
        <v>2234</v>
      </c>
    </row>
    <row r="18" spans="1:28" ht="23.25" customHeight="1">
      <c r="A18" s="30" t="s">
        <v>1555</v>
      </c>
      <c r="B18" s="31" t="s">
        <v>139</v>
      </c>
      <c r="C18" s="31" t="s">
        <v>206</v>
      </c>
      <c r="D18" s="31">
        <v>2650</v>
      </c>
      <c r="E18" s="31">
        <v>4600</v>
      </c>
      <c r="F18" s="31">
        <v>2900</v>
      </c>
      <c r="G18" s="8"/>
      <c r="H18" s="33"/>
      <c r="I18" s="33"/>
      <c r="J18" s="33">
        <v>36</v>
      </c>
      <c r="L18" s="30" t="str">
        <f t="shared" si="3"/>
        <v xml:space="preserve">Three Bed Room Sunset Lagoon Villa with Pool </v>
      </c>
      <c r="M18" s="31" t="str">
        <f t="shared" si="3"/>
        <v>BB</v>
      </c>
      <c r="N18" s="31" t="str">
        <f t="shared" si="3"/>
        <v>06 Persons</v>
      </c>
      <c r="O18" s="34">
        <f t="shared" si="4"/>
        <v>2686</v>
      </c>
      <c r="P18" s="34">
        <f t="shared" si="5"/>
        <v>4636</v>
      </c>
      <c r="Q18" s="34">
        <f t="shared" si="6"/>
        <v>2936</v>
      </c>
      <c r="S18" s="53">
        <v>40</v>
      </c>
      <c r="T18" s="53">
        <v>40</v>
      </c>
      <c r="U18" s="53">
        <v>40</v>
      </c>
      <c r="W18" s="30" t="str">
        <f t="shared" si="7"/>
        <v xml:space="preserve">Three Bed Room Sunset Lagoon Villa with Pool </v>
      </c>
      <c r="X18" s="31" t="str">
        <f t="shared" si="7"/>
        <v>BB</v>
      </c>
      <c r="Y18" s="31" t="str">
        <f t="shared" si="7"/>
        <v>06 Persons</v>
      </c>
      <c r="Z18" s="34">
        <f t="shared" si="8"/>
        <v>2726</v>
      </c>
      <c r="AA18" s="34">
        <f t="shared" si="8"/>
        <v>4676</v>
      </c>
      <c r="AB18" s="34">
        <f t="shared" si="8"/>
        <v>2976</v>
      </c>
    </row>
    <row r="19" spans="1:28" ht="23.25" customHeight="1">
      <c r="A19" s="30" t="s">
        <v>1556</v>
      </c>
      <c r="B19" s="31" t="s">
        <v>139</v>
      </c>
      <c r="C19" s="31" t="s">
        <v>206</v>
      </c>
      <c r="D19" s="31">
        <v>4275</v>
      </c>
      <c r="E19" s="31">
        <v>6850</v>
      </c>
      <c r="F19" s="31">
        <v>4750</v>
      </c>
      <c r="G19" s="8"/>
      <c r="H19" s="33"/>
      <c r="I19" s="33"/>
      <c r="J19" s="33">
        <v>36</v>
      </c>
      <c r="L19" s="30" t="str">
        <f t="shared" si="3"/>
        <v xml:space="preserve">Grand Konotta Villa with Private Infinity Pool </v>
      </c>
      <c r="M19" s="31" t="str">
        <f t="shared" si="3"/>
        <v>BB</v>
      </c>
      <c r="N19" s="31" t="str">
        <f t="shared" si="3"/>
        <v>06 Persons</v>
      </c>
      <c r="O19" s="34">
        <f t="shared" si="4"/>
        <v>4311</v>
      </c>
      <c r="P19" s="34">
        <f t="shared" si="5"/>
        <v>6886</v>
      </c>
      <c r="Q19" s="34">
        <f t="shared" si="6"/>
        <v>4786</v>
      </c>
      <c r="S19" s="53">
        <v>40</v>
      </c>
      <c r="T19" s="53">
        <v>50</v>
      </c>
      <c r="U19" s="53">
        <v>40</v>
      </c>
      <c r="W19" s="30" t="str">
        <f t="shared" si="7"/>
        <v xml:space="preserve">Grand Konotta Villa with Private Infinity Pool </v>
      </c>
      <c r="X19" s="31" t="str">
        <f t="shared" si="7"/>
        <v>BB</v>
      </c>
      <c r="Y19" s="31" t="str">
        <f t="shared" si="7"/>
        <v>06 Persons</v>
      </c>
      <c r="Z19" s="34">
        <f t="shared" si="8"/>
        <v>4351</v>
      </c>
      <c r="AA19" s="34">
        <f t="shared" si="8"/>
        <v>6936</v>
      </c>
      <c r="AB19" s="34">
        <f t="shared" si="8"/>
        <v>4826</v>
      </c>
    </row>
    <row r="20" spans="1:28" ht="23.25" customHeight="1">
      <c r="A20" s="25" t="s">
        <v>24</v>
      </c>
      <c r="H20" s="25" t="s">
        <v>25</v>
      </c>
      <c r="L20" s="25" t="s">
        <v>26</v>
      </c>
      <c r="S20" s="25" t="s">
        <v>27</v>
      </c>
      <c r="W20" s="25" t="s">
        <v>129</v>
      </c>
    </row>
    <row r="21" spans="1:28" ht="23.25" customHeight="1">
      <c r="A21" s="299" t="s">
        <v>0</v>
      </c>
      <c r="B21" s="299" t="s">
        <v>1</v>
      </c>
      <c r="C21" s="299" t="s">
        <v>29</v>
      </c>
      <c r="D21" s="57" t="s">
        <v>132</v>
      </c>
      <c r="E21" s="57" t="s">
        <v>175</v>
      </c>
      <c r="F21" s="57"/>
      <c r="G21" s="8"/>
      <c r="H21" s="26" t="s">
        <v>32</v>
      </c>
      <c r="I21" s="26" t="s">
        <v>33</v>
      </c>
      <c r="J21" s="26" t="s">
        <v>34</v>
      </c>
      <c r="L21" s="294" t="s">
        <v>0</v>
      </c>
      <c r="M21" s="294" t="s">
        <v>1</v>
      </c>
      <c r="N21" s="294" t="s">
        <v>29</v>
      </c>
      <c r="O21" s="51" t="str">
        <f t="shared" ref="O21:Q22" si="9">D21</f>
        <v>Low</v>
      </c>
      <c r="P21" s="51" t="str">
        <f t="shared" si="9"/>
        <v>Shoulder</v>
      </c>
      <c r="Q21" s="51">
        <f t="shared" si="9"/>
        <v>0</v>
      </c>
      <c r="S21" s="27" t="str">
        <f t="shared" ref="S21:U22" si="10">O21</f>
        <v>Low</v>
      </c>
      <c r="T21" s="27" t="str">
        <f t="shared" si="10"/>
        <v>Shoulder</v>
      </c>
      <c r="U21" s="27">
        <f t="shared" si="10"/>
        <v>0</v>
      </c>
      <c r="W21" s="311" t="s">
        <v>0</v>
      </c>
      <c r="X21" s="311" t="s">
        <v>1</v>
      </c>
      <c r="Y21" s="311" t="s">
        <v>29</v>
      </c>
      <c r="Z21" s="52" t="str">
        <f t="shared" ref="Z21:AB22" si="11">S21</f>
        <v>Low</v>
      </c>
      <c r="AA21" s="52" t="str">
        <f t="shared" si="11"/>
        <v>Shoulder</v>
      </c>
      <c r="AB21" s="52">
        <f t="shared" si="11"/>
        <v>0</v>
      </c>
    </row>
    <row r="22" spans="1:28" ht="23.25" customHeight="1">
      <c r="A22" s="299"/>
      <c r="B22" s="299"/>
      <c r="C22" s="299"/>
      <c r="D22" s="57" t="s">
        <v>238</v>
      </c>
      <c r="E22" s="57" t="s">
        <v>403</v>
      </c>
      <c r="F22" s="57"/>
      <c r="G22" s="8"/>
      <c r="H22" s="26" t="s">
        <v>37</v>
      </c>
      <c r="I22" s="26" t="s">
        <v>38</v>
      </c>
      <c r="J22" s="26" t="s">
        <v>137</v>
      </c>
      <c r="L22" s="294"/>
      <c r="M22" s="294"/>
      <c r="N22" s="294"/>
      <c r="O22" s="51" t="str">
        <f t="shared" si="9"/>
        <v>20 Apr 2020 to 30 Sep 2020</v>
      </c>
      <c r="P22" s="51" t="str">
        <f t="shared" si="9"/>
        <v>01 Oct 2020 to 31 Oct 2020</v>
      </c>
      <c r="Q22" s="51">
        <f t="shared" si="9"/>
        <v>0</v>
      </c>
      <c r="S22" s="27" t="str">
        <f t="shared" si="10"/>
        <v>20 Apr 2020 to 30 Sep 2020</v>
      </c>
      <c r="T22" s="27" t="str">
        <f t="shared" si="10"/>
        <v>01 Oct 2020 to 31 Oct 2020</v>
      </c>
      <c r="U22" s="27">
        <f t="shared" si="10"/>
        <v>0</v>
      </c>
      <c r="W22" s="311"/>
      <c r="X22" s="311"/>
      <c r="Y22" s="311"/>
      <c r="Z22" s="52" t="str">
        <f t="shared" si="11"/>
        <v>20 Apr 2020 to 30 Sep 2020</v>
      </c>
      <c r="AA22" s="52" t="str">
        <f t="shared" si="11"/>
        <v>01 Oct 2020 to 31 Oct 2020</v>
      </c>
      <c r="AB22" s="52">
        <f t="shared" si="11"/>
        <v>0</v>
      </c>
    </row>
    <row r="23" spans="1:28" ht="23.25" customHeight="1">
      <c r="A23" s="30" t="s">
        <v>1548</v>
      </c>
      <c r="B23" s="31" t="s">
        <v>139</v>
      </c>
      <c r="C23" s="31" t="s">
        <v>140</v>
      </c>
      <c r="D23" s="31">
        <v>840</v>
      </c>
      <c r="E23" s="31">
        <v>930</v>
      </c>
      <c r="F23" s="31"/>
      <c r="G23" s="8"/>
      <c r="H23" s="33"/>
      <c r="I23" s="33"/>
      <c r="J23" s="33">
        <v>12</v>
      </c>
      <c r="L23" s="30" t="str">
        <f t="shared" ref="L23:N31" si="12">A23</f>
        <v xml:space="preserve">Beach Villa with Private Pool </v>
      </c>
      <c r="M23" s="31" t="str">
        <f t="shared" si="12"/>
        <v>BB</v>
      </c>
      <c r="N23" s="31" t="str">
        <f t="shared" si="12"/>
        <v>02 Persons</v>
      </c>
      <c r="O23" s="34">
        <f t="shared" ref="O23:O31" si="13">D23+J23</f>
        <v>852</v>
      </c>
      <c r="P23" s="34">
        <f t="shared" ref="P23:P31" si="14">E23+J23</f>
        <v>942</v>
      </c>
      <c r="Q23" s="34">
        <f t="shared" ref="Q23:Q31" si="15">F23+J23</f>
        <v>12</v>
      </c>
      <c r="S23" s="53">
        <v>12</v>
      </c>
      <c r="T23" s="53">
        <v>12</v>
      </c>
      <c r="U23" s="53">
        <v>12</v>
      </c>
      <c r="W23" s="30" t="str">
        <f t="shared" ref="W23:Y31" si="16">L23</f>
        <v xml:space="preserve">Beach Villa with Private Pool </v>
      </c>
      <c r="X23" s="31" t="str">
        <f t="shared" si="16"/>
        <v>BB</v>
      </c>
      <c r="Y23" s="31" t="str">
        <f t="shared" si="16"/>
        <v>02 Persons</v>
      </c>
      <c r="Z23" s="34">
        <f t="shared" ref="Z23:AB31" si="17">O23+S23</f>
        <v>864</v>
      </c>
      <c r="AA23" s="34">
        <f t="shared" si="17"/>
        <v>954</v>
      </c>
      <c r="AB23" s="34">
        <f t="shared" si="17"/>
        <v>24</v>
      </c>
    </row>
    <row r="24" spans="1:28" ht="23.25" customHeight="1">
      <c r="A24" s="30" t="s">
        <v>1549</v>
      </c>
      <c r="B24" s="31" t="s">
        <v>139</v>
      </c>
      <c r="C24" s="31" t="s">
        <v>140</v>
      </c>
      <c r="D24" s="31">
        <v>940</v>
      </c>
      <c r="E24" s="31">
        <v>1055</v>
      </c>
      <c r="F24" s="31"/>
      <c r="G24" s="8"/>
      <c r="H24" s="33"/>
      <c r="I24" s="33"/>
      <c r="J24" s="33">
        <v>12</v>
      </c>
      <c r="L24" s="30" t="str">
        <f t="shared" si="12"/>
        <v>Beach Villa with Private Pool &amp; Jacuzzi</v>
      </c>
      <c r="M24" s="31" t="str">
        <f t="shared" si="12"/>
        <v>BB</v>
      </c>
      <c r="N24" s="31" t="str">
        <f t="shared" si="12"/>
        <v>02 Persons</v>
      </c>
      <c r="O24" s="34">
        <f t="shared" si="13"/>
        <v>952</v>
      </c>
      <c r="P24" s="34">
        <f t="shared" si="14"/>
        <v>1067</v>
      </c>
      <c r="Q24" s="34">
        <f t="shared" si="15"/>
        <v>12</v>
      </c>
      <c r="S24" s="53">
        <v>12</v>
      </c>
      <c r="T24" s="53">
        <v>12</v>
      </c>
      <c r="U24" s="53">
        <v>12</v>
      </c>
      <c r="W24" s="30" t="str">
        <f t="shared" si="16"/>
        <v>Beach Villa with Private Pool &amp; Jacuzzi</v>
      </c>
      <c r="X24" s="31" t="str">
        <f t="shared" si="16"/>
        <v>BB</v>
      </c>
      <c r="Y24" s="31" t="str">
        <f t="shared" si="16"/>
        <v>02 Persons</v>
      </c>
      <c r="Z24" s="34">
        <f t="shared" si="17"/>
        <v>964</v>
      </c>
      <c r="AA24" s="34">
        <f t="shared" si="17"/>
        <v>1079</v>
      </c>
      <c r="AB24" s="34">
        <f t="shared" si="17"/>
        <v>24</v>
      </c>
    </row>
    <row r="25" spans="1:28" ht="23.25" customHeight="1">
      <c r="A25" s="30" t="s">
        <v>1550</v>
      </c>
      <c r="B25" s="31" t="s">
        <v>139</v>
      </c>
      <c r="C25" s="31" t="s">
        <v>140</v>
      </c>
      <c r="D25" s="31">
        <v>890</v>
      </c>
      <c r="E25" s="31">
        <v>980</v>
      </c>
      <c r="F25" s="31"/>
      <c r="G25" s="8"/>
      <c r="H25" s="33"/>
      <c r="I25" s="33"/>
      <c r="J25" s="33">
        <v>12</v>
      </c>
      <c r="L25" s="30" t="str">
        <f t="shared" si="12"/>
        <v xml:space="preserve">Sunset Lagoon Villa with Private Pool </v>
      </c>
      <c r="M25" s="31" t="str">
        <f t="shared" si="12"/>
        <v>BB</v>
      </c>
      <c r="N25" s="31" t="str">
        <f t="shared" si="12"/>
        <v>02 Persons</v>
      </c>
      <c r="O25" s="34">
        <f t="shared" si="13"/>
        <v>902</v>
      </c>
      <c r="P25" s="34">
        <f t="shared" si="14"/>
        <v>992</v>
      </c>
      <c r="Q25" s="34">
        <f t="shared" si="15"/>
        <v>12</v>
      </c>
      <c r="S25" s="53">
        <v>12</v>
      </c>
      <c r="T25" s="53">
        <v>12</v>
      </c>
      <c r="U25" s="53">
        <v>12</v>
      </c>
      <c r="W25" s="30" t="str">
        <f t="shared" si="16"/>
        <v xml:space="preserve">Sunset Lagoon Villa with Private Pool </v>
      </c>
      <c r="X25" s="31" t="str">
        <f t="shared" si="16"/>
        <v>BB</v>
      </c>
      <c r="Y25" s="31" t="str">
        <f t="shared" si="16"/>
        <v>02 Persons</v>
      </c>
      <c r="Z25" s="34">
        <f t="shared" si="17"/>
        <v>914</v>
      </c>
      <c r="AA25" s="34">
        <f t="shared" si="17"/>
        <v>1004</v>
      </c>
      <c r="AB25" s="34">
        <f t="shared" si="17"/>
        <v>24</v>
      </c>
    </row>
    <row r="26" spans="1:28" ht="23.25" customHeight="1">
      <c r="A26" s="30" t="s">
        <v>1551</v>
      </c>
      <c r="B26" s="31" t="s">
        <v>139</v>
      </c>
      <c r="C26" s="31" t="s">
        <v>140</v>
      </c>
      <c r="D26" s="31">
        <v>1120</v>
      </c>
      <c r="E26" s="31">
        <v>1290</v>
      </c>
      <c r="F26" s="31"/>
      <c r="G26" s="8"/>
      <c r="H26" s="33"/>
      <c r="I26" s="33"/>
      <c r="J26" s="33">
        <v>12</v>
      </c>
      <c r="L26" s="30" t="str">
        <f t="shared" si="12"/>
        <v xml:space="preserve">Over Water Villa with Private Pool </v>
      </c>
      <c r="M26" s="31" t="str">
        <f t="shared" si="12"/>
        <v>BB</v>
      </c>
      <c r="N26" s="31" t="str">
        <f t="shared" si="12"/>
        <v>02 Persons</v>
      </c>
      <c r="O26" s="34">
        <f t="shared" si="13"/>
        <v>1132</v>
      </c>
      <c r="P26" s="34">
        <f t="shared" si="14"/>
        <v>1302</v>
      </c>
      <c r="Q26" s="34">
        <f t="shared" si="15"/>
        <v>12</v>
      </c>
      <c r="S26" s="53">
        <v>12</v>
      </c>
      <c r="T26" s="53">
        <v>12</v>
      </c>
      <c r="U26" s="53">
        <v>12</v>
      </c>
      <c r="W26" s="30" t="str">
        <f t="shared" si="16"/>
        <v xml:space="preserve">Over Water Villa with Private Pool </v>
      </c>
      <c r="X26" s="31" t="str">
        <f t="shared" si="16"/>
        <v>BB</v>
      </c>
      <c r="Y26" s="31" t="str">
        <f t="shared" si="16"/>
        <v>02 Persons</v>
      </c>
      <c r="Z26" s="34">
        <f t="shared" si="17"/>
        <v>1144</v>
      </c>
      <c r="AA26" s="34">
        <f t="shared" si="17"/>
        <v>1314</v>
      </c>
      <c r="AB26" s="34">
        <f t="shared" si="17"/>
        <v>24</v>
      </c>
    </row>
    <row r="27" spans="1:28" ht="23.25" customHeight="1">
      <c r="A27" s="30" t="s">
        <v>1552</v>
      </c>
      <c r="B27" s="31" t="s">
        <v>139</v>
      </c>
      <c r="C27" s="31" t="s">
        <v>140</v>
      </c>
      <c r="D27" s="31">
        <v>1170</v>
      </c>
      <c r="E27" s="31">
        <v>1340</v>
      </c>
      <c r="F27" s="31"/>
      <c r="G27" s="8"/>
      <c r="H27" s="33"/>
      <c r="I27" s="33"/>
      <c r="J27" s="33">
        <v>12</v>
      </c>
      <c r="L27" s="30" t="str">
        <f t="shared" si="12"/>
        <v xml:space="preserve">Sunset Over Water Villa with Private Pool </v>
      </c>
      <c r="M27" s="31" t="str">
        <f t="shared" si="12"/>
        <v>BB</v>
      </c>
      <c r="N27" s="31" t="str">
        <f t="shared" si="12"/>
        <v>02 Persons</v>
      </c>
      <c r="O27" s="34">
        <f t="shared" si="13"/>
        <v>1182</v>
      </c>
      <c r="P27" s="34">
        <f t="shared" si="14"/>
        <v>1352</v>
      </c>
      <c r="Q27" s="34">
        <f t="shared" si="15"/>
        <v>12</v>
      </c>
      <c r="S27" s="53">
        <v>12</v>
      </c>
      <c r="T27" s="53">
        <v>12</v>
      </c>
      <c r="U27" s="53">
        <v>12</v>
      </c>
      <c r="W27" s="30" t="str">
        <f t="shared" si="16"/>
        <v xml:space="preserve">Sunset Over Water Villa with Private Pool </v>
      </c>
      <c r="X27" s="31" t="str">
        <f t="shared" si="16"/>
        <v>BB</v>
      </c>
      <c r="Y27" s="31" t="str">
        <f t="shared" si="16"/>
        <v>02 Persons</v>
      </c>
      <c r="Z27" s="34">
        <f t="shared" si="17"/>
        <v>1194</v>
      </c>
      <c r="AA27" s="34">
        <f t="shared" si="17"/>
        <v>1364</v>
      </c>
      <c r="AB27" s="34">
        <f t="shared" si="17"/>
        <v>24</v>
      </c>
    </row>
    <row r="28" spans="1:28" ht="23.25" customHeight="1">
      <c r="A28" s="30" t="s">
        <v>1553</v>
      </c>
      <c r="B28" s="31" t="s">
        <v>139</v>
      </c>
      <c r="C28" s="31" t="s">
        <v>68</v>
      </c>
      <c r="D28" s="31">
        <v>1890</v>
      </c>
      <c r="E28" s="31">
        <v>1950</v>
      </c>
      <c r="F28" s="31"/>
      <c r="G28" s="8"/>
      <c r="H28" s="33"/>
      <c r="I28" s="33"/>
      <c r="J28" s="33">
        <v>24</v>
      </c>
      <c r="L28" s="30" t="str">
        <f t="shared" si="12"/>
        <v xml:space="preserve">Two Bed Room Beach Villa with Pool </v>
      </c>
      <c r="M28" s="31" t="str">
        <f t="shared" si="12"/>
        <v>BB</v>
      </c>
      <c r="N28" s="31" t="str">
        <f t="shared" si="12"/>
        <v>04 Persons</v>
      </c>
      <c r="O28" s="34">
        <f t="shared" si="13"/>
        <v>1914</v>
      </c>
      <c r="P28" s="34">
        <f t="shared" si="14"/>
        <v>1974</v>
      </c>
      <c r="Q28" s="34">
        <f t="shared" si="15"/>
        <v>24</v>
      </c>
      <c r="S28" s="53">
        <v>25</v>
      </c>
      <c r="T28" s="53">
        <v>25</v>
      </c>
      <c r="U28" s="53">
        <v>25</v>
      </c>
      <c r="W28" s="30" t="str">
        <f t="shared" si="16"/>
        <v xml:space="preserve">Two Bed Room Beach Villa with Pool </v>
      </c>
      <c r="X28" s="31" t="str">
        <f t="shared" si="16"/>
        <v>BB</v>
      </c>
      <c r="Y28" s="31" t="str">
        <f t="shared" si="16"/>
        <v>04 Persons</v>
      </c>
      <c r="Z28" s="34">
        <f t="shared" si="17"/>
        <v>1939</v>
      </c>
      <c r="AA28" s="34">
        <f t="shared" si="17"/>
        <v>1999</v>
      </c>
      <c r="AB28" s="34">
        <f t="shared" si="17"/>
        <v>49</v>
      </c>
    </row>
    <row r="29" spans="1:28" ht="23.25" customHeight="1">
      <c r="A29" s="30" t="s">
        <v>1554</v>
      </c>
      <c r="B29" s="31" t="s">
        <v>139</v>
      </c>
      <c r="C29" s="31" t="s">
        <v>68</v>
      </c>
      <c r="D29" s="31">
        <v>1940</v>
      </c>
      <c r="E29" s="31">
        <v>2025</v>
      </c>
      <c r="F29" s="31"/>
      <c r="G29" s="8"/>
      <c r="H29" s="33"/>
      <c r="I29" s="33"/>
      <c r="J29" s="33">
        <v>24</v>
      </c>
      <c r="L29" s="30" t="str">
        <f t="shared" si="12"/>
        <v xml:space="preserve">Two Bed Room Sunset Laoon Villa with Pool </v>
      </c>
      <c r="M29" s="31" t="str">
        <f t="shared" si="12"/>
        <v>BB</v>
      </c>
      <c r="N29" s="31" t="str">
        <f t="shared" si="12"/>
        <v>04 Persons</v>
      </c>
      <c r="O29" s="34">
        <f t="shared" si="13"/>
        <v>1964</v>
      </c>
      <c r="P29" s="34">
        <f t="shared" si="14"/>
        <v>2049</v>
      </c>
      <c r="Q29" s="34">
        <f t="shared" si="15"/>
        <v>24</v>
      </c>
      <c r="S29" s="53">
        <v>25</v>
      </c>
      <c r="T29" s="53">
        <v>25</v>
      </c>
      <c r="U29" s="53">
        <v>25</v>
      </c>
      <c r="W29" s="30" t="str">
        <f t="shared" si="16"/>
        <v xml:space="preserve">Two Bed Room Sunset Laoon Villa with Pool </v>
      </c>
      <c r="X29" s="31" t="str">
        <f t="shared" si="16"/>
        <v>BB</v>
      </c>
      <c r="Y29" s="31" t="str">
        <f t="shared" si="16"/>
        <v>04 Persons</v>
      </c>
      <c r="Z29" s="34">
        <f t="shared" si="17"/>
        <v>1989</v>
      </c>
      <c r="AA29" s="34">
        <f t="shared" si="17"/>
        <v>2074</v>
      </c>
      <c r="AB29" s="34">
        <f t="shared" si="17"/>
        <v>49</v>
      </c>
    </row>
    <row r="30" spans="1:28" ht="23.25" customHeight="1">
      <c r="A30" s="30" t="s">
        <v>1555</v>
      </c>
      <c r="B30" s="31" t="s">
        <v>139</v>
      </c>
      <c r="C30" s="31" t="s">
        <v>206</v>
      </c>
      <c r="D30" s="31">
        <v>2470</v>
      </c>
      <c r="E30" s="31">
        <v>2650</v>
      </c>
      <c r="F30" s="31"/>
      <c r="G30" s="8"/>
      <c r="H30" s="33"/>
      <c r="I30" s="33"/>
      <c r="J30" s="33">
        <v>36</v>
      </c>
      <c r="L30" s="30" t="str">
        <f t="shared" si="12"/>
        <v xml:space="preserve">Three Bed Room Sunset Lagoon Villa with Pool </v>
      </c>
      <c r="M30" s="31" t="str">
        <f t="shared" si="12"/>
        <v>BB</v>
      </c>
      <c r="N30" s="31" t="str">
        <f t="shared" si="12"/>
        <v>06 Persons</v>
      </c>
      <c r="O30" s="34">
        <f t="shared" si="13"/>
        <v>2506</v>
      </c>
      <c r="P30" s="34">
        <f t="shared" si="14"/>
        <v>2686</v>
      </c>
      <c r="Q30" s="34">
        <f t="shared" si="15"/>
        <v>36</v>
      </c>
      <c r="S30" s="53">
        <v>40</v>
      </c>
      <c r="T30" s="53">
        <v>40</v>
      </c>
      <c r="U30" s="53">
        <v>40</v>
      </c>
      <c r="W30" s="30" t="str">
        <f t="shared" si="16"/>
        <v xml:space="preserve">Three Bed Room Sunset Lagoon Villa with Pool </v>
      </c>
      <c r="X30" s="31" t="str">
        <f t="shared" si="16"/>
        <v>BB</v>
      </c>
      <c r="Y30" s="31" t="str">
        <f t="shared" si="16"/>
        <v>06 Persons</v>
      </c>
      <c r="Z30" s="34">
        <f t="shared" si="17"/>
        <v>2546</v>
      </c>
      <c r="AA30" s="34">
        <f t="shared" si="17"/>
        <v>2726</v>
      </c>
      <c r="AB30" s="34">
        <f t="shared" si="17"/>
        <v>76</v>
      </c>
    </row>
    <row r="31" spans="1:28" ht="23.25" customHeight="1">
      <c r="A31" s="30" t="s">
        <v>1556</v>
      </c>
      <c r="B31" s="31" t="s">
        <v>139</v>
      </c>
      <c r="C31" s="31" t="s">
        <v>206</v>
      </c>
      <c r="D31" s="31">
        <v>3850</v>
      </c>
      <c r="E31" s="31">
        <v>4275</v>
      </c>
      <c r="F31" s="31"/>
      <c r="G31" s="8"/>
      <c r="H31" s="33"/>
      <c r="I31" s="33"/>
      <c r="J31" s="33">
        <v>36</v>
      </c>
      <c r="L31" s="30" t="str">
        <f t="shared" si="12"/>
        <v xml:space="preserve">Grand Konotta Villa with Private Infinity Pool </v>
      </c>
      <c r="M31" s="31" t="str">
        <f t="shared" si="12"/>
        <v>BB</v>
      </c>
      <c r="N31" s="31" t="str">
        <f t="shared" si="12"/>
        <v>06 Persons</v>
      </c>
      <c r="O31" s="34">
        <f t="shared" si="13"/>
        <v>3886</v>
      </c>
      <c r="P31" s="34">
        <f t="shared" si="14"/>
        <v>4311</v>
      </c>
      <c r="Q31" s="34">
        <f t="shared" si="15"/>
        <v>36</v>
      </c>
      <c r="S31" s="53">
        <v>40</v>
      </c>
      <c r="T31" s="53">
        <v>40</v>
      </c>
      <c r="U31" s="53">
        <v>80</v>
      </c>
      <c r="W31" s="30" t="str">
        <f t="shared" si="16"/>
        <v xml:space="preserve">Grand Konotta Villa with Private Infinity Pool </v>
      </c>
      <c r="X31" s="31" t="str">
        <f t="shared" si="16"/>
        <v>BB</v>
      </c>
      <c r="Y31" s="31" t="str">
        <f t="shared" si="16"/>
        <v>06 Persons</v>
      </c>
      <c r="Z31" s="34">
        <f t="shared" si="17"/>
        <v>3926</v>
      </c>
      <c r="AA31" s="34">
        <f t="shared" si="17"/>
        <v>4351</v>
      </c>
      <c r="AB31" s="34">
        <f t="shared" si="17"/>
        <v>116</v>
      </c>
    </row>
  </sheetData>
  <sheetProtection password="D8E4" sheet="1" selectLockedCells="1" selectUnlockedCells="1"/>
  <mergeCells count="18">
    <mergeCell ref="N21:N22"/>
    <mergeCell ref="W21:W22"/>
    <mergeCell ref="A9:A10"/>
    <mergeCell ref="B9:B10"/>
    <mergeCell ref="C9:C10"/>
    <mergeCell ref="L9:L10"/>
    <mergeCell ref="M9:M10"/>
    <mergeCell ref="N9:N10"/>
    <mergeCell ref="A21:A22"/>
    <mergeCell ref="B21:B22"/>
    <mergeCell ref="C21:C22"/>
    <mergeCell ref="L21:L22"/>
    <mergeCell ref="M21:M22"/>
    <mergeCell ref="X21:X22"/>
    <mergeCell ref="Y21:Y22"/>
    <mergeCell ref="W9:W10"/>
    <mergeCell ref="X9:X10"/>
    <mergeCell ref="Y9:Y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221E8-4D0C-4BA4-9E2B-E536190394CC}">
  <sheetPr codeName="Лист165"/>
  <dimension ref="A1:K24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21.85546875" style="1" customWidth="1"/>
    <col min="2" max="2" width="10.42578125" style="1" customWidth="1"/>
    <col min="3" max="3" width="12.85546875" style="2" customWidth="1"/>
    <col min="4" max="4" width="11" style="2" customWidth="1"/>
    <col min="5" max="6" width="11" style="3" customWidth="1"/>
    <col min="7" max="7" width="10.7109375" style="1" customWidth="1"/>
    <col min="8" max="10" width="11" style="1" customWidth="1"/>
    <col min="11" max="11" width="10.85546875" style="1" customWidth="1"/>
    <col min="12" max="16384" width="9.140625" style="1"/>
  </cols>
  <sheetData>
    <row r="1" spans="1:11" ht="20.25" customHeight="1">
      <c r="A1" s="300" t="s">
        <v>2115</v>
      </c>
      <c r="B1" s="300"/>
      <c r="C1" s="300"/>
      <c r="D1" s="300"/>
      <c r="K1" s="4"/>
    </row>
    <row r="2" spans="1:11" s="3" customFormat="1" ht="22.15" customHeight="1">
      <c r="A2" s="15"/>
      <c r="B2" s="18"/>
      <c r="C2" s="5"/>
      <c r="D2" s="22"/>
      <c r="G2" s="1"/>
      <c r="H2" s="1"/>
      <c r="I2" s="1"/>
      <c r="J2" s="1"/>
      <c r="K2" s="1"/>
    </row>
    <row r="3" spans="1:11" s="3" customFormat="1" ht="22.15" customHeight="1">
      <c r="A3" s="15" t="s">
        <v>10</v>
      </c>
      <c r="B3" s="18"/>
      <c r="C3" s="5"/>
      <c r="D3" s="22"/>
      <c r="G3" s="1"/>
      <c r="H3" s="1"/>
      <c r="I3" s="1"/>
      <c r="J3" s="1"/>
      <c r="K3" s="1"/>
    </row>
    <row r="4" spans="1:11" s="3" customFormat="1" ht="22.15" customHeight="1">
      <c r="A4" s="5" t="s">
        <v>11</v>
      </c>
      <c r="B4" s="18"/>
      <c r="C4" s="5"/>
      <c r="D4" s="22"/>
      <c r="G4" s="1"/>
      <c r="H4" s="1"/>
      <c r="I4" s="1"/>
      <c r="J4" s="1"/>
      <c r="K4" s="1"/>
    </row>
    <row r="5" spans="1:11" s="3" customFormat="1" ht="22.15" customHeight="1">
      <c r="A5" s="5" t="s">
        <v>12</v>
      </c>
      <c r="B5" s="18"/>
      <c r="C5" s="5"/>
      <c r="D5" s="22"/>
      <c r="G5" s="1"/>
      <c r="H5" s="1"/>
      <c r="I5" s="1"/>
      <c r="J5" s="1"/>
      <c r="K5" s="1"/>
    </row>
    <row r="6" spans="1:11" s="3" customFormat="1" ht="22.15" customHeight="1">
      <c r="A6" s="5" t="s">
        <v>1557</v>
      </c>
      <c r="B6" s="18"/>
      <c r="C6" s="5"/>
      <c r="D6" s="22"/>
      <c r="G6" s="1"/>
      <c r="H6" s="1"/>
      <c r="I6" s="1"/>
      <c r="J6" s="1"/>
      <c r="K6" s="1"/>
    </row>
    <row r="7" spans="1:11" s="3" customFormat="1" ht="22.15" customHeight="1">
      <c r="A7" s="5" t="s">
        <v>1558</v>
      </c>
      <c r="B7" s="18"/>
      <c r="C7" s="5"/>
      <c r="D7" s="22"/>
      <c r="G7" s="1"/>
      <c r="H7" s="1"/>
      <c r="I7" s="1"/>
      <c r="J7" s="1"/>
      <c r="K7" s="1"/>
    </row>
    <row r="8" spans="1:11" s="3" customFormat="1" ht="22.15" customHeight="1">
      <c r="A8" s="23" t="s">
        <v>1559</v>
      </c>
      <c r="B8" s="18"/>
      <c r="C8" s="5"/>
      <c r="D8" s="22"/>
      <c r="G8" s="1"/>
      <c r="H8" s="1"/>
      <c r="I8" s="1"/>
      <c r="J8" s="1"/>
      <c r="K8" s="1"/>
    </row>
    <row r="9" spans="1:11" s="3" customFormat="1" ht="22.15" customHeight="1">
      <c r="A9" s="15"/>
      <c r="B9" s="18"/>
      <c r="C9" s="5"/>
      <c r="D9" s="22"/>
      <c r="G9" s="1"/>
      <c r="H9" s="1"/>
      <c r="I9" s="1"/>
      <c r="J9" s="1"/>
      <c r="K9" s="1"/>
    </row>
    <row r="10" spans="1:11" s="2" customFormat="1" ht="22.15" customHeight="1">
      <c r="A10" s="5"/>
      <c r="B10" s="1"/>
      <c r="E10" s="3"/>
      <c r="F10" s="3"/>
      <c r="G10" s="1"/>
      <c r="H10" s="1"/>
      <c r="I10" s="1"/>
      <c r="J10" s="1"/>
      <c r="K10" s="1"/>
    </row>
    <row r="11" spans="1:11" s="2" customFormat="1" ht="22.15" customHeight="1">
      <c r="A11" s="7" t="s">
        <v>265</v>
      </c>
      <c r="B11" s="1"/>
      <c r="E11" s="3"/>
      <c r="F11" s="3"/>
      <c r="G11" s="1"/>
      <c r="H11" s="1"/>
      <c r="I11" s="1"/>
      <c r="J11" s="1"/>
      <c r="K11" s="1"/>
    </row>
    <row r="12" spans="1:11" s="2" customFormat="1" ht="22.15" customHeight="1">
      <c r="A12" s="7" t="s">
        <v>266</v>
      </c>
      <c r="B12" s="1"/>
      <c r="E12" s="3"/>
      <c r="F12" s="3"/>
      <c r="G12" s="1"/>
      <c r="H12" s="1"/>
      <c r="I12" s="1"/>
      <c r="J12" s="1"/>
      <c r="K12" s="1"/>
    </row>
    <row r="13" spans="1:11" s="2" customFormat="1" ht="22.15" customHeight="1">
      <c r="A13" s="5" t="s">
        <v>267</v>
      </c>
      <c r="B13" s="1"/>
      <c r="E13" s="3"/>
      <c r="F13" s="3"/>
      <c r="G13" s="1"/>
      <c r="H13" s="1"/>
      <c r="I13" s="1"/>
      <c r="J13" s="1"/>
      <c r="K13" s="1"/>
    </row>
    <row r="14" spans="1:11" s="2" customFormat="1" ht="22.15" customHeight="1">
      <c r="A14" s="5" t="s">
        <v>268</v>
      </c>
      <c r="B14" s="1"/>
      <c r="E14" s="3"/>
      <c r="F14" s="3"/>
      <c r="G14" s="1"/>
      <c r="H14" s="1"/>
      <c r="I14" s="1"/>
      <c r="J14" s="1"/>
      <c r="K14" s="1"/>
    </row>
    <row r="15" spans="1:11" s="2" customFormat="1" ht="22.15" customHeight="1">
      <c r="A15" s="5" t="s">
        <v>1560</v>
      </c>
      <c r="B15" s="1"/>
      <c r="E15" s="3"/>
      <c r="F15" s="3"/>
      <c r="G15" s="1"/>
      <c r="H15" s="1"/>
      <c r="I15" s="1"/>
      <c r="J15" s="1"/>
      <c r="K15" s="1"/>
    </row>
    <row r="16" spans="1:11" s="2" customFormat="1" ht="22.15" customHeight="1">
      <c r="A16" s="7" t="s">
        <v>270</v>
      </c>
      <c r="B16" s="1"/>
      <c r="E16" s="3"/>
      <c r="F16" s="3"/>
      <c r="G16" s="1"/>
      <c r="H16" s="1"/>
      <c r="I16" s="1"/>
      <c r="J16" s="1"/>
      <c r="K16" s="1"/>
    </row>
    <row r="17" spans="1:11" s="2" customFormat="1" ht="22.15" customHeight="1">
      <c r="A17" s="5" t="s">
        <v>1561</v>
      </c>
      <c r="B17" s="1"/>
      <c r="E17" s="3"/>
      <c r="F17" s="3"/>
      <c r="G17" s="1"/>
      <c r="H17" s="1"/>
      <c r="I17" s="1"/>
      <c r="J17" s="1"/>
      <c r="K17" s="1"/>
    </row>
    <row r="18" spans="1:11" s="2" customFormat="1" ht="22.15" customHeight="1">
      <c r="A18" s="5" t="s">
        <v>389</v>
      </c>
      <c r="B18" s="1"/>
      <c r="E18" s="3"/>
      <c r="F18" s="3"/>
      <c r="G18" s="1"/>
      <c r="H18" s="1"/>
      <c r="I18" s="1"/>
      <c r="J18" s="1"/>
      <c r="K18" s="1"/>
    </row>
    <row r="19" spans="1:11" ht="22.15" customHeight="1">
      <c r="A19" s="7" t="s">
        <v>272</v>
      </c>
    </row>
    <row r="20" spans="1:11" ht="22.15" customHeight="1">
      <c r="A20" s="5" t="s">
        <v>273</v>
      </c>
    </row>
    <row r="21" spans="1:11" ht="22.15" customHeight="1">
      <c r="A21" s="5" t="s">
        <v>1491</v>
      </c>
    </row>
    <row r="22" spans="1:11" ht="22.15" customHeight="1">
      <c r="A22" s="5" t="s">
        <v>1562</v>
      </c>
    </row>
    <row r="23" spans="1:11" ht="22.15" customHeight="1"/>
    <row r="24" spans="1:11" ht="22.15" customHeight="1"/>
  </sheetData>
  <mergeCells count="1">
    <mergeCell ref="A1:D1"/>
  </mergeCells>
  <pageMargins left="0.25" right="0.25" top="0.75" bottom="0.75" header="0.3" footer="0.3"/>
  <pageSetup paperSize="9" scale="76" orientation="portrait" verticalDpi="1200" r:id="rId1"/>
  <headerFooter>
    <oddFooter>&amp;L&amp;"Candara,Regular"&amp;8INTOUR MALDIVES&amp;C&amp;"Candara,Regular"&amp;8&amp;P of &amp;N&amp;R&amp;"Candara,Regular"&amp;8Ozen by Atmosphere at Maadhoo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5909F-05AD-4AA1-A265-9158B1E6ED0C}">
  <sheetPr codeName="Лист166">
    <tabColor rgb="FFFF0000"/>
  </sheetPr>
  <dimension ref="A8:BF40"/>
  <sheetViews>
    <sheetView topLeftCell="BG1" zoomScaleNormal="100" zoomScaleSheetLayoutView="100" workbookViewId="0">
      <selection sqref="A1:BF1048576"/>
    </sheetView>
  </sheetViews>
  <sheetFormatPr defaultColWidth="16.85546875" defaultRowHeight="23.45" customHeight="1"/>
  <cols>
    <col min="1" max="58" width="0" style="25" hidden="1" customWidth="1"/>
    <col min="59" max="16384" width="16.85546875" style="25"/>
  </cols>
  <sheetData>
    <row r="8" spans="1:58" ht="23.45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3.45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3.45" customHeight="1">
      <c r="A10" s="298"/>
      <c r="B10" s="298"/>
      <c r="C10" s="298"/>
      <c r="D10" s="285" t="s">
        <v>235</v>
      </c>
      <c r="E10" s="286"/>
      <c r="F10" s="286"/>
      <c r="G10" s="287"/>
      <c r="H10" s="285" t="s">
        <v>276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08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08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08 Jan 2020</v>
      </c>
      <c r="BD10" s="283"/>
      <c r="BE10" s="283"/>
      <c r="BF10" s="284"/>
    </row>
    <row r="11" spans="1:58" ht="23.45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3.45" customHeight="1">
      <c r="A12" s="30" t="s">
        <v>1563</v>
      </c>
      <c r="B12" s="31" t="s">
        <v>8</v>
      </c>
      <c r="C12" s="32" t="s">
        <v>45</v>
      </c>
      <c r="D12" s="31">
        <v>882</v>
      </c>
      <c r="E12" s="31">
        <v>566</v>
      </c>
      <c r="F12" s="31">
        <v>494</v>
      </c>
      <c r="G12" s="31">
        <v>100</v>
      </c>
      <c r="H12" s="31">
        <v>1458</v>
      </c>
      <c r="I12" s="31">
        <v>854</v>
      </c>
      <c r="J12" s="31">
        <v>686</v>
      </c>
      <c r="K12" s="31">
        <v>175</v>
      </c>
      <c r="M12" s="30" t="str">
        <f t="shared" ref="M12:O14" si="0">A12</f>
        <v xml:space="preserve">Earth Villa </v>
      </c>
      <c r="N12" s="31" t="str">
        <f t="shared" si="0"/>
        <v>AI</v>
      </c>
      <c r="O12" s="31" t="str">
        <f t="shared" si="0"/>
        <v>as quoted</v>
      </c>
      <c r="P12" s="31">
        <f>SUM(D12)</f>
        <v>882</v>
      </c>
      <c r="Q12" s="31">
        <f>SUM(E12*2)</f>
        <v>1132</v>
      </c>
      <c r="R12" s="31">
        <f>F12*3</f>
        <v>1482</v>
      </c>
      <c r="S12" s="31">
        <f>G12</f>
        <v>100</v>
      </c>
      <c r="T12" s="31">
        <f>SUM(H12)</f>
        <v>1458</v>
      </c>
      <c r="U12" s="31">
        <f>SUM(I12*2)</f>
        <v>1708</v>
      </c>
      <c r="V12" s="31">
        <f>SUM(J12*3)</f>
        <v>2058</v>
      </c>
      <c r="W12" s="31">
        <f>SUM(K12)</f>
        <v>175</v>
      </c>
      <c r="X12" s="8"/>
      <c r="Y12" s="33"/>
      <c r="Z12" s="33"/>
      <c r="AA12" s="33">
        <v>6</v>
      </c>
      <c r="AB12" s="33">
        <v>12</v>
      </c>
      <c r="AC12" s="33">
        <v>18</v>
      </c>
      <c r="AE12" s="30" t="str">
        <f t="shared" ref="AE12:AJ15" si="1">M12</f>
        <v xml:space="preserve">Earth Villa </v>
      </c>
      <c r="AF12" s="31" t="str">
        <f t="shared" si="1"/>
        <v>AI</v>
      </c>
      <c r="AG12" s="31" t="str">
        <f t="shared" si="1"/>
        <v>as quoted</v>
      </c>
      <c r="AH12" s="31">
        <f>P12</f>
        <v>882</v>
      </c>
      <c r="AI12" s="34">
        <f>Q12</f>
        <v>1132</v>
      </c>
      <c r="AJ12" s="34">
        <f t="shared" si="1"/>
        <v>1482</v>
      </c>
      <c r="AK12" s="34">
        <f>S12</f>
        <v>100</v>
      </c>
      <c r="AL12" s="34">
        <f t="shared" ref="AL12:AN14" si="2">T12</f>
        <v>1458</v>
      </c>
      <c r="AM12" s="34">
        <f t="shared" si="2"/>
        <v>1708</v>
      </c>
      <c r="AN12" s="34">
        <f t="shared" si="2"/>
        <v>2058</v>
      </c>
      <c r="AO12" s="34">
        <f>W12</f>
        <v>175</v>
      </c>
      <c r="AQ12" s="35">
        <v>12</v>
      </c>
      <c r="AR12" s="35">
        <v>0</v>
      </c>
      <c r="AS12" s="35">
        <v>30</v>
      </c>
      <c r="AT12" s="36">
        <v>0</v>
      </c>
      <c r="AV12" s="30" t="str">
        <f t="shared" ref="AV12:AX14" si="3">AE12</f>
        <v xml:space="preserve">Earth Villa </v>
      </c>
      <c r="AW12" s="31" t="str">
        <f t="shared" si="3"/>
        <v>AI</v>
      </c>
      <c r="AX12" s="31" t="str">
        <f t="shared" si="3"/>
        <v>as quoted</v>
      </c>
      <c r="AY12" s="31">
        <f>AH12+AQ12</f>
        <v>894</v>
      </c>
      <c r="AZ12" s="31">
        <f>AI12+AQ12</f>
        <v>1144</v>
      </c>
      <c r="BA12" s="31">
        <f t="shared" ref="BA12:BC14" si="4">AJ12+AQ12</f>
        <v>1494</v>
      </c>
      <c r="BB12" s="31">
        <f t="shared" si="4"/>
        <v>100</v>
      </c>
      <c r="BC12" s="31">
        <f t="shared" si="4"/>
        <v>1488</v>
      </c>
      <c r="BD12" s="31">
        <f>AM12+AS12</f>
        <v>1738</v>
      </c>
      <c r="BE12" s="31">
        <f t="shared" ref="BE12:BF14" si="5">AN12+AS12</f>
        <v>2088</v>
      </c>
      <c r="BF12" s="31">
        <f t="shared" si="5"/>
        <v>175</v>
      </c>
    </row>
    <row r="13" spans="1:58" ht="23.45" customHeight="1">
      <c r="A13" s="30" t="s">
        <v>1564</v>
      </c>
      <c r="B13" s="31" t="s">
        <v>8</v>
      </c>
      <c r="C13" s="32" t="s">
        <v>45</v>
      </c>
      <c r="D13" s="31">
        <v>932</v>
      </c>
      <c r="E13" s="31">
        <v>591</v>
      </c>
      <c r="F13" s="31">
        <v>511</v>
      </c>
      <c r="G13" s="31">
        <v>100</v>
      </c>
      <c r="H13" s="31">
        <v>1508</v>
      </c>
      <c r="I13" s="31">
        <v>879</v>
      </c>
      <c r="J13" s="31">
        <v>703</v>
      </c>
      <c r="K13" s="31">
        <v>175</v>
      </c>
      <c r="M13" s="30" t="str">
        <f t="shared" si="0"/>
        <v xml:space="preserve">Wind Villa </v>
      </c>
      <c r="N13" s="31" t="str">
        <f t="shared" si="0"/>
        <v>AI</v>
      </c>
      <c r="O13" s="31" t="str">
        <f t="shared" si="0"/>
        <v>as quoted</v>
      </c>
      <c r="P13" s="31">
        <f>SUM(D13)</f>
        <v>932</v>
      </c>
      <c r="Q13" s="31">
        <f>SUM(E13*2)</f>
        <v>1182</v>
      </c>
      <c r="R13" s="31">
        <f>F13*3</f>
        <v>1533</v>
      </c>
      <c r="S13" s="31">
        <f>G13</f>
        <v>100</v>
      </c>
      <c r="T13" s="31">
        <f>SUM(H13)</f>
        <v>1508</v>
      </c>
      <c r="U13" s="31">
        <f>SUM(I13*2)</f>
        <v>1758</v>
      </c>
      <c r="V13" s="31">
        <f>SUM(J13*3)</f>
        <v>2109</v>
      </c>
      <c r="W13" s="31">
        <f>SUM(K13)</f>
        <v>175</v>
      </c>
      <c r="X13" s="8"/>
      <c r="Y13" s="33"/>
      <c r="Z13" s="33"/>
      <c r="AA13" s="33">
        <v>6</v>
      </c>
      <c r="AB13" s="33">
        <v>12</v>
      </c>
      <c r="AC13" s="33">
        <v>18</v>
      </c>
      <c r="AE13" s="30" t="str">
        <f t="shared" si="1"/>
        <v xml:space="preserve">Wind Villa </v>
      </c>
      <c r="AF13" s="31" t="str">
        <f t="shared" si="1"/>
        <v>AI</v>
      </c>
      <c r="AG13" s="31" t="str">
        <f t="shared" si="1"/>
        <v>as quoted</v>
      </c>
      <c r="AH13" s="31">
        <f t="shared" si="1"/>
        <v>932</v>
      </c>
      <c r="AI13" s="34">
        <f t="shared" si="1"/>
        <v>1182</v>
      </c>
      <c r="AJ13" s="34">
        <f t="shared" si="1"/>
        <v>1533</v>
      </c>
      <c r="AK13" s="34">
        <f>S13</f>
        <v>100</v>
      </c>
      <c r="AL13" s="34">
        <f t="shared" si="2"/>
        <v>1508</v>
      </c>
      <c r="AM13" s="34">
        <f t="shared" si="2"/>
        <v>1758</v>
      </c>
      <c r="AN13" s="34">
        <f t="shared" si="2"/>
        <v>2109</v>
      </c>
      <c r="AO13" s="34">
        <f>W13</f>
        <v>175</v>
      </c>
      <c r="AQ13" s="35">
        <v>12</v>
      </c>
      <c r="AR13" s="35">
        <v>0</v>
      </c>
      <c r="AS13" s="35">
        <v>30</v>
      </c>
      <c r="AT13" s="36">
        <v>0</v>
      </c>
      <c r="AV13" s="30" t="str">
        <f t="shared" si="3"/>
        <v xml:space="preserve">Wind Villa </v>
      </c>
      <c r="AW13" s="31" t="str">
        <f t="shared" si="3"/>
        <v>AI</v>
      </c>
      <c r="AX13" s="31" t="str">
        <f t="shared" si="3"/>
        <v>as quoted</v>
      </c>
      <c r="AY13" s="31">
        <f>AH13+AQ13</f>
        <v>944</v>
      </c>
      <c r="AZ13" s="31">
        <f>AI13+AQ13</f>
        <v>1194</v>
      </c>
      <c r="BA13" s="31">
        <f t="shared" si="4"/>
        <v>1545</v>
      </c>
      <c r="BB13" s="31">
        <f t="shared" si="4"/>
        <v>100</v>
      </c>
      <c r="BC13" s="31">
        <f t="shared" si="4"/>
        <v>1538</v>
      </c>
      <c r="BD13" s="31">
        <f>AM13+AS13</f>
        <v>1788</v>
      </c>
      <c r="BE13" s="31">
        <f t="shared" si="5"/>
        <v>2139</v>
      </c>
      <c r="BF13" s="31">
        <f t="shared" si="5"/>
        <v>175</v>
      </c>
    </row>
    <row r="14" spans="1:58" ht="23.45" customHeight="1">
      <c r="A14" s="30" t="s">
        <v>1565</v>
      </c>
      <c r="B14" s="31" t="s">
        <v>8</v>
      </c>
      <c r="C14" s="32" t="s">
        <v>45</v>
      </c>
      <c r="D14" s="31">
        <v>1182</v>
      </c>
      <c r="E14" s="31">
        <v>716</v>
      </c>
      <c r="F14" s="31">
        <v>594</v>
      </c>
      <c r="G14" s="31">
        <v>100</v>
      </c>
      <c r="H14" s="31">
        <v>1758</v>
      </c>
      <c r="I14" s="31">
        <v>1004</v>
      </c>
      <c r="J14" s="31">
        <v>786</v>
      </c>
      <c r="K14" s="31">
        <v>175</v>
      </c>
      <c r="M14" s="30" t="str">
        <f t="shared" si="0"/>
        <v xml:space="preserve">Earth Villa with Pool </v>
      </c>
      <c r="N14" s="31" t="str">
        <f t="shared" si="0"/>
        <v>AI</v>
      </c>
      <c r="O14" s="31" t="str">
        <f t="shared" si="0"/>
        <v>as quoted</v>
      </c>
      <c r="P14" s="31">
        <f>SUM(D14)</f>
        <v>1182</v>
      </c>
      <c r="Q14" s="31">
        <f>SUM(E14*2)</f>
        <v>1432</v>
      </c>
      <c r="R14" s="31">
        <f>F14*3</f>
        <v>1782</v>
      </c>
      <c r="S14" s="31">
        <f>G14</f>
        <v>100</v>
      </c>
      <c r="T14" s="31">
        <f>SUM(H14)</f>
        <v>1758</v>
      </c>
      <c r="U14" s="31">
        <f>SUM(I14*2)</f>
        <v>2008</v>
      </c>
      <c r="V14" s="31">
        <f>SUM(J14*3)</f>
        <v>2358</v>
      </c>
      <c r="W14" s="31">
        <f>SUM(K14)</f>
        <v>175</v>
      </c>
      <c r="X14" s="8"/>
      <c r="Y14" s="33"/>
      <c r="Z14" s="33"/>
      <c r="AA14" s="33">
        <v>6</v>
      </c>
      <c r="AB14" s="33">
        <v>12</v>
      </c>
      <c r="AC14" s="33">
        <v>18</v>
      </c>
      <c r="AE14" s="30" t="str">
        <f t="shared" si="1"/>
        <v xml:space="preserve">Earth Villa with Pool </v>
      </c>
      <c r="AF14" s="31" t="str">
        <f t="shared" si="1"/>
        <v>AI</v>
      </c>
      <c r="AG14" s="31" t="str">
        <f t="shared" si="1"/>
        <v>as quoted</v>
      </c>
      <c r="AH14" s="31">
        <f t="shared" si="1"/>
        <v>1182</v>
      </c>
      <c r="AI14" s="34">
        <f t="shared" si="1"/>
        <v>1432</v>
      </c>
      <c r="AJ14" s="34">
        <f t="shared" si="1"/>
        <v>1782</v>
      </c>
      <c r="AK14" s="34">
        <f>S14</f>
        <v>100</v>
      </c>
      <c r="AL14" s="34">
        <f t="shared" si="2"/>
        <v>1758</v>
      </c>
      <c r="AM14" s="34">
        <f t="shared" si="2"/>
        <v>2008</v>
      </c>
      <c r="AN14" s="34">
        <f t="shared" si="2"/>
        <v>2358</v>
      </c>
      <c r="AO14" s="34">
        <f>W14</f>
        <v>175</v>
      </c>
      <c r="AQ14" s="35">
        <v>12</v>
      </c>
      <c r="AR14" s="35">
        <v>0</v>
      </c>
      <c r="AS14" s="35">
        <v>30</v>
      </c>
      <c r="AT14" s="36">
        <v>0</v>
      </c>
      <c r="AV14" s="30" t="str">
        <f t="shared" si="3"/>
        <v xml:space="preserve">Earth Villa with Pool </v>
      </c>
      <c r="AW14" s="31" t="str">
        <f t="shared" si="3"/>
        <v>AI</v>
      </c>
      <c r="AX14" s="31" t="str">
        <f t="shared" si="3"/>
        <v>as quoted</v>
      </c>
      <c r="AY14" s="31">
        <f>AH14+AQ14</f>
        <v>1194</v>
      </c>
      <c r="AZ14" s="31">
        <f>AI14+AQ14</f>
        <v>1444</v>
      </c>
      <c r="BA14" s="31">
        <f t="shared" si="4"/>
        <v>1794</v>
      </c>
      <c r="BB14" s="31">
        <f t="shared" si="4"/>
        <v>100</v>
      </c>
      <c r="BC14" s="31">
        <f t="shared" si="4"/>
        <v>1788</v>
      </c>
      <c r="BD14" s="31">
        <f>AM14+AS14</f>
        <v>2038</v>
      </c>
      <c r="BE14" s="31">
        <f t="shared" si="5"/>
        <v>2388</v>
      </c>
      <c r="BF14" s="31">
        <f t="shared" si="5"/>
        <v>175</v>
      </c>
    </row>
    <row r="15" spans="1:58" ht="23.45" customHeight="1">
      <c r="A15" s="30" t="s">
        <v>1566</v>
      </c>
      <c r="B15" s="31" t="s">
        <v>8</v>
      </c>
      <c r="C15" s="32" t="s">
        <v>45</v>
      </c>
      <c r="D15" s="31">
        <v>1232</v>
      </c>
      <c r="E15" s="31">
        <v>741</v>
      </c>
      <c r="F15" s="31">
        <v>611</v>
      </c>
      <c r="G15" s="31">
        <v>100</v>
      </c>
      <c r="H15" s="31">
        <v>1808</v>
      </c>
      <c r="I15" s="31">
        <v>1029</v>
      </c>
      <c r="J15" s="31">
        <v>803</v>
      </c>
      <c r="K15" s="31">
        <v>175</v>
      </c>
      <c r="M15" s="30" t="str">
        <f>A15</f>
        <v xml:space="preserve">Wind Villa with Pool </v>
      </c>
      <c r="N15" s="31" t="str">
        <f>B15</f>
        <v>AI</v>
      </c>
      <c r="O15" s="31" t="str">
        <f>C15</f>
        <v>as quoted</v>
      </c>
      <c r="P15" s="31">
        <f>SUM(D15)</f>
        <v>1232</v>
      </c>
      <c r="Q15" s="31">
        <f>SUM(E15*2)</f>
        <v>1482</v>
      </c>
      <c r="R15" s="31">
        <f>F15*3</f>
        <v>1833</v>
      </c>
      <c r="S15" s="31">
        <f>G15</f>
        <v>100</v>
      </c>
      <c r="T15" s="31">
        <f>SUM(H15)</f>
        <v>1808</v>
      </c>
      <c r="U15" s="31">
        <f>SUM(I15*2)</f>
        <v>2058</v>
      </c>
      <c r="V15" s="31">
        <f>SUM(J15*3)</f>
        <v>2409</v>
      </c>
      <c r="W15" s="31">
        <f>SUM(K15)</f>
        <v>175</v>
      </c>
      <c r="X15" s="8"/>
      <c r="Y15" s="33"/>
      <c r="Z15" s="33"/>
      <c r="AA15" s="33">
        <v>6</v>
      </c>
      <c r="AB15" s="33">
        <v>12</v>
      </c>
      <c r="AC15" s="33">
        <v>18</v>
      </c>
      <c r="AE15" s="30" t="str">
        <f t="shared" si="1"/>
        <v xml:space="preserve">Wind Villa with Pool </v>
      </c>
      <c r="AF15" s="31" t="str">
        <f t="shared" si="1"/>
        <v>AI</v>
      </c>
      <c r="AG15" s="31" t="str">
        <f t="shared" si="1"/>
        <v>as quoted</v>
      </c>
      <c r="AH15" s="31">
        <f t="shared" si="1"/>
        <v>1232</v>
      </c>
      <c r="AI15" s="34">
        <f t="shared" si="1"/>
        <v>1482</v>
      </c>
      <c r="AJ15" s="34">
        <f t="shared" si="1"/>
        <v>1833</v>
      </c>
      <c r="AK15" s="34">
        <f>S15</f>
        <v>100</v>
      </c>
      <c r="AL15" s="34">
        <f>T15</f>
        <v>1808</v>
      </c>
      <c r="AM15" s="34">
        <f>U15</f>
        <v>2058</v>
      </c>
      <c r="AN15" s="34">
        <f>V15</f>
        <v>2409</v>
      </c>
      <c r="AO15" s="34">
        <f>W15</f>
        <v>175</v>
      </c>
      <c r="AQ15" s="35">
        <v>12</v>
      </c>
      <c r="AR15" s="35">
        <v>0</v>
      </c>
      <c r="AS15" s="35">
        <v>30</v>
      </c>
      <c r="AT15" s="36">
        <v>0</v>
      </c>
      <c r="AV15" s="30" t="str">
        <f>AE15</f>
        <v xml:space="preserve">Wind Villa with Pool </v>
      </c>
      <c r="AW15" s="31" t="str">
        <f>AF15</f>
        <v>AI</v>
      </c>
      <c r="AX15" s="31" t="str">
        <f>AG15</f>
        <v>as quoted</v>
      </c>
      <c r="AY15" s="31">
        <f>AH15+AQ15</f>
        <v>1244</v>
      </c>
      <c r="AZ15" s="31">
        <f>AI15+AQ15</f>
        <v>1494</v>
      </c>
      <c r="BA15" s="31">
        <f>AJ15+AQ15</f>
        <v>1845</v>
      </c>
      <c r="BB15" s="31">
        <f>AK15+AR15</f>
        <v>100</v>
      </c>
      <c r="BC15" s="31">
        <f>AL15+AS15</f>
        <v>1838</v>
      </c>
      <c r="BD15" s="31">
        <f>AM15+AS15</f>
        <v>2088</v>
      </c>
      <c r="BE15" s="31">
        <f>AN15+AS15</f>
        <v>2439</v>
      </c>
      <c r="BF15" s="31">
        <f>AO15+AT15</f>
        <v>175</v>
      </c>
    </row>
    <row r="16" spans="1:58" ht="23.45" customHeight="1">
      <c r="A16" s="30"/>
      <c r="B16" s="31"/>
      <c r="C16" s="31"/>
      <c r="D16" s="31"/>
      <c r="E16" s="31" t="s">
        <v>279</v>
      </c>
      <c r="F16" s="31"/>
      <c r="G16" s="31"/>
      <c r="H16" s="31"/>
      <c r="I16" s="31" t="s">
        <v>280</v>
      </c>
      <c r="J16" s="31"/>
      <c r="K16" s="31"/>
      <c r="M16" s="30"/>
      <c r="N16" s="31"/>
      <c r="O16" s="31"/>
      <c r="P16" s="31"/>
      <c r="Q16" s="31" t="str">
        <f>E16</f>
        <v>Quadruple</v>
      </c>
      <c r="R16" s="31"/>
      <c r="S16" s="31"/>
      <c r="T16" s="31"/>
      <c r="U16" s="31" t="str">
        <f>I16</f>
        <v>Quadurple</v>
      </c>
      <c r="V16" s="31"/>
      <c r="W16" s="31"/>
      <c r="X16" s="8"/>
      <c r="Y16" s="33"/>
      <c r="Z16" s="33"/>
      <c r="AA16" s="33"/>
      <c r="AB16" s="33"/>
      <c r="AC16" s="33"/>
      <c r="AE16" s="30"/>
      <c r="AF16" s="31"/>
      <c r="AG16" s="31"/>
      <c r="AH16" s="31"/>
      <c r="AI16" s="34" t="str">
        <f>Q16</f>
        <v>Quadruple</v>
      </c>
      <c r="AJ16" s="34"/>
      <c r="AK16" s="34"/>
      <c r="AL16" s="34"/>
      <c r="AM16" s="34" t="str">
        <f>U16</f>
        <v>Quadurple</v>
      </c>
      <c r="AN16" s="34"/>
      <c r="AO16" s="34"/>
      <c r="AQ16" s="35"/>
      <c r="AR16" s="35"/>
      <c r="AS16" s="35"/>
      <c r="AT16" s="36"/>
      <c r="AV16" s="30"/>
      <c r="AW16" s="31"/>
      <c r="AX16" s="31"/>
      <c r="AY16" s="31"/>
      <c r="AZ16" s="31" t="str">
        <f>AI16</f>
        <v>Quadruple</v>
      </c>
      <c r="BA16" s="31"/>
      <c r="BB16" s="31"/>
      <c r="BC16" s="31"/>
      <c r="BD16" s="31" t="str">
        <f>AM16</f>
        <v>Quadurple</v>
      </c>
      <c r="BE16" s="31"/>
      <c r="BF16" s="31"/>
    </row>
    <row r="17" spans="1:58" ht="23.45" customHeight="1">
      <c r="A17" s="30" t="s">
        <v>1567</v>
      </c>
      <c r="B17" s="31" t="s">
        <v>8</v>
      </c>
      <c r="C17" s="31" t="s">
        <v>68</v>
      </c>
      <c r="D17" s="31"/>
      <c r="E17" s="31">
        <v>581</v>
      </c>
      <c r="F17" s="31">
        <v>0</v>
      </c>
      <c r="G17" s="31">
        <v>100</v>
      </c>
      <c r="H17" s="31">
        <v>0</v>
      </c>
      <c r="I17" s="31">
        <v>845</v>
      </c>
      <c r="J17" s="31">
        <v>0</v>
      </c>
      <c r="K17" s="31">
        <v>175</v>
      </c>
      <c r="M17" s="30" t="str">
        <f t="shared" ref="M17:O18" si="6">A17</f>
        <v>Earth Pool Pavilion - Two Bed Room Suite</v>
      </c>
      <c r="N17" s="31" t="str">
        <f t="shared" si="6"/>
        <v>AI</v>
      </c>
      <c r="O17" s="31" t="str">
        <f t="shared" si="6"/>
        <v>04 Persons</v>
      </c>
      <c r="P17" s="31">
        <f>SUM(D17)</f>
        <v>0</v>
      </c>
      <c r="Q17" s="31">
        <f>SUM(E17*4)</f>
        <v>2324</v>
      </c>
      <c r="R17" s="31">
        <f>F17*3</f>
        <v>0</v>
      </c>
      <c r="S17" s="31">
        <f>G17</f>
        <v>100</v>
      </c>
      <c r="T17" s="31">
        <f>SUM(H17)</f>
        <v>0</v>
      </c>
      <c r="U17" s="31">
        <f>SUM(I17*4)</f>
        <v>3380</v>
      </c>
      <c r="V17" s="31">
        <f>SUM(J17*3)</f>
        <v>0</v>
      </c>
      <c r="W17" s="31">
        <f>SUM(K17)</f>
        <v>175</v>
      </c>
      <c r="X17" s="8"/>
      <c r="Y17" s="33"/>
      <c r="Z17" s="33"/>
      <c r="AA17" s="33">
        <v>6</v>
      </c>
      <c r="AB17" s="33">
        <v>12</v>
      </c>
      <c r="AC17" s="33">
        <v>18</v>
      </c>
      <c r="AE17" s="30" t="str">
        <f t="shared" ref="AE17:AH18" si="7">M17</f>
        <v>Earth Pool Pavilion - Two Bed Room Suite</v>
      </c>
      <c r="AF17" s="31" t="str">
        <f t="shared" si="7"/>
        <v>AI</v>
      </c>
      <c r="AG17" s="31" t="str">
        <f t="shared" si="7"/>
        <v>04 Persons</v>
      </c>
      <c r="AH17" s="31">
        <f t="shared" si="7"/>
        <v>0</v>
      </c>
      <c r="AI17" s="34">
        <f>Q17</f>
        <v>2324</v>
      </c>
      <c r="AJ17" s="34">
        <f t="shared" ref="AJ17:AL18" si="8">R17</f>
        <v>0</v>
      </c>
      <c r="AK17" s="34">
        <f t="shared" si="8"/>
        <v>100</v>
      </c>
      <c r="AL17" s="34">
        <f t="shared" si="8"/>
        <v>0</v>
      </c>
      <c r="AM17" s="34">
        <f>U17</f>
        <v>3380</v>
      </c>
      <c r="AN17" s="34">
        <f>V17</f>
        <v>0</v>
      </c>
      <c r="AO17" s="34">
        <f>W17</f>
        <v>175</v>
      </c>
      <c r="AQ17" s="35">
        <v>35</v>
      </c>
      <c r="AR17" s="35">
        <v>0</v>
      </c>
      <c r="AS17" s="35">
        <v>50</v>
      </c>
      <c r="AT17" s="36">
        <v>0</v>
      </c>
      <c r="AV17" s="30" t="str">
        <f t="shared" ref="AV17:AX18" si="9">AE17</f>
        <v>Earth Pool Pavilion - Two Bed Room Suite</v>
      </c>
      <c r="AW17" s="31" t="str">
        <f t="shared" si="9"/>
        <v>AI</v>
      </c>
      <c r="AX17" s="31" t="str">
        <f t="shared" si="9"/>
        <v>04 Persons</v>
      </c>
      <c r="AY17" s="31">
        <f>AH17+AQ17</f>
        <v>35</v>
      </c>
      <c r="AZ17" s="31">
        <f>AI17+AQ17</f>
        <v>2359</v>
      </c>
      <c r="BA17" s="31">
        <f t="shared" ref="BA17:BC18" si="10">AJ17+AQ17</f>
        <v>35</v>
      </c>
      <c r="BB17" s="31">
        <f t="shared" si="10"/>
        <v>100</v>
      </c>
      <c r="BC17" s="31">
        <f t="shared" si="10"/>
        <v>50</v>
      </c>
      <c r="BD17" s="31">
        <f>AM17+AS17</f>
        <v>3430</v>
      </c>
      <c r="BE17" s="31">
        <f>AN17+AS17</f>
        <v>50</v>
      </c>
      <c r="BF17" s="31">
        <f>AO17+AT17</f>
        <v>175</v>
      </c>
    </row>
    <row r="18" spans="1:58" ht="23.45" customHeight="1">
      <c r="A18" s="30" t="s">
        <v>1568</v>
      </c>
      <c r="B18" s="31" t="s">
        <v>8</v>
      </c>
      <c r="C18" s="31" t="s">
        <v>206</v>
      </c>
      <c r="D18" s="31"/>
      <c r="E18" s="31" t="s">
        <v>1569</v>
      </c>
      <c r="F18" s="31">
        <v>0</v>
      </c>
      <c r="G18" s="31" t="s">
        <v>55</v>
      </c>
      <c r="H18" s="31">
        <v>0</v>
      </c>
      <c r="I18" s="31" t="s">
        <v>1569</v>
      </c>
      <c r="J18" s="31">
        <v>0</v>
      </c>
      <c r="K18" s="31" t="s">
        <v>55</v>
      </c>
      <c r="M18" s="30" t="str">
        <f t="shared" si="6"/>
        <v xml:space="preserve">The Ozen Residence </v>
      </c>
      <c r="N18" s="31" t="str">
        <f t="shared" si="6"/>
        <v>AI</v>
      </c>
      <c r="O18" s="31" t="str">
        <f t="shared" si="6"/>
        <v>06 Persons</v>
      </c>
      <c r="P18" s="31">
        <f>SUM(D18)</f>
        <v>0</v>
      </c>
      <c r="Q18" s="31" t="e">
        <f>SUM(E18*6)</f>
        <v>#VALUE!</v>
      </c>
      <c r="R18" s="31">
        <f>F18*3</f>
        <v>0</v>
      </c>
      <c r="S18" s="31" t="str">
        <f>G18</f>
        <v>n/a</v>
      </c>
      <c r="T18" s="31">
        <f>SUM(H18)</f>
        <v>0</v>
      </c>
      <c r="U18" s="31" t="e">
        <f>SUM(I18*6)</f>
        <v>#VALUE!</v>
      </c>
      <c r="V18" s="31">
        <f>SUM(J18*3)</f>
        <v>0</v>
      </c>
      <c r="W18" s="31">
        <f>SUM(K18)</f>
        <v>0</v>
      </c>
      <c r="X18" s="8"/>
      <c r="Y18" s="33"/>
      <c r="Z18" s="33"/>
      <c r="AA18" s="33">
        <v>6</v>
      </c>
      <c r="AB18" s="33">
        <v>12</v>
      </c>
      <c r="AC18" s="33">
        <v>18</v>
      </c>
      <c r="AE18" s="30" t="str">
        <f t="shared" si="7"/>
        <v xml:space="preserve">The Ozen Residence </v>
      </c>
      <c r="AF18" s="31" t="str">
        <f t="shared" si="7"/>
        <v>AI</v>
      </c>
      <c r="AG18" s="31" t="str">
        <f t="shared" si="7"/>
        <v>06 Persons</v>
      </c>
      <c r="AH18" s="31">
        <f t="shared" si="7"/>
        <v>0</v>
      </c>
      <c r="AI18" s="34" t="e">
        <f>Q18</f>
        <v>#VALUE!</v>
      </c>
      <c r="AJ18" s="34">
        <f t="shared" si="8"/>
        <v>0</v>
      </c>
      <c r="AK18" s="34" t="str">
        <f t="shared" si="8"/>
        <v>n/a</v>
      </c>
      <c r="AL18" s="34">
        <f t="shared" si="8"/>
        <v>0</v>
      </c>
      <c r="AM18" s="34" t="e">
        <f>U18</f>
        <v>#VALUE!</v>
      </c>
      <c r="AN18" s="34">
        <f>V18</f>
        <v>0</v>
      </c>
      <c r="AO18" s="34">
        <f>W18</f>
        <v>0</v>
      </c>
      <c r="AQ18" s="35">
        <v>50</v>
      </c>
      <c r="AR18" s="35">
        <v>0</v>
      </c>
      <c r="AS18" s="35">
        <v>100</v>
      </c>
      <c r="AT18" s="36">
        <v>0</v>
      </c>
      <c r="AV18" s="30" t="str">
        <f t="shared" si="9"/>
        <v xml:space="preserve">The Ozen Residence </v>
      </c>
      <c r="AW18" s="31" t="str">
        <f t="shared" si="9"/>
        <v>AI</v>
      </c>
      <c r="AX18" s="31" t="str">
        <f t="shared" si="9"/>
        <v>06 Persons</v>
      </c>
      <c r="AY18" s="31">
        <f>AH18+AQ18</f>
        <v>50</v>
      </c>
      <c r="AZ18" s="31" t="e">
        <f>AI18+AQ18</f>
        <v>#VALUE!</v>
      </c>
      <c r="BA18" s="31">
        <f t="shared" si="10"/>
        <v>50</v>
      </c>
      <c r="BB18" s="31" t="e">
        <f t="shared" si="10"/>
        <v>#VALUE!</v>
      </c>
      <c r="BC18" s="31">
        <f t="shared" si="10"/>
        <v>100</v>
      </c>
      <c r="BD18" s="31" t="e">
        <f>AM18+AS18</f>
        <v>#VALUE!</v>
      </c>
      <c r="BE18" s="31">
        <f>AN18+AS18</f>
        <v>100</v>
      </c>
      <c r="BF18" s="31">
        <f>AO18+AT18</f>
        <v>0</v>
      </c>
    </row>
    <row r="19" spans="1:58" ht="23.45" customHeight="1">
      <c r="A19" s="25" t="s">
        <v>275</v>
      </c>
      <c r="M19" s="25" t="s">
        <v>24</v>
      </c>
      <c r="Y19" s="25" t="s">
        <v>25</v>
      </c>
      <c r="AE19" s="25" t="s">
        <v>26</v>
      </c>
      <c r="AQ19" s="25" t="s">
        <v>27</v>
      </c>
      <c r="AV19" s="25" t="s">
        <v>28</v>
      </c>
    </row>
    <row r="20" spans="1:58" ht="23.45" customHeight="1">
      <c r="A20" s="298" t="s">
        <v>0</v>
      </c>
      <c r="B20" s="298" t="s">
        <v>1</v>
      </c>
      <c r="C20" s="298" t="s">
        <v>29</v>
      </c>
      <c r="D20" s="285" t="s">
        <v>47</v>
      </c>
      <c r="E20" s="286"/>
      <c r="F20" s="286"/>
      <c r="G20" s="287"/>
      <c r="H20" s="285" t="s">
        <v>48</v>
      </c>
      <c r="I20" s="286"/>
      <c r="J20" s="286"/>
      <c r="K20" s="287"/>
      <c r="M20" s="299" t="s">
        <v>0</v>
      </c>
      <c r="N20" s="299" t="s">
        <v>1</v>
      </c>
      <c r="O20" s="299" t="s">
        <v>29</v>
      </c>
      <c r="P20" s="288" t="str">
        <f>D20</f>
        <v>Season 3</v>
      </c>
      <c r="Q20" s="289"/>
      <c r="R20" s="289"/>
      <c r="S20" s="290"/>
      <c r="T20" s="288" t="str">
        <f>H20</f>
        <v>Season 4</v>
      </c>
      <c r="U20" s="289"/>
      <c r="V20" s="289"/>
      <c r="W20" s="290"/>
      <c r="X20" s="8"/>
      <c r="Y20" s="26" t="s">
        <v>32</v>
      </c>
      <c r="Z20" s="26" t="s">
        <v>33</v>
      </c>
      <c r="AA20" s="26" t="s">
        <v>34</v>
      </c>
      <c r="AB20" s="26" t="s">
        <v>34</v>
      </c>
      <c r="AC20" s="26" t="s">
        <v>34</v>
      </c>
      <c r="AE20" s="294" t="s">
        <v>0</v>
      </c>
      <c r="AF20" s="294" t="s">
        <v>1</v>
      </c>
      <c r="AG20" s="294" t="s">
        <v>29</v>
      </c>
      <c r="AH20" s="291" t="str">
        <f>P20</f>
        <v>Season 3</v>
      </c>
      <c r="AI20" s="292"/>
      <c r="AJ20" s="292"/>
      <c r="AK20" s="293"/>
      <c r="AL20" s="291" t="str">
        <f>T20</f>
        <v>Season 4</v>
      </c>
      <c r="AM20" s="292"/>
      <c r="AN20" s="292"/>
      <c r="AO20" s="293"/>
      <c r="AQ20" s="27"/>
      <c r="AR20" s="27"/>
      <c r="AS20" s="27"/>
      <c r="AT20" s="28"/>
      <c r="AV20" s="295" t="s">
        <v>0</v>
      </c>
      <c r="AW20" s="295" t="s">
        <v>1</v>
      </c>
      <c r="AX20" s="295" t="s">
        <v>29</v>
      </c>
      <c r="AY20" s="282" t="str">
        <f>AH20</f>
        <v>Season 3</v>
      </c>
      <c r="AZ20" s="283"/>
      <c r="BA20" s="283"/>
      <c r="BB20" s="284"/>
      <c r="BC20" s="282" t="str">
        <f>AL20</f>
        <v>Season 4</v>
      </c>
      <c r="BD20" s="283"/>
      <c r="BE20" s="283"/>
      <c r="BF20" s="284"/>
    </row>
    <row r="21" spans="1:58" ht="23.45" customHeight="1">
      <c r="A21" s="298"/>
      <c r="B21" s="298"/>
      <c r="C21" s="298"/>
      <c r="D21" s="285" t="s">
        <v>282</v>
      </c>
      <c r="E21" s="286"/>
      <c r="F21" s="286"/>
      <c r="G21" s="287"/>
      <c r="H21" s="285" t="s">
        <v>283</v>
      </c>
      <c r="I21" s="286"/>
      <c r="J21" s="286"/>
      <c r="K21" s="287"/>
      <c r="M21" s="299"/>
      <c r="N21" s="299"/>
      <c r="O21" s="299"/>
      <c r="P21" s="288" t="str">
        <f>D21</f>
        <v>09 Jan 2020 to 30 Apr 2020</v>
      </c>
      <c r="Q21" s="289"/>
      <c r="R21" s="289"/>
      <c r="S21" s="290"/>
      <c r="T21" s="288" t="str">
        <f>H21</f>
        <v>01 May 2020 to 20 Jul 2020</v>
      </c>
      <c r="U21" s="289"/>
      <c r="V21" s="289"/>
      <c r="W21" s="290"/>
      <c r="X21" s="8"/>
      <c r="Y21" s="26" t="s">
        <v>37</v>
      </c>
      <c r="Z21" s="26" t="s">
        <v>38</v>
      </c>
      <c r="AA21" s="26" t="s">
        <v>38</v>
      </c>
      <c r="AB21" s="26" t="s">
        <v>38</v>
      </c>
      <c r="AC21" s="26"/>
      <c r="AE21" s="294"/>
      <c r="AF21" s="294"/>
      <c r="AG21" s="294"/>
      <c r="AH21" s="291" t="str">
        <f>P21</f>
        <v>09 Jan 2020 to 30 Apr 2020</v>
      </c>
      <c r="AI21" s="292"/>
      <c r="AJ21" s="292"/>
      <c r="AK21" s="293"/>
      <c r="AL21" s="291" t="str">
        <f>T21</f>
        <v>01 May 2020 to 20 Jul 2020</v>
      </c>
      <c r="AM21" s="292"/>
      <c r="AN21" s="292"/>
      <c r="AO21" s="293"/>
      <c r="AQ21" s="27" t="s">
        <v>39</v>
      </c>
      <c r="AR21" s="27"/>
      <c r="AS21" s="27" t="s">
        <v>40</v>
      </c>
      <c r="AT21" s="28"/>
      <c r="AV21" s="296"/>
      <c r="AW21" s="296"/>
      <c r="AX21" s="296"/>
      <c r="AY21" s="282" t="str">
        <f>AH21</f>
        <v>09 Jan 2020 to 30 Apr 2020</v>
      </c>
      <c r="AZ21" s="283"/>
      <c r="BA21" s="283"/>
      <c r="BB21" s="284"/>
      <c r="BC21" s="282" t="str">
        <f>AL21</f>
        <v>01 May 2020 to 20 Jul 2020</v>
      </c>
      <c r="BD21" s="283"/>
      <c r="BE21" s="283"/>
      <c r="BF21" s="284"/>
    </row>
    <row r="22" spans="1:58" ht="23.45" customHeight="1">
      <c r="A22" s="298"/>
      <c r="B22" s="298"/>
      <c r="C22" s="298"/>
      <c r="D22" s="29" t="s">
        <v>3</v>
      </c>
      <c r="E22" s="29" t="s">
        <v>4</v>
      </c>
      <c r="F22" s="29" t="s">
        <v>5</v>
      </c>
      <c r="G22" s="29" t="s">
        <v>41</v>
      </c>
      <c r="H22" s="29" t="s">
        <v>3</v>
      </c>
      <c r="I22" s="29" t="s">
        <v>4</v>
      </c>
      <c r="J22" s="29" t="s">
        <v>5</v>
      </c>
      <c r="K22" s="29" t="s">
        <v>41</v>
      </c>
      <c r="M22" s="299"/>
      <c r="N22" s="299"/>
      <c r="O22" s="299"/>
      <c r="P22" s="29" t="s">
        <v>3</v>
      </c>
      <c r="Q22" s="29" t="s">
        <v>4</v>
      </c>
      <c r="R22" s="29" t="s">
        <v>5</v>
      </c>
      <c r="S22" s="29" t="s">
        <v>41</v>
      </c>
      <c r="T22" s="29" t="s">
        <v>3</v>
      </c>
      <c r="U22" s="29" t="s">
        <v>4</v>
      </c>
      <c r="V22" s="29" t="s">
        <v>5</v>
      </c>
      <c r="W22" s="29" t="s">
        <v>41</v>
      </c>
      <c r="X22" s="8"/>
      <c r="Y22" s="26"/>
      <c r="Z22" s="26"/>
      <c r="AA22" s="26"/>
      <c r="AB22" s="26"/>
      <c r="AC22" s="26"/>
      <c r="AE22" s="294"/>
      <c r="AF22" s="294"/>
      <c r="AG22" s="294"/>
      <c r="AH22" s="29" t="s">
        <v>3</v>
      </c>
      <c r="AI22" s="29" t="s">
        <v>4</v>
      </c>
      <c r="AJ22" s="29" t="s">
        <v>5</v>
      </c>
      <c r="AK22" s="29" t="s">
        <v>41</v>
      </c>
      <c r="AL22" s="29" t="s">
        <v>3</v>
      </c>
      <c r="AM22" s="29" t="s">
        <v>4</v>
      </c>
      <c r="AN22" s="29" t="s">
        <v>5</v>
      </c>
      <c r="AO22" s="29" t="s">
        <v>41</v>
      </c>
      <c r="AQ22" s="27" t="s">
        <v>42</v>
      </c>
      <c r="AR22" s="27" t="s">
        <v>43</v>
      </c>
      <c r="AS22" s="27" t="s">
        <v>42</v>
      </c>
      <c r="AT22" s="28" t="s">
        <v>43</v>
      </c>
      <c r="AV22" s="297"/>
      <c r="AW22" s="297"/>
      <c r="AX22" s="297"/>
      <c r="AY22" s="29" t="s">
        <v>3</v>
      </c>
      <c r="AZ22" s="29" t="s">
        <v>4</v>
      </c>
      <c r="BA22" s="29" t="s">
        <v>5</v>
      </c>
      <c r="BB22" s="29" t="s">
        <v>41</v>
      </c>
      <c r="BC22" s="29" t="s">
        <v>3</v>
      </c>
      <c r="BD22" s="29" t="s">
        <v>4</v>
      </c>
      <c r="BE22" s="29" t="s">
        <v>5</v>
      </c>
      <c r="BF22" s="29" t="s">
        <v>41</v>
      </c>
    </row>
    <row r="23" spans="1:58" ht="23.45" customHeight="1">
      <c r="A23" s="30" t="s">
        <v>1563</v>
      </c>
      <c r="B23" s="31" t="s">
        <v>8</v>
      </c>
      <c r="C23" s="32" t="s">
        <v>45</v>
      </c>
      <c r="D23" s="31">
        <v>1174</v>
      </c>
      <c r="E23" s="31">
        <v>712</v>
      </c>
      <c r="F23" s="31">
        <v>591</v>
      </c>
      <c r="G23" s="31">
        <v>175</v>
      </c>
      <c r="H23" s="31">
        <v>808</v>
      </c>
      <c r="I23" s="31">
        <v>529</v>
      </c>
      <c r="J23" s="31">
        <v>469</v>
      </c>
      <c r="K23" s="31">
        <v>100</v>
      </c>
      <c r="M23" s="30" t="str">
        <f t="shared" ref="M23:O25" si="11">A23</f>
        <v xml:space="preserve">Earth Villa </v>
      </c>
      <c r="N23" s="31" t="str">
        <f t="shared" si="11"/>
        <v>AI</v>
      </c>
      <c r="O23" s="31" t="str">
        <f t="shared" si="11"/>
        <v>as quoted</v>
      </c>
      <c r="P23" s="31">
        <f>SUM(D23)</f>
        <v>1174</v>
      </c>
      <c r="Q23" s="31">
        <f>SUM(E23*2)</f>
        <v>1424</v>
      </c>
      <c r="R23" s="31">
        <f>F23*3</f>
        <v>1773</v>
      </c>
      <c r="S23" s="31">
        <f>G23</f>
        <v>175</v>
      </c>
      <c r="T23" s="31">
        <f>SUM(H23)</f>
        <v>808</v>
      </c>
      <c r="U23" s="31">
        <f>SUM(I23*2)</f>
        <v>1058</v>
      </c>
      <c r="V23" s="31">
        <f>SUM(J23*3)</f>
        <v>1407</v>
      </c>
      <c r="W23" s="31">
        <f>SUM(K23)</f>
        <v>100</v>
      </c>
      <c r="X23" s="8"/>
      <c r="Y23" s="33"/>
      <c r="Z23" s="33"/>
      <c r="AA23" s="33">
        <v>6</v>
      </c>
      <c r="AB23" s="33">
        <v>12</v>
      </c>
      <c r="AC23" s="33">
        <v>18</v>
      </c>
      <c r="AE23" s="30" t="str">
        <f t="shared" ref="AE23:AI26" si="12">M23</f>
        <v xml:space="preserve">Earth Villa </v>
      </c>
      <c r="AF23" s="31" t="str">
        <f t="shared" si="12"/>
        <v>AI</v>
      </c>
      <c r="AG23" s="31" t="str">
        <f t="shared" si="12"/>
        <v>as quoted</v>
      </c>
      <c r="AH23" s="31">
        <f>P23</f>
        <v>1174</v>
      </c>
      <c r="AI23" s="34">
        <f>Q23</f>
        <v>1424</v>
      </c>
      <c r="AJ23" s="34">
        <f t="shared" ref="AJ23:AJ26" si="13">R23</f>
        <v>1773</v>
      </c>
      <c r="AK23" s="34">
        <f>S23</f>
        <v>175</v>
      </c>
      <c r="AL23" s="34">
        <f t="shared" ref="AL23:AN25" si="14">T23</f>
        <v>808</v>
      </c>
      <c r="AM23" s="34">
        <f t="shared" si="14"/>
        <v>1058</v>
      </c>
      <c r="AN23" s="34">
        <f t="shared" si="14"/>
        <v>1407</v>
      </c>
      <c r="AO23" s="34">
        <f>W23</f>
        <v>100</v>
      </c>
      <c r="AQ23" s="35">
        <v>12</v>
      </c>
      <c r="AR23" s="35">
        <v>0</v>
      </c>
      <c r="AS23" s="35">
        <v>12</v>
      </c>
      <c r="AT23" s="36">
        <v>0</v>
      </c>
      <c r="AV23" s="30" t="str">
        <f t="shared" ref="AV23:AX25" si="15">AE23</f>
        <v xml:space="preserve">Earth Villa </v>
      </c>
      <c r="AW23" s="31" t="str">
        <f t="shared" si="15"/>
        <v>AI</v>
      </c>
      <c r="AX23" s="31" t="str">
        <f t="shared" si="15"/>
        <v>as quoted</v>
      </c>
      <c r="AY23" s="31">
        <f>AH23+AQ23</f>
        <v>1186</v>
      </c>
      <c r="AZ23" s="31">
        <f>AI23+AQ23</f>
        <v>1436</v>
      </c>
      <c r="BA23" s="31">
        <f t="shared" ref="BA23:BC25" si="16">AJ23+AQ23</f>
        <v>1785</v>
      </c>
      <c r="BB23" s="31">
        <f t="shared" si="16"/>
        <v>175</v>
      </c>
      <c r="BC23" s="31">
        <f t="shared" si="16"/>
        <v>820</v>
      </c>
      <c r="BD23" s="31">
        <f>AM23+AS23</f>
        <v>1070</v>
      </c>
      <c r="BE23" s="31">
        <f t="shared" ref="BE23:BF25" si="17">AN23+AS23</f>
        <v>1419</v>
      </c>
      <c r="BF23" s="31">
        <f t="shared" si="17"/>
        <v>100</v>
      </c>
    </row>
    <row r="24" spans="1:58" ht="23.45" customHeight="1">
      <c r="A24" s="30" t="s">
        <v>1564</v>
      </c>
      <c r="B24" s="31" t="s">
        <v>8</v>
      </c>
      <c r="C24" s="32" t="s">
        <v>45</v>
      </c>
      <c r="D24" s="31">
        <v>1224</v>
      </c>
      <c r="E24" s="31">
        <v>737</v>
      </c>
      <c r="F24" s="31">
        <v>608</v>
      </c>
      <c r="G24" s="31">
        <v>175</v>
      </c>
      <c r="H24" s="31">
        <v>858</v>
      </c>
      <c r="I24" s="31">
        <v>554</v>
      </c>
      <c r="J24" s="31">
        <v>486</v>
      </c>
      <c r="K24" s="31">
        <v>100</v>
      </c>
      <c r="M24" s="30" t="str">
        <f t="shared" si="11"/>
        <v xml:space="preserve">Wind Villa </v>
      </c>
      <c r="N24" s="31" t="str">
        <f t="shared" si="11"/>
        <v>AI</v>
      </c>
      <c r="O24" s="31" t="str">
        <f t="shared" si="11"/>
        <v>as quoted</v>
      </c>
      <c r="P24" s="31">
        <f>SUM(D24)</f>
        <v>1224</v>
      </c>
      <c r="Q24" s="31">
        <f>SUM(E24*2)</f>
        <v>1474</v>
      </c>
      <c r="R24" s="31">
        <f>F24*3</f>
        <v>1824</v>
      </c>
      <c r="S24" s="31">
        <f>G24</f>
        <v>175</v>
      </c>
      <c r="T24" s="31">
        <f>SUM(H24)</f>
        <v>858</v>
      </c>
      <c r="U24" s="31">
        <f>SUM(I24*2)</f>
        <v>1108</v>
      </c>
      <c r="V24" s="31">
        <f>SUM(J24*3)</f>
        <v>1458</v>
      </c>
      <c r="W24" s="31">
        <f>SUM(K24)</f>
        <v>100</v>
      </c>
      <c r="X24" s="8"/>
      <c r="Y24" s="33"/>
      <c r="Z24" s="33"/>
      <c r="AA24" s="33">
        <v>6</v>
      </c>
      <c r="AB24" s="33">
        <v>12</v>
      </c>
      <c r="AC24" s="33">
        <v>18</v>
      </c>
      <c r="AE24" s="30" t="str">
        <f t="shared" si="12"/>
        <v xml:space="preserve">Wind Villa </v>
      </c>
      <c r="AF24" s="31" t="str">
        <f t="shared" si="12"/>
        <v>AI</v>
      </c>
      <c r="AG24" s="31" t="str">
        <f t="shared" si="12"/>
        <v>as quoted</v>
      </c>
      <c r="AH24" s="31">
        <f t="shared" si="12"/>
        <v>1224</v>
      </c>
      <c r="AI24" s="34">
        <f t="shared" si="12"/>
        <v>1474</v>
      </c>
      <c r="AJ24" s="34">
        <f t="shared" si="13"/>
        <v>1824</v>
      </c>
      <c r="AK24" s="34">
        <f>S24</f>
        <v>175</v>
      </c>
      <c r="AL24" s="34">
        <f t="shared" si="14"/>
        <v>858</v>
      </c>
      <c r="AM24" s="34">
        <f t="shared" si="14"/>
        <v>1108</v>
      </c>
      <c r="AN24" s="34">
        <f t="shared" si="14"/>
        <v>1458</v>
      </c>
      <c r="AO24" s="34">
        <f>W24</f>
        <v>100</v>
      </c>
      <c r="AQ24" s="35">
        <v>12</v>
      </c>
      <c r="AR24" s="35">
        <v>0</v>
      </c>
      <c r="AS24" s="35">
        <v>12</v>
      </c>
      <c r="AT24" s="36">
        <v>0</v>
      </c>
      <c r="AV24" s="30" t="str">
        <f t="shared" si="15"/>
        <v xml:space="preserve">Wind Villa </v>
      </c>
      <c r="AW24" s="31" t="str">
        <f t="shared" si="15"/>
        <v>AI</v>
      </c>
      <c r="AX24" s="31" t="str">
        <f t="shared" si="15"/>
        <v>as quoted</v>
      </c>
      <c r="AY24" s="31">
        <f>AH24+AQ24</f>
        <v>1236</v>
      </c>
      <c r="AZ24" s="31">
        <f>AI24+AQ24</f>
        <v>1486</v>
      </c>
      <c r="BA24" s="31">
        <f t="shared" si="16"/>
        <v>1836</v>
      </c>
      <c r="BB24" s="31">
        <f t="shared" si="16"/>
        <v>175</v>
      </c>
      <c r="BC24" s="31">
        <f t="shared" si="16"/>
        <v>870</v>
      </c>
      <c r="BD24" s="31">
        <f>AM24+AS24</f>
        <v>1120</v>
      </c>
      <c r="BE24" s="31">
        <f t="shared" si="17"/>
        <v>1470</v>
      </c>
      <c r="BF24" s="31">
        <f t="shared" si="17"/>
        <v>100</v>
      </c>
    </row>
    <row r="25" spans="1:58" ht="23.45" customHeight="1">
      <c r="A25" s="30" t="s">
        <v>1565</v>
      </c>
      <c r="B25" s="31" t="s">
        <v>8</v>
      </c>
      <c r="C25" s="32" t="s">
        <v>45</v>
      </c>
      <c r="D25" s="31">
        <v>1474</v>
      </c>
      <c r="E25" s="31">
        <v>862</v>
      </c>
      <c r="F25" s="31">
        <v>691</v>
      </c>
      <c r="G25" s="31">
        <v>175</v>
      </c>
      <c r="H25" s="31">
        <v>1108</v>
      </c>
      <c r="I25" s="31">
        <v>679</v>
      </c>
      <c r="J25" s="31">
        <v>569</v>
      </c>
      <c r="K25" s="31">
        <v>100</v>
      </c>
      <c r="M25" s="30" t="str">
        <f t="shared" si="11"/>
        <v xml:space="preserve">Earth Villa with Pool </v>
      </c>
      <c r="N25" s="31" t="str">
        <f t="shared" si="11"/>
        <v>AI</v>
      </c>
      <c r="O25" s="31" t="str">
        <f t="shared" si="11"/>
        <v>as quoted</v>
      </c>
      <c r="P25" s="31">
        <f>SUM(D25)</f>
        <v>1474</v>
      </c>
      <c r="Q25" s="31">
        <f>SUM(E25*2)</f>
        <v>1724</v>
      </c>
      <c r="R25" s="31">
        <f>F25*3</f>
        <v>2073</v>
      </c>
      <c r="S25" s="31">
        <f>G25</f>
        <v>175</v>
      </c>
      <c r="T25" s="31">
        <f>SUM(H25)</f>
        <v>1108</v>
      </c>
      <c r="U25" s="31">
        <f>SUM(I25*2)</f>
        <v>1358</v>
      </c>
      <c r="V25" s="31">
        <f>SUM(J25*3)</f>
        <v>1707</v>
      </c>
      <c r="W25" s="31">
        <f>SUM(K25)</f>
        <v>100</v>
      </c>
      <c r="X25" s="8"/>
      <c r="Y25" s="33"/>
      <c r="Z25" s="33"/>
      <c r="AA25" s="33">
        <v>6</v>
      </c>
      <c r="AB25" s="33">
        <v>12</v>
      </c>
      <c r="AC25" s="33">
        <v>18</v>
      </c>
      <c r="AE25" s="30" t="str">
        <f t="shared" si="12"/>
        <v xml:space="preserve">Earth Villa with Pool </v>
      </c>
      <c r="AF25" s="31" t="str">
        <f t="shared" si="12"/>
        <v>AI</v>
      </c>
      <c r="AG25" s="31" t="str">
        <f t="shared" si="12"/>
        <v>as quoted</v>
      </c>
      <c r="AH25" s="31">
        <f t="shared" si="12"/>
        <v>1474</v>
      </c>
      <c r="AI25" s="34">
        <f t="shared" si="12"/>
        <v>1724</v>
      </c>
      <c r="AJ25" s="34">
        <f t="shared" si="13"/>
        <v>2073</v>
      </c>
      <c r="AK25" s="34">
        <f>S25</f>
        <v>175</v>
      </c>
      <c r="AL25" s="34">
        <f t="shared" si="14"/>
        <v>1108</v>
      </c>
      <c r="AM25" s="34">
        <f t="shared" si="14"/>
        <v>1358</v>
      </c>
      <c r="AN25" s="34">
        <f t="shared" si="14"/>
        <v>1707</v>
      </c>
      <c r="AO25" s="34">
        <f>W25</f>
        <v>100</v>
      </c>
      <c r="AQ25" s="35">
        <v>12</v>
      </c>
      <c r="AR25" s="35">
        <v>0</v>
      </c>
      <c r="AS25" s="35">
        <v>12</v>
      </c>
      <c r="AT25" s="36">
        <v>0</v>
      </c>
      <c r="AV25" s="30" t="str">
        <f t="shared" si="15"/>
        <v xml:space="preserve">Earth Villa with Pool </v>
      </c>
      <c r="AW25" s="31" t="str">
        <f t="shared" si="15"/>
        <v>AI</v>
      </c>
      <c r="AX25" s="31" t="str">
        <f t="shared" si="15"/>
        <v>as quoted</v>
      </c>
      <c r="AY25" s="31">
        <f>AH25+AQ25</f>
        <v>1486</v>
      </c>
      <c r="AZ25" s="31">
        <f>AI25+AQ25</f>
        <v>1736</v>
      </c>
      <c r="BA25" s="31">
        <f t="shared" si="16"/>
        <v>2085</v>
      </c>
      <c r="BB25" s="31">
        <f t="shared" si="16"/>
        <v>175</v>
      </c>
      <c r="BC25" s="31">
        <f t="shared" si="16"/>
        <v>1120</v>
      </c>
      <c r="BD25" s="31">
        <f>AM25+AS25</f>
        <v>1370</v>
      </c>
      <c r="BE25" s="31">
        <f t="shared" si="17"/>
        <v>1719</v>
      </c>
      <c r="BF25" s="31">
        <f t="shared" si="17"/>
        <v>100</v>
      </c>
    </row>
    <row r="26" spans="1:58" ht="23.45" customHeight="1">
      <c r="A26" s="30" t="s">
        <v>1566</v>
      </c>
      <c r="B26" s="31" t="s">
        <v>8</v>
      </c>
      <c r="C26" s="32" t="s">
        <v>45</v>
      </c>
      <c r="D26" s="31">
        <v>1524</v>
      </c>
      <c r="E26" s="31">
        <v>887</v>
      </c>
      <c r="F26" s="31">
        <v>708</v>
      </c>
      <c r="G26" s="31">
        <v>175</v>
      </c>
      <c r="H26" s="31">
        <v>1158</v>
      </c>
      <c r="I26" s="31">
        <v>704</v>
      </c>
      <c r="J26" s="31">
        <v>586</v>
      </c>
      <c r="K26" s="31">
        <v>100</v>
      </c>
      <c r="M26" s="30" t="str">
        <f>A26</f>
        <v xml:space="preserve">Wind Villa with Pool </v>
      </c>
      <c r="N26" s="31" t="str">
        <f>B26</f>
        <v>AI</v>
      </c>
      <c r="O26" s="31" t="str">
        <f>C26</f>
        <v>as quoted</v>
      </c>
      <c r="P26" s="31">
        <f>SUM(D26)</f>
        <v>1524</v>
      </c>
      <c r="Q26" s="31">
        <f>SUM(E26*2)</f>
        <v>1774</v>
      </c>
      <c r="R26" s="31">
        <f>F26*3</f>
        <v>2124</v>
      </c>
      <c r="S26" s="31">
        <f>G26</f>
        <v>175</v>
      </c>
      <c r="T26" s="31">
        <f>SUM(H26)</f>
        <v>1158</v>
      </c>
      <c r="U26" s="31">
        <f>SUM(I26*2)</f>
        <v>1408</v>
      </c>
      <c r="V26" s="31">
        <f>SUM(J26*3)</f>
        <v>1758</v>
      </c>
      <c r="W26" s="31">
        <f>SUM(K26)</f>
        <v>100</v>
      </c>
      <c r="X26" s="8"/>
      <c r="Y26" s="33"/>
      <c r="Z26" s="33"/>
      <c r="AA26" s="33">
        <v>6</v>
      </c>
      <c r="AB26" s="33">
        <v>12</v>
      </c>
      <c r="AC26" s="33">
        <v>18</v>
      </c>
      <c r="AE26" s="30" t="str">
        <f t="shared" si="12"/>
        <v xml:space="preserve">Wind Villa with Pool </v>
      </c>
      <c r="AF26" s="31" t="str">
        <f t="shared" si="12"/>
        <v>AI</v>
      </c>
      <c r="AG26" s="31" t="str">
        <f t="shared" si="12"/>
        <v>as quoted</v>
      </c>
      <c r="AH26" s="31">
        <f t="shared" si="12"/>
        <v>1524</v>
      </c>
      <c r="AI26" s="34">
        <f t="shared" si="12"/>
        <v>1774</v>
      </c>
      <c r="AJ26" s="34">
        <f t="shared" si="13"/>
        <v>2124</v>
      </c>
      <c r="AK26" s="34">
        <f>S26</f>
        <v>175</v>
      </c>
      <c r="AL26" s="34">
        <f>T26</f>
        <v>1158</v>
      </c>
      <c r="AM26" s="34">
        <f>U26</f>
        <v>1408</v>
      </c>
      <c r="AN26" s="34">
        <f>V26</f>
        <v>1758</v>
      </c>
      <c r="AO26" s="34">
        <f>W26</f>
        <v>100</v>
      </c>
      <c r="AQ26" s="35">
        <v>12</v>
      </c>
      <c r="AR26" s="35">
        <v>0</v>
      </c>
      <c r="AS26" s="35">
        <v>12</v>
      </c>
      <c r="AT26" s="36">
        <v>0</v>
      </c>
      <c r="AV26" s="30" t="str">
        <f>AE26</f>
        <v xml:space="preserve">Wind Villa with Pool </v>
      </c>
      <c r="AW26" s="31" t="str">
        <f>AF26</f>
        <v>AI</v>
      </c>
      <c r="AX26" s="31" t="str">
        <f>AG26</f>
        <v>as quoted</v>
      </c>
      <c r="AY26" s="31">
        <f>AH26+AQ26</f>
        <v>1536</v>
      </c>
      <c r="AZ26" s="31">
        <f>AI26+AQ26</f>
        <v>1786</v>
      </c>
      <c r="BA26" s="31">
        <f>AJ26+AQ26</f>
        <v>2136</v>
      </c>
      <c r="BB26" s="31">
        <f>AK26+AR26</f>
        <v>175</v>
      </c>
      <c r="BC26" s="31">
        <f>AL26+AS26</f>
        <v>1170</v>
      </c>
      <c r="BD26" s="31">
        <f>AM26+AS26</f>
        <v>1420</v>
      </c>
      <c r="BE26" s="31">
        <f>AN26+AS26</f>
        <v>1770</v>
      </c>
      <c r="BF26" s="31">
        <f>AO26+AT26</f>
        <v>100</v>
      </c>
    </row>
    <row r="27" spans="1:58" ht="23.45" customHeight="1">
      <c r="A27" s="30"/>
      <c r="B27" s="31"/>
      <c r="C27" s="31"/>
      <c r="D27" s="31"/>
      <c r="E27" s="31" t="s">
        <v>279</v>
      </c>
      <c r="F27" s="31"/>
      <c r="G27" s="31"/>
      <c r="H27" s="31"/>
      <c r="I27" s="31" t="s">
        <v>280</v>
      </c>
      <c r="J27" s="31"/>
      <c r="K27" s="31"/>
      <c r="M27" s="30"/>
      <c r="N27" s="31"/>
      <c r="O27" s="31"/>
      <c r="P27" s="31"/>
      <c r="Q27" s="31" t="str">
        <f>E27</f>
        <v>Quadruple</v>
      </c>
      <c r="R27" s="31"/>
      <c r="S27" s="31"/>
      <c r="T27" s="31"/>
      <c r="U27" s="31" t="str">
        <f>I27</f>
        <v>Quadurple</v>
      </c>
      <c r="V27" s="31"/>
      <c r="W27" s="31"/>
      <c r="X27" s="8"/>
      <c r="Y27" s="33"/>
      <c r="Z27" s="33"/>
      <c r="AA27" s="33"/>
      <c r="AB27" s="33"/>
      <c r="AC27" s="33"/>
      <c r="AE27" s="30"/>
      <c r="AF27" s="31"/>
      <c r="AG27" s="31"/>
      <c r="AH27" s="31"/>
      <c r="AI27" s="34" t="str">
        <f>Q27</f>
        <v>Quadruple</v>
      </c>
      <c r="AJ27" s="34"/>
      <c r="AK27" s="34"/>
      <c r="AL27" s="34"/>
      <c r="AM27" s="34" t="str">
        <f>U27</f>
        <v>Quadurple</v>
      </c>
      <c r="AN27" s="34"/>
      <c r="AO27" s="34"/>
      <c r="AQ27" s="35"/>
      <c r="AR27" s="35"/>
      <c r="AS27" s="35"/>
      <c r="AT27" s="36"/>
      <c r="AV27" s="30"/>
      <c r="AW27" s="31"/>
      <c r="AX27" s="31"/>
      <c r="AY27" s="31"/>
      <c r="AZ27" s="31" t="str">
        <f>AI27</f>
        <v>Quadruple</v>
      </c>
      <c r="BA27" s="31"/>
      <c r="BB27" s="31"/>
      <c r="BC27" s="31"/>
      <c r="BD27" s="31" t="str">
        <f>AM27</f>
        <v>Quadurple</v>
      </c>
      <c r="BE27" s="31"/>
      <c r="BF27" s="31"/>
    </row>
    <row r="28" spans="1:58" ht="23.45" customHeight="1">
      <c r="A28" s="30" t="s">
        <v>1567</v>
      </c>
      <c r="B28" s="31" t="s">
        <v>8</v>
      </c>
      <c r="C28" s="31" t="s">
        <v>68</v>
      </c>
      <c r="D28" s="31"/>
      <c r="E28" s="31">
        <v>702</v>
      </c>
      <c r="F28" s="31">
        <v>0</v>
      </c>
      <c r="G28" s="31">
        <v>175</v>
      </c>
      <c r="H28" s="31">
        <v>0</v>
      </c>
      <c r="I28" s="31">
        <v>548</v>
      </c>
      <c r="J28" s="31">
        <v>0</v>
      </c>
      <c r="K28" s="31">
        <v>100</v>
      </c>
      <c r="M28" s="30" t="str">
        <f t="shared" ref="M28:O29" si="18">A28</f>
        <v>Earth Pool Pavilion - Two Bed Room Suite</v>
      </c>
      <c r="N28" s="31" t="str">
        <f t="shared" si="18"/>
        <v>AI</v>
      </c>
      <c r="O28" s="31" t="str">
        <f t="shared" si="18"/>
        <v>04 Persons</v>
      </c>
      <c r="P28" s="31">
        <f>SUM(D28)</f>
        <v>0</v>
      </c>
      <c r="Q28" s="31">
        <f>SUM(E28*4)</f>
        <v>2808</v>
      </c>
      <c r="R28" s="31">
        <f>F28*3</f>
        <v>0</v>
      </c>
      <c r="S28" s="31">
        <f>G28</f>
        <v>175</v>
      </c>
      <c r="T28" s="31">
        <f>SUM(H28)</f>
        <v>0</v>
      </c>
      <c r="U28" s="31">
        <f>SUM(I28*4)</f>
        <v>2192</v>
      </c>
      <c r="V28" s="31">
        <f>SUM(J28*3)</f>
        <v>0</v>
      </c>
      <c r="W28" s="31">
        <f>SUM(K28)</f>
        <v>100</v>
      </c>
      <c r="X28" s="8"/>
      <c r="Y28" s="33"/>
      <c r="Z28" s="33"/>
      <c r="AA28" s="33">
        <v>6</v>
      </c>
      <c r="AB28" s="33">
        <v>12</v>
      </c>
      <c r="AC28" s="33">
        <v>18</v>
      </c>
      <c r="AE28" s="30" t="str">
        <f t="shared" ref="AE28:AH29" si="19">M28</f>
        <v>Earth Pool Pavilion - Two Bed Room Suite</v>
      </c>
      <c r="AF28" s="31" t="str">
        <f t="shared" si="19"/>
        <v>AI</v>
      </c>
      <c r="AG28" s="31" t="str">
        <f t="shared" si="19"/>
        <v>04 Persons</v>
      </c>
      <c r="AH28" s="31">
        <f t="shared" si="19"/>
        <v>0</v>
      </c>
      <c r="AI28" s="34">
        <f>Q28</f>
        <v>2808</v>
      </c>
      <c r="AJ28" s="34">
        <f t="shared" ref="AJ28:AL29" si="20">R28</f>
        <v>0</v>
      </c>
      <c r="AK28" s="34">
        <f t="shared" si="20"/>
        <v>175</v>
      </c>
      <c r="AL28" s="34">
        <f t="shared" si="20"/>
        <v>0</v>
      </c>
      <c r="AM28" s="34">
        <f>U28</f>
        <v>2192</v>
      </c>
      <c r="AN28" s="34">
        <f>V28</f>
        <v>0</v>
      </c>
      <c r="AO28" s="34">
        <f>W28</f>
        <v>100</v>
      </c>
      <c r="AQ28" s="35">
        <v>35</v>
      </c>
      <c r="AR28" s="35">
        <v>0</v>
      </c>
      <c r="AS28" s="35">
        <v>35</v>
      </c>
      <c r="AT28" s="36">
        <v>0</v>
      </c>
      <c r="AV28" s="30" t="str">
        <f t="shared" ref="AV28:AX29" si="21">AE28</f>
        <v>Earth Pool Pavilion - Two Bed Room Suite</v>
      </c>
      <c r="AW28" s="31" t="str">
        <f t="shared" si="21"/>
        <v>AI</v>
      </c>
      <c r="AX28" s="31" t="str">
        <f t="shared" si="21"/>
        <v>04 Persons</v>
      </c>
      <c r="AY28" s="31">
        <f>AH28+AQ28</f>
        <v>35</v>
      </c>
      <c r="AZ28" s="31">
        <f>AI28+AQ28</f>
        <v>2843</v>
      </c>
      <c r="BA28" s="31">
        <f t="shared" ref="BA28:BC29" si="22">AJ28+AQ28</f>
        <v>35</v>
      </c>
      <c r="BB28" s="31">
        <f t="shared" si="22"/>
        <v>175</v>
      </c>
      <c r="BC28" s="31">
        <f t="shared" si="22"/>
        <v>35</v>
      </c>
      <c r="BD28" s="31">
        <f>AM28+AS28</f>
        <v>2227</v>
      </c>
      <c r="BE28" s="31">
        <f>AN28+AS28</f>
        <v>35</v>
      </c>
      <c r="BF28" s="31">
        <f>AO28+AT28</f>
        <v>100</v>
      </c>
    </row>
    <row r="29" spans="1:58" ht="23.45" customHeight="1">
      <c r="A29" s="30" t="s">
        <v>1568</v>
      </c>
      <c r="B29" s="31" t="s">
        <v>8</v>
      </c>
      <c r="C29" s="31" t="s">
        <v>206</v>
      </c>
      <c r="D29" s="31"/>
      <c r="E29" s="31" t="s">
        <v>1569</v>
      </c>
      <c r="F29" s="31">
        <v>0</v>
      </c>
      <c r="G29" s="31" t="s">
        <v>55</v>
      </c>
      <c r="H29" s="31">
        <v>0</v>
      </c>
      <c r="I29" s="31" t="s">
        <v>1569</v>
      </c>
      <c r="J29" s="31">
        <v>0</v>
      </c>
      <c r="K29" s="31" t="s">
        <v>55</v>
      </c>
      <c r="M29" s="30" t="str">
        <f t="shared" si="18"/>
        <v xml:space="preserve">The Ozen Residence </v>
      </c>
      <c r="N29" s="31" t="str">
        <f t="shared" si="18"/>
        <v>AI</v>
      </c>
      <c r="O29" s="31" t="str">
        <f t="shared" si="18"/>
        <v>06 Persons</v>
      </c>
      <c r="P29" s="31">
        <f>SUM(D29)</f>
        <v>0</v>
      </c>
      <c r="Q29" s="31" t="e">
        <f>SUM(E29*6)</f>
        <v>#VALUE!</v>
      </c>
      <c r="R29" s="31">
        <f>F29*3</f>
        <v>0</v>
      </c>
      <c r="S29" s="31" t="str">
        <f>G29</f>
        <v>n/a</v>
      </c>
      <c r="T29" s="31">
        <f>SUM(H29)</f>
        <v>0</v>
      </c>
      <c r="U29" s="31" t="e">
        <f>SUM(I29*6)</f>
        <v>#VALUE!</v>
      </c>
      <c r="V29" s="31">
        <f>SUM(J29*3)</f>
        <v>0</v>
      </c>
      <c r="W29" s="31">
        <f>SUM(K29)</f>
        <v>0</v>
      </c>
      <c r="X29" s="8"/>
      <c r="Y29" s="33"/>
      <c r="Z29" s="33"/>
      <c r="AA29" s="33">
        <v>6</v>
      </c>
      <c r="AB29" s="33">
        <v>12</v>
      </c>
      <c r="AC29" s="33">
        <v>18</v>
      </c>
      <c r="AE29" s="30" t="str">
        <f t="shared" si="19"/>
        <v xml:space="preserve">The Ozen Residence </v>
      </c>
      <c r="AF29" s="31" t="str">
        <f t="shared" si="19"/>
        <v>AI</v>
      </c>
      <c r="AG29" s="31" t="str">
        <f t="shared" si="19"/>
        <v>06 Persons</v>
      </c>
      <c r="AH29" s="31">
        <f t="shared" si="19"/>
        <v>0</v>
      </c>
      <c r="AI29" s="34" t="e">
        <f>Q29</f>
        <v>#VALUE!</v>
      </c>
      <c r="AJ29" s="34">
        <f t="shared" si="20"/>
        <v>0</v>
      </c>
      <c r="AK29" s="34" t="str">
        <f t="shared" si="20"/>
        <v>n/a</v>
      </c>
      <c r="AL29" s="34">
        <f t="shared" si="20"/>
        <v>0</v>
      </c>
      <c r="AM29" s="34" t="e">
        <f>U29</f>
        <v>#VALUE!</v>
      </c>
      <c r="AN29" s="34">
        <f>V29</f>
        <v>0</v>
      </c>
      <c r="AO29" s="34">
        <f>W29</f>
        <v>0</v>
      </c>
      <c r="AQ29" s="35">
        <v>50</v>
      </c>
      <c r="AR29" s="35">
        <v>0</v>
      </c>
      <c r="AS29" s="35">
        <v>50</v>
      </c>
      <c r="AT29" s="36">
        <v>0</v>
      </c>
      <c r="AV29" s="30" t="str">
        <f t="shared" si="21"/>
        <v xml:space="preserve">The Ozen Residence </v>
      </c>
      <c r="AW29" s="31" t="str">
        <f t="shared" si="21"/>
        <v>AI</v>
      </c>
      <c r="AX29" s="31" t="str">
        <f t="shared" si="21"/>
        <v>06 Persons</v>
      </c>
      <c r="AY29" s="31">
        <f>AH29+AQ29</f>
        <v>50</v>
      </c>
      <c r="AZ29" s="31" t="e">
        <f>AI29+AQ29</f>
        <v>#VALUE!</v>
      </c>
      <c r="BA29" s="31">
        <f t="shared" si="22"/>
        <v>50</v>
      </c>
      <c r="BB29" s="31" t="e">
        <f t="shared" si="22"/>
        <v>#VALUE!</v>
      </c>
      <c r="BC29" s="31">
        <f t="shared" si="22"/>
        <v>50</v>
      </c>
      <c r="BD29" s="31" t="e">
        <f>AM29+AS29</f>
        <v>#VALUE!</v>
      </c>
      <c r="BE29" s="31">
        <f>AN29+AS29</f>
        <v>50</v>
      </c>
      <c r="BF29" s="31">
        <f>AO29+AT29</f>
        <v>0</v>
      </c>
    </row>
    <row r="30" spans="1:58" ht="23.45" customHeight="1">
      <c r="A30" s="25" t="s">
        <v>275</v>
      </c>
      <c r="M30" s="25" t="s">
        <v>24</v>
      </c>
      <c r="Y30" s="25" t="s">
        <v>25</v>
      </c>
      <c r="AE30" s="25" t="s">
        <v>26</v>
      </c>
      <c r="AQ30" s="25" t="s">
        <v>27</v>
      </c>
      <c r="AV30" s="25" t="s">
        <v>28</v>
      </c>
    </row>
    <row r="31" spans="1:58" ht="23.45" customHeight="1">
      <c r="A31" s="298" t="s">
        <v>0</v>
      </c>
      <c r="B31" s="298" t="s">
        <v>1</v>
      </c>
      <c r="C31" s="298" t="s">
        <v>29</v>
      </c>
      <c r="D31" s="285" t="s">
        <v>51</v>
      </c>
      <c r="E31" s="286"/>
      <c r="F31" s="286"/>
      <c r="G31" s="287"/>
      <c r="H31" s="285"/>
      <c r="I31" s="286"/>
      <c r="J31" s="286"/>
      <c r="K31" s="287"/>
      <c r="M31" s="299" t="s">
        <v>0</v>
      </c>
      <c r="N31" s="299" t="s">
        <v>1</v>
      </c>
      <c r="O31" s="299" t="s">
        <v>29</v>
      </c>
      <c r="P31" s="288" t="str">
        <f>D31</f>
        <v>Season 5</v>
      </c>
      <c r="Q31" s="289"/>
      <c r="R31" s="289"/>
      <c r="S31" s="290"/>
      <c r="T31" s="288">
        <f>H31</f>
        <v>0</v>
      </c>
      <c r="U31" s="289"/>
      <c r="V31" s="289"/>
      <c r="W31" s="290"/>
      <c r="X31" s="8"/>
      <c r="Y31" s="26" t="s">
        <v>32</v>
      </c>
      <c r="Z31" s="26" t="s">
        <v>33</v>
      </c>
      <c r="AA31" s="26" t="s">
        <v>34</v>
      </c>
      <c r="AB31" s="26" t="s">
        <v>34</v>
      </c>
      <c r="AC31" s="26" t="s">
        <v>34</v>
      </c>
      <c r="AE31" s="294" t="s">
        <v>0</v>
      </c>
      <c r="AF31" s="294" t="s">
        <v>1</v>
      </c>
      <c r="AG31" s="294" t="s">
        <v>29</v>
      </c>
      <c r="AH31" s="291" t="str">
        <f>P31</f>
        <v>Season 5</v>
      </c>
      <c r="AI31" s="292"/>
      <c r="AJ31" s="292"/>
      <c r="AK31" s="293"/>
      <c r="AL31" s="291">
        <f>T31</f>
        <v>0</v>
      </c>
      <c r="AM31" s="292"/>
      <c r="AN31" s="292"/>
      <c r="AO31" s="293"/>
      <c r="AQ31" s="27"/>
      <c r="AR31" s="27"/>
      <c r="AS31" s="27"/>
      <c r="AT31" s="28"/>
      <c r="AV31" s="295" t="s">
        <v>0</v>
      </c>
      <c r="AW31" s="295" t="s">
        <v>1</v>
      </c>
      <c r="AX31" s="295" t="s">
        <v>29</v>
      </c>
      <c r="AY31" s="282" t="str">
        <f>AH31</f>
        <v>Season 5</v>
      </c>
      <c r="AZ31" s="283"/>
      <c r="BA31" s="283"/>
      <c r="BB31" s="284"/>
      <c r="BC31" s="282">
        <f>AL31</f>
        <v>0</v>
      </c>
      <c r="BD31" s="283"/>
      <c r="BE31" s="283"/>
      <c r="BF31" s="284"/>
    </row>
    <row r="32" spans="1:58" ht="23.45" customHeight="1">
      <c r="A32" s="298"/>
      <c r="B32" s="298"/>
      <c r="C32" s="298"/>
      <c r="D32" s="285" t="s">
        <v>284</v>
      </c>
      <c r="E32" s="286"/>
      <c r="F32" s="286"/>
      <c r="G32" s="287"/>
      <c r="H32" s="285"/>
      <c r="I32" s="286"/>
      <c r="J32" s="286"/>
      <c r="K32" s="287"/>
      <c r="M32" s="299"/>
      <c r="N32" s="299"/>
      <c r="O32" s="299"/>
      <c r="P32" s="288" t="str">
        <f>D32</f>
        <v>21 Jul 2020 to 31 Oct 2020</v>
      </c>
      <c r="Q32" s="289"/>
      <c r="R32" s="289"/>
      <c r="S32" s="290"/>
      <c r="T32" s="288">
        <f>H32</f>
        <v>0</v>
      </c>
      <c r="U32" s="289"/>
      <c r="V32" s="289"/>
      <c r="W32" s="290"/>
      <c r="X32" s="8"/>
      <c r="Y32" s="26" t="s">
        <v>37</v>
      </c>
      <c r="Z32" s="26" t="s">
        <v>38</v>
      </c>
      <c r="AA32" s="26" t="s">
        <v>38</v>
      </c>
      <c r="AB32" s="26" t="s">
        <v>38</v>
      </c>
      <c r="AC32" s="26"/>
      <c r="AE32" s="294"/>
      <c r="AF32" s="294"/>
      <c r="AG32" s="294"/>
      <c r="AH32" s="291" t="str">
        <f>P32</f>
        <v>21 Jul 2020 to 31 Oct 2020</v>
      </c>
      <c r="AI32" s="292"/>
      <c r="AJ32" s="292"/>
      <c r="AK32" s="293"/>
      <c r="AL32" s="291">
        <f>T32</f>
        <v>0</v>
      </c>
      <c r="AM32" s="292"/>
      <c r="AN32" s="292"/>
      <c r="AO32" s="293"/>
      <c r="AQ32" s="27" t="s">
        <v>39</v>
      </c>
      <c r="AR32" s="27"/>
      <c r="AS32" s="27" t="s">
        <v>40</v>
      </c>
      <c r="AT32" s="28"/>
      <c r="AV32" s="296"/>
      <c r="AW32" s="296"/>
      <c r="AX32" s="296"/>
      <c r="AY32" s="282" t="str">
        <f>AH32</f>
        <v>21 Jul 2020 to 31 Oct 2020</v>
      </c>
      <c r="AZ32" s="283"/>
      <c r="BA32" s="283"/>
      <c r="BB32" s="284"/>
      <c r="BC32" s="282">
        <f>AL32</f>
        <v>0</v>
      </c>
      <c r="BD32" s="283"/>
      <c r="BE32" s="283"/>
      <c r="BF32" s="284"/>
    </row>
    <row r="33" spans="1:58" ht="23.45" customHeight="1">
      <c r="A33" s="298"/>
      <c r="B33" s="298"/>
      <c r="C33" s="298"/>
      <c r="D33" s="29" t="s">
        <v>3</v>
      </c>
      <c r="E33" s="29" t="s">
        <v>4</v>
      </c>
      <c r="F33" s="29" t="s">
        <v>5</v>
      </c>
      <c r="G33" s="29" t="s">
        <v>41</v>
      </c>
      <c r="H33" s="29"/>
      <c r="I33" s="29"/>
      <c r="J33" s="29"/>
      <c r="K33" s="29"/>
      <c r="M33" s="299"/>
      <c r="N33" s="299"/>
      <c r="O33" s="299"/>
      <c r="P33" s="29" t="s">
        <v>3</v>
      </c>
      <c r="Q33" s="29" t="s">
        <v>4</v>
      </c>
      <c r="R33" s="29" t="s">
        <v>5</v>
      </c>
      <c r="S33" s="29" t="s">
        <v>41</v>
      </c>
      <c r="T33" s="29" t="s">
        <v>3</v>
      </c>
      <c r="U33" s="29" t="s">
        <v>4</v>
      </c>
      <c r="V33" s="29" t="s">
        <v>5</v>
      </c>
      <c r="W33" s="29" t="s">
        <v>41</v>
      </c>
      <c r="X33" s="8"/>
      <c r="Y33" s="26"/>
      <c r="Z33" s="26"/>
      <c r="AA33" s="26"/>
      <c r="AB33" s="26"/>
      <c r="AC33" s="26"/>
      <c r="AE33" s="294"/>
      <c r="AF33" s="294"/>
      <c r="AG33" s="294"/>
      <c r="AH33" s="29" t="s">
        <v>3</v>
      </c>
      <c r="AI33" s="29" t="s">
        <v>4</v>
      </c>
      <c r="AJ33" s="29" t="s">
        <v>5</v>
      </c>
      <c r="AK33" s="29" t="s">
        <v>41</v>
      </c>
      <c r="AL33" s="29" t="s">
        <v>3</v>
      </c>
      <c r="AM33" s="29" t="s">
        <v>4</v>
      </c>
      <c r="AN33" s="29" t="s">
        <v>5</v>
      </c>
      <c r="AO33" s="29" t="s">
        <v>41</v>
      </c>
      <c r="AQ33" s="27" t="s">
        <v>42</v>
      </c>
      <c r="AR33" s="27" t="s">
        <v>43</v>
      </c>
      <c r="AS33" s="27" t="s">
        <v>42</v>
      </c>
      <c r="AT33" s="28" t="s">
        <v>43</v>
      </c>
      <c r="AV33" s="297"/>
      <c r="AW33" s="297"/>
      <c r="AX33" s="297"/>
      <c r="AY33" s="29" t="s">
        <v>3</v>
      </c>
      <c r="AZ33" s="29" t="s">
        <v>4</v>
      </c>
      <c r="BA33" s="29" t="s">
        <v>5</v>
      </c>
      <c r="BB33" s="29" t="s">
        <v>41</v>
      </c>
      <c r="BC33" s="29" t="s">
        <v>3</v>
      </c>
      <c r="BD33" s="29" t="s">
        <v>4</v>
      </c>
      <c r="BE33" s="29" t="s">
        <v>5</v>
      </c>
      <c r="BF33" s="29" t="s">
        <v>41</v>
      </c>
    </row>
    <row r="34" spans="1:58" ht="23.45" customHeight="1">
      <c r="A34" s="30" t="s">
        <v>1563</v>
      </c>
      <c r="B34" s="31" t="s">
        <v>8</v>
      </c>
      <c r="C34" s="32" t="s">
        <v>45</v>
      </c>
      <c r="D34" s="31">
        <v>848</v>
      </c>
      <c r="E34" s="31">
        <v>549</v>
      </c>
      <c r="F34" s="31">
        <v>483</v>
      </c>
      <c r="G34" s="31">
        <v>100</v>
      </c>
      <c r="H34" s="31"/>
      <c r="I34" s="31"/>
      <c r="J34" s="31"/>
      <c r="K34" s="31"/>
      <c r="M34" s="30" t="str">
        <f t="shared" ref="M34:O36" si="23">A34</f>
        <v xml:space="preserve">Earth Villa </v>
      </c>
      <c r="N34" s="31" t="str">
        <f t="shared" si="23"/>
        <v>AI</v>
      </c>
      <c r="O34" s="31" t="str">
        <f t="shared" si="23"/>
        <v>as quoted</v>
      </c>
      <c r="P34" s="31">
        <f>SUM(D34)</f>
        <v>848</v>
      </c>
      <c r="Q34" s="31">
        <f>SUM(E34*2)</f>
        <v>1098</v>
      </c>
      <c r="R34" s="31">
        <f>F34*3</f>
        <v>1449</v>
      </c>
      <c r="S34" s="31">
        <f>G34</f>
        <v>100</v>
      </c>
      <c r="T34" s="31">
        <f>SUM(H34)</f>
        <v>0</v>
      </c>
      <c r="U34" s="31">
        <f>SUM(I34*2)</f>
        <v>0</v>
      </c>
      <c r="V34" s="31">
        <f>SUM(J34*3)</f>
        <v>0</v>
      </c>
      <c r="W34" s="31">
        <f>SUM(K34)</f>
        <v>0</v>
      </c>
      <c r="X34" s="8"/>
      <c r="Y34" s="33"/>
      <c r="Z34" s="33"/>
      <c r="AA34" s="33">
        <v>6</v>
      </c>
      <c r="AB34" s="33">
        <v>12</v>
      </c>
      <c r="AC34" s="33">
        <v>18</v>
      </c>
      <c r="AE34" s="30" t="str">
        <f t="shared" ref="AE34:AI37" si="24">M34</f>
        <v xml:space="preserve">Earth Villa </v>
      </c>
      <c r="AF34" s="31" t="str">
        <f t="shared" si="24"/>
        <v>AI</v>
      </c>
      <c r="AG34" s="31" t="str">
        <f t="shared" si="24"/>
        <v>as quoted</v>
      </c>
      <c r="AH34" s="31">
        <f>P34</f>
        <v>848</v>
      </c>
      <c r="AI34" s="34">
        <f>Q34</f>
        <v>1098</v>
      </c>
      <c r="AJ34" s="34">
        <f t="shared" ref="AJ34:AJ37" si="25">R34</f>
        <v>1449</v>
      </c>
      <c r="AK34" s="34">
        <f>S34</f>
        <v>100</v>
      </c>
      <c r="AL34" s="34">
        <f t="shared" ref="AL34:AN36" si="26">T34</f>
        <v>0</v>
      </c>
      <c r="AM34" s="34">
        <f t="shared" si="26"/>
        <v>0</v>
      </c>
      <c r="AN34" s="34">
        <f t="shared" si="26"/>
        <v>0</v>
      </c>
      <c r="AO34" s="34">
        <f>W34</f>
        <v>0</v>
      </c>
      <c r="AQ34" s="35">
        <v>12</v>
      </c>
      <c r="AR34" s="35">
        <v>0</v>
      </c>
      <c r="AS34" s="35">
        <v>12</v>
      </c>
      <c r="AT34" s="36">
        <v>0</v>
      </c>
      <c r="AV34" s="30" t="str">
        <f t="shared" ref="AV34:AX36" si="27">AE34</f>
        <v xml:space="preserve">Earth Villa </v>
      </c>
      <c r="AW34" s="31" t="str">
        <f t="shared" si="27"/>
        <v>AI</v>
      </c>
      <c r="AX34" s="31" t="str">
        <f t="shared" si="27"/>
        <v>as quoted</v>
      </c>
      <c r="AY34" s="31">
        <f>AH34+AQ34</f>
        <v>860</v>
      </c>
      <c r="AZ34" s="31">
        <f>AI34+AQ34</f>
        <v>1110</v>
      </c>
      <c r="BA34" s="31">
        <f t="shared" ref="BA34:BC36" si="28">AJ34+AQ34</f>
        <v>1461</v>
      </c>
      <c r="BB34" s="31">
        <f t="shared" si="28"/>
        <v>100</v>
      </c>
      <c r="BC34" s="31">
        <f t="shared" si="28"/>
        <v>12</v>
      </c>
      <c r="BD34" s="31">
        <f>AM34+AS34</f>
        <v>12</v>
      </c>
      <c r="BE34" s="31">
        <f t="shared" ref="BE34:BF36" si="29">AN34+AS34</f>
        <v>12</v>
      </c>
      <c r="BF34" s="31">
        <f t="shared" si="29"/>
        <v>0</v>
      </c>
    </row>
    <row r="35" spans="1:58" ht="23.45" customHeight="1">
      <c r="A35" s="30" t="s">
        <v>1564</v>
      </c>
      <c r="B35" s="31" t="s">
        <v>8</v>
      </c>
      <c r="C35" s="32" t="s">
        <v>45</v>
      </c>
      <c r="D35" s="31">
        <v>898</v>
      </c>
      <c r="E35" s="31">
        <v>574</v>
      </c>
      <c r="F35" s="31">
        <v>499</v>
      </c>
      <c r="G35" s="31">
        <v>100</v>
      </c>
      <c r="H35" s="31"/>
      <c r="I35" s="31"/>
      <c r="J35" s="31"/>
      <c r="K35" s="31"/>
      <c r="M35" s="30" t="str">
        <f t="shared" si="23"/>
        <v xml:space="preserve">Wind Villa </v>
      </c>
      <c r="N35" s="31" t="str">
        <f t="shared" si="23"/>
        <v>AI</v>
      </c>
      <c r="O35" s="31" t="str">
        <f t="shared" si="23"/>
        <v>as quoted</v>
      </c>
      <c r="P35" s="31">
        <f>SUM(D35)</f>
        <v>898</v>
      </c>
      <c r="Q35" s="31">
        <f>SUM(E35*2)</f>
        <v>1148</v>
      </c>
      <c r="R35" s="31">
        <f>F35*3</f>
        <v>1497</v>
      </c>
      <c r="S35" s="31">
        <f>G35</f>
        <v>100</v>
      </c>
      <c r="T35" s="31">
        <f>SUM(H35)</f>
        <v>0</v>
      </c>
      <c r="U35" s="31">
        <f>SUM(I35*2)</f>
        <v>0</v>
      </c>
      <c r="V35" s="31">
        <f>SUM(J35*3)</f>
        <v>0</v>
      </c>
      <c r="W35" s="31">
        <f>SUM(K35)</f>
        <v>0</v>
      </c>
      <c r="X35" s="8"/>
      <c r="Y35" s="33"/>
      <c r="Z35" s="33"/>
      <c r="AA35" s="33">
        <v>6</v>
      </c>
      <c r="AB35" s="33">
        <v>12</v>
      </c>
      <c r="AC35" s="33">
        <v>18</v>
      </c>
      <c r="AE35" s="30" t="str">
        <f t="shared" si="24"/>
        <v xml:space="preserve">Wind Villa </v>
      </c>
      <c r="AF35" s="31" t="str">
        <f t="shared" si="24"/>
        <v>AI</v>
      </c>
      <c r="AG35" s="31" t="str">
        <f t="shared" si="24"/>
        <v>as quoted</v>
      </c>
      <c r="AH35" s="31">
        <f t="shared" si="24"/>
        <v>898</v>
      </c>
      <c r="AI35" s="34">
        <f t="shared" si="24"/>
        <v>1148</v>
      </c>
      <c r="AJ35" s="34">
        <f t="shared" si="25"/>
        <v>1497</v>
      </c>
      <c r="AK35" s="34">
        <f>S35</f>
        <v>100</v>
      </c>
      <c r="AL35" s="34">
        <f t="shared" si="26"/>
        <v>0</v>
      </c>
      <c r="AM35" s="34">
        <f t="shared" si="26"/>
        <v>0</v>
      </c>
      <c r="AN35" s="34">
        <f t="shared" si="26"/>
        <v>0</v>
      </c>
      <c r="AO35" s="34">
        <f>W35</f>
        <v>0</v>
      </c>
      <c r="AQ35" s="35">
        <v>12</v>
      </c>
      <c r="AR35" s="35">
        <v>0</v>
      </c>
      <c r="AS35" s="35">
        <v>12</v>
      </c>
      <c r="AT35" s="36">
        <v>0</v>
      </c>
      <c r="AV35" s="30" t="str">
        <f t="shared" si="27"/>
        <v xml:space="preserve">Wind Villa </v>
      </c>
      <c r="AW35" s="31" t="str">
        <f t="shared" si="27"/>
        <v>AI</v>
      </c>
      <c r="AX35" s="31" t="str">
        <f t="shared" si="27"/>
        <v>as quoted</v>
      </c>
      <c r="AY35" s="31">
        <f>AH35+AQ35</f>
        <v>910</v>
      </c>
      <c r="AZ35" s="31">
        <f>AI35+AQ35</f>
        <v>1160</v>
      </c>
      <c r="BA35" s="31">
        <f t="shared" si="28"/>
        <v>1509</v>
      </c>
      <c r="BB35" s="31">
        <f t="shared" si="28"/>
        <v>100</v>
      </c>
      <c r="BC35" s="31">
        <f t="shared" si="28"/>
        <v>12</v>
      </c>
      <c r="BD35" s="31">
        <f>AM35+AS35</f>
        <v>12</v>
      </c>
      <c r="BE35" s="31">
        <f t="shared" si="29"/>
        <v>12</v>
      </c>
      <c r="BF35" s="31">
        <f t="shared" si="29"/>
        <v>0</v>
      </c>
    </row>
    <row r="36" spans="1:58" ht="23.45" customHeight="1">
      <c r="A36" s="30" t="s">
        <v>1565</v>
      </c>
      <c r="B36" s="31" t="s">
        <v>8</v>
      </c>
      <c r="C36" s="32" t="s">
        <v>45</v>
      </c>
      <c r="D36" s="31">
        <v>1148</v>
      </c>
      <c r="E36" s="31">
        <v>699</v>
      </c>
      <c r="F36" s="31">
        <v>583</v>
      </c>
      <c r="G36" s="31">
        <v>100</v>
      </c>
      <c r="H36" s="31"/>
      <c r="I36" s="31"/>
      <c r="J36" s="31"/>
      <c r="K36" s="31"/>
      <c r="M36" s="30" t="str">
        <f t="shared" si="23"/>
        <v xml:space="preserve">Earth Villa with Pool </v>
      </c>
      <c r="N36" s="31" t="str">
        <f t="shared" si="23"/>
        <v>AI</v>
      </c>
      <c r="O36" s="31" t="str">
        <f t="shared" si="23"/>
        <v>as quoted</v>
      </c>
      <c r="P36" s="31">
        <f>SUM(D36)</f>
        <v>1148</v>
      </c>
      <c r="Q36" s="31">
        <f>SUM(E36*2)</f>
        <v>1398</v>
      </c>
      <c r="R36" s="31">
        <f>F36*3</f>
        <v>1749</v>
      </c>
      <c r="S36" s="31">
        <f>G36</f>
        <v>100</v>
      </c>
      <c r="T36" s="31">
        <f>SUM(H36)</f>
        <v>0</v>
      </c>
      <c r="U36" s="31">
        <f>SUM(I36*2)</f>
        <v>0</v>
      </c>
      <c r="V36" s="31">
        <f>SUM(J36*3)</f>
        <v>0</v>
      </c>
      <c r="W36" s="31">
        <f>SUM(K36)</f>
        <v>0</v>
      </c>
      <c r="X36" s="8"/>
      <c r="Y36" s="33"/>
      <c r="Z36" s="33"/>
      <c r="AA36" s="33">
        <v>6</v>
      </c>
      <c r="AB36" s="33">
        <v>12</v>
      </c>
      <c r="AC36" s="33">
        <v>18</v>
      </c>
      <c r="AE36" s="30" t="str">
        <f t="shared" si="24"/>
        <v xml:space="preserve">Earth Villa with Pool </v>
      </c>
      <c r="AF36" s="31" t="str">
        <f t="shared" si="24"/>
        <v>AI</v>
      </c>
      <c r="AG36" s="31" t="str">
        <f t="shared" si="24"/>
        <v>as quoted</v>
      </c>
      <c r="AH36" s="31">
        <f t="shared" si="24"/>
        <v>1148</v>
      </c>
      <c r="AI36" s="34">
        <f t="shared" si="24"/>
        <v>1398</v>
      </c>
      <c r="AJ36" s="34">
        <f t="shared" si="25"/>
        <v>1749</v>
      </c>
      <c r="AK36" s="34">
        <f>S36</f>
        <v>100</v>
      </c>
      <c r="AL36" s="34">
        <f t="shared" si="26"/>
        <v>0</v>
      </c>
      <c r="AM36" s="34">
        <f t="shared" si="26"/>
        <v>0</v>
      </c>
      <c r="AN36" s="34">
        <f t="shared" si="26"/>
        <v>0</v>
      </c>
      <c r="AO36" s="34">
        <f>W36</f>
        <v>0</v>
      </c>
      <c r="AQ36" s="35">
        <v>12</v>
      </c>
      <c r="AR36" s="35">
        <v>0</v>
      </c>
      <c r="AS36" s="35">
        <v>12</v>
      </c>
      <c r="AT36" s="36">
        <v>0</v>
      </c>
      <c r="AV36" s="30" t="str">
        <f t="shared" si="27"/>
        <v xml:space="preserve">Earth Villa with Pool </v>
      </c>
      <c r="AW36" s="31" t="str">
        <f t="shared" si="27"/>
        <v>AI</v>
      </c>
      <c r="AX36" s="31" t="str">
        <f t="shared" si="27"/>
        <v>as quoted</v>
      </c>
      <c r="AY36" s="31">
        <f>AH36+AQ36</f>
        <v>1160</v>
      </c>
      <c r="AZ36" s="31">
        <f>AI36+AQ36</f>
        <v>1410</v>
      </c>
      <c r="BA36" s="31">
        <f t="shared" si="28"/>
        <v>1761</v>
      </c>
      <c r="BB36" s="31">
        <f t="shared" si="28"/>
        <v>100</v>
      </c>
      <c r="BC36" s="31">
        <f t="shared" si="28"/>
        <v>12</v>
      </c>
      <c r="BD36" s="31">
        <f>AM36+AS36</f>
        <v>12</v>
      </c>
      <c r="BE36" s="31">
        <f t="shared" si="29"/>
        <v>12</v>
      </c>
      <c r="BF36" s="31">
        <f t="shared" si="29"/>
        <v>0</v>
      </c>
    </row>
    <row r="37" spans="1:58" ht="23.45" customHeight="1">
      <c r="A37" s="30" t="s">
        <v>1566</v>
      </c>
      <c r="B37" s="31" t="s">
        <v>8</v>
      </c>
      <c r="C37" s="32" t="s">
        <v>45</v>
      </c>
      <c r="D37" s="31">
        <v>1198</v>
      </c>
      <c r="E37" s="31">
        <v>724</v>
      </c>
      <c r="F37" s="31">
        <v>599</v>
      </c>
      <c r="G37" s="31">
        <v>100</v>
      </c>
      <c r="H37" s="31"/>
      <c r="I37" s="31"/>
      <c r="J37" s="31"/>
      <c r="K37" s="31"/>
      <c r="M37" s="30" t="str">
        <f>A37</f>
        <v xml:space="preserve">Wind Villa with Pool </v>
      </c>
      <c r="N37" s="31" t="str">
        <f>B37</f>
        <v>AI</v>
      </c>
      <c r="O37" s="31" t="str">
        <f>C37</f>
        <v>as quoted</v>
      </c>
      <c r="P37" s="31">
        <f>SUM(D37)</f>
        <v>1198</v>
      </c>
      <c r="Q37" s="31">
        <f>SUM(E37*2)</f>
        <v>1448</v>
      </c>
      <c r="R37" s="31">
        <f>F37*3</f>
        <v>1797</v>
      </c>
      <c r="S37" s="31">
        <f>G37</f>
        <v>100</v>
      </c>
      <c r="T37" s="31">
        <f>SUM(H37)</f>
        <v>0</v>
      </c>
      <c r="U37" s="31">
        <f>SUM(I37*2)</f>
        <v>0</v>
      </c>
      <c r="V37" s="31">
        <f>SUM(J37*3)</f>
        <v>0</v>
      </c>
      <c r="W37" s="31">
        <f>SUM(K37)</f>
        <v>0</v>
      </c>
      <c r="X37" s="8"/>
      <c r="Y37" s="33"/>
      <c r="Z37" s="33"/>
      <c r="AA37" s="33">
        <v>6</v>
      </c>
      <c r="AB37" s="33">
        <v>12</v>
      </c>
      <c r="AC37" s="33">
        <v>18</v>
      </c>
      <c r="AE37" s="30" t="str">
        <f t="shared" si="24"/>
        <v xml:space="preserve">Wind Villa with Pool </v>
      </c>
      <c r="AF37" s="31" t="str">
        <f t="shared" si="24"/>
        <v>AI</v>
      </c>
      <c r="AG37" s="31" t="str">
        <f t="shared" si="24"/>
        <v>as quoted</v>
      </c>
      <c r="AH37" s="31">
        <f t="shared" si="24"/>
        <v>1198</v>
      </c>
      <c r="AI37" s="34">
        <f t="shared" si="24"/>
        <v>1448</v>
      </c>
      <c r="AJ37" s="34">
        <f t="shared" si="25"/>
        <v>1797</v>
      </c>
      <c r="AK37" s="34">
        <f>S37</f>
        <v>100</v>
      </c>
      <c r="AL37" s="34">
        <f>T37</f>
        <v>0</v>
      </c>
      <c r="AM37" s="34">
        <f>U37</f>
        <v>0</v>
      </c>
      <c r="AN37" s="34">
        <f>V37</f>
        <v>0</v>
      </c>
      <c r="AO37" s="34">
        <f>W37</f>
        <v>0</v>
      </c>
      <c r="AQ37" s="35">
        <v>12</v>
      </c>
      <c r="AR37" s="35">
        <v>0</v>
      </c>
      <c r="AS37" s="35">
        <v>12</v>
      </c>
      <c r="AT37" s="36">
        <v>0</v>
      </c>
      <c r="AV37" s="30" t="str">
        <f>AE37</f>
        <v xml:space="preserve">Wind Villa with Pool </v>
      </c>
      <c r="AW37" s="31" t="str">
        <f>AF37</f>
        <v>AI</v>
      </c>
      <c r="AX37" s="31" t="str">
        <f>AG37</f>
        <v>as quoted</v>
      </c>
      <c r="AY37" s="31">
        <f>AH37+AQ37</f>
        <v>1210</v>
      </c>
      <c r="AZ37" s="31">
        <f>AI37+AQ37</f>
        <v>1460</v>
      </c>
      <c r="BA37" s="31">
        <f>AJ37+AQ37</f>
        <v>1809</v>
      </c>
      <c r="BB37" s="31">
        <f>AK37+AR37</f>
        <v>100</v>
      </c>
      <c r="BC37" s="31">
        <f>AL37+AS37</f>
        <v>12</v>
      </c>
      <c r="BD37" s="31">
        <f>AM37+AS37</f>
        <v>12</v>
      </c>
      <c r="BE37" s="31">
        <f>AN37+AS37</f>
        <v>12</v>
      </c>
      <c r="BF37" s="31">
        <f>AO37+AT37</f>
        <v>0</v>
      </c>
    </row>
    <row r="38" spans="1:58" ht="23.45" customHeight="1">
      <c r="A38" s="30"/>
      <c r="B38" s="31"/>
      <c r="C38" s="31"/>
      <c r="D38" s="31"/>
      <c r="E38" s="31" t="s">
        <v>279</v>
      </c>
      <c r="F38" s="31"/>
      <c r="G38" s="31"/>
      <c r="H38" s="31"/>
      <c r="I38" s="31"/>
      <c r="J38" s="31"/>
      <c r="K38" s="31"/>
      <c r="M38" s="30"/>
      <c r="N38" s="31"/>
      <c r="O38" s="31"/>
      <c r="P38" s="31"/>
      <c r="Q38" s="31" t="str">
        <f>E38</f>
        <v>Quadruple</v>
      </c>
      <c r="R38" s="31"/>
      <c r="S38" s="31"/>
      <c r="T38" s="31"/>
      <c r="U38" s="31">
        <f>I38</f>
        <v>0</v>
      </c>
      <c r="V38" s="31"/>
      <c r="W38" s="31"/>
      <c r="X38" s="8"/>
      <c r="Y38" s="33"/>
      <c r="Z38" s="33"/>
      <c r="AA38" s="33"/>
      <c r="AB38" s="33"/>
      <c r="AC38" s="33"/>
      <c r="AE38" s="30"/>
      <c r="AF38" s="31"/>
      <c r="AG38" s="31"/>
      <c r="AH38" s="31"/>
      <c r="AI38" s="34" t="str">
        <f>Q38</f>
        <v>Quadruple</v>
      </c>
      <c r="AJ38" s="34"/>
      <c r="AK38" s="34"/>
      <c r="AL38" s="34"/>
      <c r="AM38" s="34">
        <f>U38</f>
        <v>0</v>
      </c>
      <c r="AN38" s="34"/>
      <c r="AO38" s="34"/>
      <c r="AQ38" s="35"/>
      <c r="AR38" s="35"/>
      <c r="AS38" s="35"/>
      <c r="AT38" s="36"/>
      <c r="AV38" s="30"/>
      <c r="AW38" s="31"/>
      <c r="AX38" s="31"/>
      <c r="AY38" s="31"/>
      <c r="AZ38" s="31" t="str">
        <f>AI38</f>
        <v>Quadruple</v>
      </c>
      <c r="BA38" s="31"/>
      <c r="BB38" s="31"/>
      <c r="BC38" s="31"/>
      <c r="BD38" s="31">
        <f>AM38</f>
        <v>0</v>
      </c>
      <c r="BE38" s="31"/>
      <c r="BF38" s="31"/>
    </row>
    <row r="39" spans="1:58" ht="23.45" customHeight="1">
      <c r="A39" s="30" t="s">
        <v>1567</v>
      </c>
      <c r="B39" s="31" t="s">
        <v>8</v>
      </c>
      <c r="C39" s="31" t="s">
        <v>68</v>
      </c>
      <c r="D39" s="31"/>
      <c r="E39" s="31">
        <v>560</v>
      </c>
      <c r="F39" s="31">
        <v>0</v>
      </c>
      <c r="G39" s="31">
        <v>100</v>
      </c>
      <c r="H39" s="31"/>
      <c r="I39" s="31"/>
      <c r="J39" s="31"/>
      <c r="K39" s="31"/>
      <c r="M39" s="30" t="str">
        <f t="shared" ref="M39:O40" si="30">A39</f>
        <v>Earth Pool Pavilion - Two Bed Room Suite</v>
      </c>
      <c r="N39" s="31" t="str">
        <f t="shared" si="30"/>
        <v>AI</v>
      </c>
      <c r="O39" s="31" t="str">
        <f t="shared" si="30"/>
        <v>04 Persons</v>
      </c>
      <c r="P39" s="31">
        <f>SUM(D39)</f>
        <v>0</v>
      </c>
      <c r="Q39" s="31">
        <f>SUM(E39*4)</f>
        <v>2240</v>
      </c>
      <c r="R39" s="31">
        <f>F39*3</f>
        <v>0</v>
      </c>
      <c r="S39" s="31">
        <f>G39</f>
        <v>100</v>
      </c>
      <c r="T39" s="31">
        <f>SUM(H39)</f>
        <v>0</v>
      </c>
      <c r="U39" s="31">
        <f>SUM(I39*4)</f>
        <v>0</v>
      </c>
      <c r="V39" s="31">
        <f>SUM(J39*3)</f>
        <v>0</v>
      </c>
      <c r="W39" s="31">
        <f>SUM(K39)</f>
        <v>0</v>
      </c>
      <c r="X39" s="8"/>
      <c r="Y39" s="33"/>
      <c r="Z39" s="33"/>
      <c r="AA39" s="33">
        <v>6</v>
      </c>
      <c r="AB39" s="33">
        <v>12</v>
      </c>
      <c r="AC39" s="33">
        <v>18</v>
      </c>
      <c r="AE39" s="30" t="str">
        <f t="shared" ref="AE39:AH40" si="31">M39</f>
        <v>Earth Pool Pavilion - Two Bed Room Suite</v>
      </c>
      <c r="AF39" s="31" t="str">
        <f t="shared" si="31"/>
        <v>AI</v>
      </c>
      <c r="AG39" s="31" t="str">
        <f t="shared" si="31"/>
        <v>04 Persons</v>
      </c>
      <c r="AH39" s="31">
        <f t="shared" si="31"/>
        <v>0</v>
      </c>
      <c r="AI39" s="34">
        <f>Q39</f>
        <v>2240</v>
      </c>
      <c r="AJ39" s="34">
        <f t="shared" ref="AJ39:AL40" si="32">R39</f>
        <v>0</v>
      </c>
      <c r="AK39" s="34">
        <f t="shared" si="32"/>
        <v>100</v>
      </c>
      <c r="AL39" s="34">
        <f t="shared" si="32"/>
        <v>0</v>
      </c>
      <c r="AM39" s="34">
        <f>U39</f>
        <v>0</v>
      </c>
      <c r="AN39" s="34">
        <f>V39</f>
        <v>0</v>
      </c>
      <c r="AO39" s="34">
        <f>W39</f>
        <v>0</v>
      </c>
      <c r="AQ39" s="35">
        <v>35</v>
      </c>
      <c r="AR39" s="35">
        <v>0</v>
      </c>
      <c r="AS39" s="35">
        <v>35</v>
      </c>
      <c r="AT39" s="36">
        <v>0</v>
      </c>
      <c r="AV39" s="30" t="str">
        <f t="shared" ref="AV39:AX40" si="33">AE39</f>
        <v>Earth Pool Pavilion - Two Bed Room Suite</v>
      </c>
      <c r="AW39" s="31" t="str">
        <f t="shared" si="33"/>
        <v>AI</v>
      </c>
      <c r="AX39" s="31" t="str">
        <f t="shared" si="33"/>
        <v>04 Persons</v>
      </c>
      <c r="AY39" s="31">
        <f>AH39+AQ39</f>
        <v>35</v>
      </c>
      <c r="AZ39" s="31">
        <f>AI39+AQ39</f>
        <v>2275</v>
      </c>
      <c r="BA39" s="31">
        <f t="shared" ref="BA39:BC40" si="34">AJ39+AQ39</f>
        <v>35</v>
      </c>
      <c r="BB39" s="31">
        <f t="shared" si="34"/>
        <v>100</v>
      </c>
      <c r="BC39" s="31">
        <f t="shared" si="34"/>
        <v>35</v>
      </c>
      <c r="BD39" s="31">
        <f>AM39+AS39</f>
        <v>35</v>
      </c>
      <c r="BE39" s="31">
        <f>AN39+AS39</f>
        <v>35</v>
      </c>
      <c r="BF39" s="31">
        <f>AO39+AT39</f>
        <v>0</v>
      </c>
    </row>
    <row r="40" spans="1:58" ht="23.45" customHeight="1">
      <c r="A40" s="30" t="s">
        <v>1568</v>
      </c>
      <c r="B40" s="31" t="s">
        <v>8</v>
      </c>
      <c r="C40" s="31" t="s">
        <v>206</v>
      </c>
      <c r="D40" s="31"/>
      <c r="E40" s="31" t="s">
        <v>1569</v>
      </c>
      <c r="F40" s="31">
        <v>0</v>
      </c>
      <c r="G40" s="31" t="s">
        <v>55</v>
      </c>
      <c r="H40" s="31"/>
      <c r="I40" s="31"/>
      <c r="J40" s="31"/>
      <c r="K40" s="31"/>
      <c r="M40" s="30" t="str">
        <f t="shared" si="30"/>
        <v xml:space="preserve">The Ozen Residence </v>
      </c>
      <c r="N40" s="31" t="str">
        <f t="shared" si="30"/>
        <v>AI</v>
      </c>
      <c r="O40" s="31" t="str">
        <f t="shared" si="30"/>
        <v>06 Persons</v>
      </c>
      <c r="P40" s="31">
        <f>SUM(D40)</f>
        <v>0</v>
      </c>
      <c r="Q40" s="31" t="e">
        <f>SUM(E40*6)</f>
        <v>#VALUE!</v>
      </c>
      <c r="R40" s="31">
        <f>F40*3</f>
        <v>0</v>
      </c>
      <c r="S40" s="31" t="str">
        <f>G40</f>
        <v>n/a</v>
      </c>
      <c r="T40" s="31">
        <f>SUM(H40)</f>
        <v>0</v>
      </c>
      <c r="U40" s="31">
        <f>SUM(I40*6)</f>
        <v>0</v>
      </c>
      <c r="V40" s="31">
        <f>SUM(J40*3)</f>
        <v>0</v>
      </c>
      <c r="W40" s="31">
        <f>SUM(K40)</f>
        <v>0</v>
      </c>
      <c r="X40" s="8"/>
      <c r="Y40" s="33"/>
      <c r="Z40" s="33"/>
      <c r="AA40" s="33">
        <v>6</v>
      </c>
      <c r="AB40" s="33">
        <v>12</v>
      </c>
      <c r="AC40" s="33">
        <v>18</v>
      </c>
      <c r="AE40" s="30" t="str">
        <f t="shared" si="31"/>
        <v xml:space="preserve">The Ozen Residence </v>
      </c>
      <c r="AF40" s="31" t="str">
        <f t="shared" si="31"/>
        <v>AI</v>
      </c>
      <c r="AG40" s="31" t="str">
        <f t="shared" si="31"/>
        <v>06 Persons</v>
      </c>
      <c r="AH40" s="31">
        <f t="shared" si="31"/>
        <v>0</v>
      </c>
      <c r="AI40" s="34" t="e">
        <f>Q40</f>
        <v>#VALUE!</v>
      </c>
      <c r="AJ40" s="34">
        <f t="shared" si="32"/>
        <v>0</v>
      </c>
      <c r="AK40" s="34" t="str">
        <f t="shared" si="32"/>
        <v>n/a</v>
      </c>
      <c r="AL40" s="34">
        <f t="shared" si="32"/>
        <v>0</v>
      </c>
      <c r="AM40" s="34">
        <f>U40</f>
        <v>0</v>
      </c>
      <c r="AN40" s="34">
        <f>V40</f>
        <v>0</v>
      </c>
      <c r="AO40" s="34">
        <f>W40</f>
        <v>0</v>
      </c>
      <c r="AQ40" s="35">
        <v>50</v>
      </c>
      <c r="AR40" s="35">
        <v>0</v>
      </c>
      <c r="AS40" s="35">
        <v>50</v>
      </c>
      <c r="AT40" s="36">
        <v>0</v>
      </c>
      <c r="AV40" s="30" t="str">
        <f t="shared" si="33"/>
        <v xml:space="preserve">The Ozen Residence </v>
      </c>
      <c r="AW40" s="31" t="str">
        <f t="shared" si="33"/>
        <v>AI</v>
      </c>
      <c r="AX40" s="31" t="str">
        <f t="shared" si="33"/>
        <v>06 Persons</v>
      </c>
      <c r="AY40" s="31">
        <f>AH40+AQ40</f>
        <v>50</v>
      </c>
      <c r="AZ40" s="31" t="e">
        <f>AI40+AQ40</f>
        <v>#VALUE!</v>
      </c>
      <c r="BA40" s="31">
        <f t="shared" si="34"/>
        <v>50</v>
      </c>
      <c r="BB40" s="31" t="e">
        <f t="shared" si="34"/>
        <v>#VALUE!</v>
      </c>
      <c r="BC40" s="31">
        <f t="shared" si="34"/>
        <v>50</v>
      </c>
      <c r="BD40" s="31">
        <f>AM40+AS40</f>
        <v>50</v>
      </c>
      <c r="BE40" s="31">
        <f>AN40+AS40</f>
        <v>50</v>
      </c>
      <c r="BF40" s="31">
        <f>AO40+AT40</f>
        <v>0</v>
      </c>
    </row>
  </sheetData>
  <sheetProtection password="D8E4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20:AF22"/>
    <mergeCell ref="A20:A22"/>
    <mergeCell ref="B20:B22"/>
    <mergeCell ref="C20:C22"/>
    <mergeCell ref="D20:G20"/>
    <mergeCell ref="H20:K20"/>
    <mergeCell ref="M20:M22"/>
    <mergeCell ref="N20:N22"/>
    <mergeCell ref="O20:O22"/>
    <mergeCell ref="P20:S20"/>
    <mergeCell ref="T20:W20"/>
    <mergeCell ref="AE20:AE22"/>
    <mergeCell ref="AY20:BB20"/>
    <mergeCell ref="BC20:BF20"/>
    <mergeCell ref="D21:G21"/>
    <mergeCell ref="H21:K21"/>
    <mergeCell ref="P21:S21"/>
    <mergeCell ref="T21:W21"/>
    <mergeCell ref="AH21:AK21"/>
    <mergeCell ref="AL21:AO21"/>
    <mergeCell ref="AY21:BB21"/>
    <mergeCell ref="BC21:BF21"/>
    <mergeCell ref="AG20:AG22"/>
    <mergeCell ref="AH20:AK20"/>
    <mergeCell ref="AL20:AO20"/>
    <mergeCell ref="AV20:AV22"/>
    <mergeCell ref="AW20:AW22"/>
    <mergeCell ref="AX20:AX22"/>
    <mergeCell ref="AF31:AF33"/>
    <mergeCell ref="A31:A33"/>
    <mergeCell ref="B31:B33"/>
    <mergeCell ref="C31:C33"/>
    <mergeCell ref="D31:G31"/>
    <mergeCell ref="H31:K31"/>
    <mergeCell ref="M31:M33"/>
    <mergeCell ref="N31:N33"/>
    <mergeCell ref="O31:O33"/>
    <mergeCell ref="P31:S31"/>
    <mergeCell ref="T31:W31"/>
    <mergeCell ref="AE31:AE33"/>
    <mergeCell ref="AY31:BB31"/>
    <mergeCell ref="BC31:BF31"/>
    <mergeCell ref="D32:G32"/>
    <mergeCell ref="H32:K32"/>
    <mergeCell ref="P32:S32"/>
    <mergeCell ref="T32:W32"/>
    <mergeCell ref="AH32:AK32"/>
    <mergeCell ref="AL32:AO32"/>
    <mergeCell ref="AY32:BB32"/>
    <mergeCell ref="BC32:BF32"/>
    <mergeCell ref="AG31:AG33"/>
    <mergeCell ref="AH31:AK31"/>
    <mergeCell ref="AL31:AO31"/>
    <mergeCell ref="AV31:AV33"/>
    <mergeCell ref="AW31:AW33"/>
    <mergeCell ref="AX31:AX33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698E5-4453-4FEC-B58E-AD6F95A35D3F}">
  <sheetPr codeName="Лист167"/>
  <dimension ref="A1:K13"/>
  <sheetViews>
    <sheetView view="pageBreakPreview" zoomScale="120" zoomScaleNormal="100" zoomScaleSheetLayoutView="120" workbookViewId="0">
      <selection activeCell="L7" sqref="L7"/>
    </sheetView>
  </sheetViews>
  <sheetFormatPr defaultColWidth="9.140625" defaultRowHeight="20.25" customHeight="1"/>
  <cols>
    <col min="1" max="1" width="28.7109375" style="1" customWidth="1"/>
    <col min="2" max="2" width="11.7109375" style="1" customWidth="1"/>
    <col min="3" max="3" width="11.5703125" style="2" customWidth="1"/>
    <col min="4" max="4" width="11.7109375" style="2" customWidth="1"/>
    <col min="5" max="6" width="11.7109375" style="3" customWidth="1"/>
    <col min="7" max="11" width="11.7109375" style="1" customWidth="1"/>
    <col min="12" max="16384" width="9.140625" style="1"/>
  </cols>
  <sheetData>
    <row r="1" spans="1:11" ht="20.25" customHeight="1">
      <c r="A1" s="300" t="s">
        <v>2034</v>
      </c>
      <c r="B1" s="300"/>
      <c r="C1" s="300"/>
      <c r="D1" s="300"/>
      <c r="K1" s="4"/>
    </row>
    <row r="2" spans="1:11" s="3" customFormat="1" ht="20.25" customHeight="1">
      <c r="A2" s="5"/>
      <c r="B2" s="18"/>
      <c r="C2" s="5"/>
      <c r="D2" s="22"/>
      <c r="G2" s="1"/>
      <c r="H2" s="1"/>
      <c r="I2" s="1"/>
      <c r="J2" s="1"/>
      <c r="K2" s="1"/>
    </row>
    <row r="3" spans="1:11" s="3" customFormat="1" ht="20.25" customHeight="1">
      <c r="A3" s="15" t="s">
        <v>10</v>
      </c>
      <c r="B3" s="15"/>
      <c r="C3" s="2"/>
      <c r="D3" s="2"/>
      <c r="G3" s="1"/>
      <c r="H3" s="1"/>
      <c r="I3" s="1"/>
      <c r="J3" s="1"/>
      <c r="K3" s="1"/>
    </row>
    <row r="4" spans="1:11" s="3" customFormat="1" ht="20.25" customHeight="1">
      <c r="A4" s="5" t="s">
        <v>11</v>
      </c>
      <c r="B4" s="5"/>
      <c r="C4" s="2"/>
      <c r="D4" s="2"/>
      <c r="G4" s="1"/>
      <c r="H4" s="1"/>
      <c r="I4" s="1"/>
      <c r="J4" s="1"/>
      <c r="K4" s="1"/>
    </row>
    <row r="5" spans="1:11" s="3" customFormat="1" ht="20.25" customHeight="1">
      <c r="A5" s="5" t="s">
        <v>12</v>
      </c>
      <c r="B5" s="5"/>
      <c r="C5" s="2"/>
      <c r="D5" s="2"/>
      <c r="G5" s="1"/>
      <c r="H5" s="1"/>
      <c r="I5" s="1"/>
      <c r="J5" s="1"/>
      <c r="K5" s="1"/>
    </row>
    <row r="6" spans="1:11" s="3" customFormat="1" ht="20.25" customHeight="1">
      <c r="A6" s="23"/>
      <c r="B6" s="5"/>
      <c r="C6" s="2"/>
      <c r="D6" s="2"/>
      <c r="G6" s="1"/>
      <c r="H6" s="1"/>
      <c r="I6" s="1"/>
      <c r="J6" s="1"/>
      <c r="K6" s="1"/>
    </row>
    <row r="7" spans="1:11" s="3" customFormat="1" ht="20.25" customHeight="1">
      <c r="A7" s="153" t="s">
        <v>1570</v>
      </c>
      <c r="B7" s="5"/>
      <c r="C7" s="2"/>
      <c r="D7" s="2"/>
      <c r="G7" s="1"/>
      <c r="H7" s="1"/>
      <c r="I7" s="1"/>
      <c r="J7" s="1"/>
      <c r="K7" s="1"/>
    </row>
    <row r="8" spans="1:11" s="3" customFormat="1" ht="20.25" customHeight="1">
      <c r="A8" s="7" t="s">
        <v>1571</v>
      </c>
      <c r="B8" s="5"/>
      <c r="C8" s="2"/>
      <c r="D8" s="2"/>
      <c r="G8" s="1"/>
      <c r="H8" s="1"/>
      <c r="I8" s="1"/>
      <c r="J8" s="1"/>
      <c r="K8" s="1"/>
    </row>
    <row r="9" spans="1:11" s="3" customFormat="1" ht="20.25" customHeight="1">
      <c r="A9" s="5" t="s">
        <v>1572</v>
      </c>
      <c r="B9" s="5"/>
      <c r="C9" s="2"/>
      <c r="D9" s="2"/>
      <c r="G9" s="1"/>
      <c r="H9" s="1"/>
      <c r="I9" s="1"/>
      <c r="J9" s="1"/>
      <c r="K9" s="1"/>
    </row>
    <row r="10" spans="1:11" s="3" customFormat="1" ht="20.25" customHeight="1">
      <c r="A10" s="5" t="s">
        <v>1573</v>
      </c>
      <c r="B10" s="5"/>
      <c r="C10" s="2"/>
      <c r="D10" s="2"/>
      <c r="G10" s="1"/>
      <c r="H10" s="1"/>
      <c r="I10" s="1"/>
      <c r="J10" s="1"/>
      <c r="K10" s="1"/>
    </row>
    <row r="11" spans="1:11" s="3" customFormat="1" ht="20.25" customHeight="1">
      <c r="A11" s="7" t="s">
        <v>602</v>
      </c>
      <c r="B11" s="5"/>
      <c r="C11" s="2"/>
      <c r="D11" s="2"/>
      <c r="G11" s="1"/>
      <c r="H11" s="1"/>
      <c r="I11" s="1"/>
      <c r="J11" s="1"/>
      <c r="K11" s="1"/>
    </row>
    <row r="12" spans="1:11" s="3" customFormat="1" ht="20.25" customHeight="1">
      <c r="A12" s="5" t="s">
        <v>1574</v>
      </c>
      <c r="B12" s="5"/>
      <c r="C12" s="2"/>
      <c r="D12" s="2"/>
      <c r="G12" s="1"/>
      <c r="H12" s="1"/>
      <c r="I12" s="1"/>
      <c r="J12" s="1"/>
      <c r="K12" s="1"/>
    </row>
    <row r="13" spans="1:11" s="3" customFormat="1" ht="20.25" customHeight="1">
      <c r="A13" s="5" t="s">
        <v>1575</v>
      </c>
      <c r="B13" s="5"/>
      <c r="C13" s="2"/>
      <c r="D13" s="2"/>
      <c r="G13" s="1"/>
      <c r="H13" s="1"/>
      <c r="I13" s="1"/>
      <c r="J13" s="1"/>
      <c r="K13" s="1"/>
    </row>
  </sheetData>
  <mergeCells count="1">
    <mergeCell ref="A1:D1"/>
  </mergeCells>
  <pageMargins left="0.25" right="0.25" top="0.75" bottom="0.75" header="0.3" footer="0.3"/>
  <pageSetup paperSize="9" scale="69" orientation="portrait" verticalDpi="1200" r:id="rId1"/>
  <headerFooter>
    <oddFooter>&amp;L&amp;"Candara,Regular"&amp;8INTOUR MALDIVES&amp;C&amp;"Candara,Regular"&amp;8&amp;P of &amp;N&amp;R&amp;"Candara,Regular"&amp;8Palm Beach Resort &amp; Spa</oddFooter>
  </headerFooter>
  <rowBreaks count="1" manualBreakCount="1">
    <brk id="5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062F1-592A-4E0A-B783-E8AB581C4A85}">
  <sheetPr codeName="Лист168">
    <tabColor rgb="FFFF0000"/>
  </sheetPr>
  <dimension ref="A5:BF46"/>
  <sheetViews>
    <sheetView topLeftCell="BG1" zoomScaleNormal="100" zoomScaleSheetLayoutView="100" workbookViewId="0">
      <selection sqref="A1:BF1048576"/>
    </sheetView>
  </sheetViews>
  <sheetFormatPr defaultColWidth="19.42578125" defaultRowHeight="25.15" customHeight="1"/>
  <cols>
    <col min="1" max="58" width="0" style="25" hidden="1" customWidth="1"/>
    <col min="59" max="16384" width="19.42578125" style="25"/>
  </cols>
  <sheetData>
    <row r="5" spans="1:58" ht="25.15" customHeight="1">
      <c r="A5" s="49"/>
      <c r="B5" s="49"/>
      <c r="C5" s="49"/>
      <c r="D5" s="49"/>
    </row>
    <row r="8" spans="1:58" ht="25.15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5.15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5.15" customHeight="1">
      <c r="A10" s="298"/>
      <c r="B10" s="298"/>
      <c r="C10" s="298"/>
      <c r="D10" s="285" t="s">
        <v>1576</v>
      </c>
      <c r="E10" s="286"/>
      <c r="F10" s="286"/>
      <c r="G10" s="287"/>
      <c r="H10" s="285" t="s">
        <v>606</v>
      </c>
      <c r="I10" s="286"/>
      <c r="J10" s="286"/>
      <c r="K10" s="287"/>
      <c r="M10" s="299"/>
      <c r="N10" s="299"/>
      <c r="O10" s="299"/>
      <c r="P10" s="288" t="str">
        <f>D10</f>
        <v>01 Dec 2019 to 20 Dec 2019</v>
      </c>
      <c r="Q10" s="289"/>
      <c r="R10" s="289"/>
      <c r="S10" s="290"/>
      <c r="T10" s="288" t="str">
        <f>H10</f>
        <v>21 Dec 2019 to 07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Dec 2019 to 20 Dec 2019</v>
      </c>
      <c r="AI10" s="292"/>
      <c r="AJ10" s="292"/>
      <c r="AK10" s="293"/>
      <c r="AL10" s="291" t="str">
        <f>T10</f>
        <v>21 Dec 2019 to 07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Dec 2019 to 20 Dec 2019</v>
      </c>
      <c r="AZ10" s="283"/>
      <c r="BA10" s="283"/>
      <c r="BB10" s="284"/>
      <c r="BC10" s="282" t="str">
        <f>AL10</f>
        <v>21 Dec 2019 to 07 Jan 2020</v>
      </c>
      <c r="BD10" s="283"/>
      <c r="BE10" s="283"/>
      <c r="BF10" s="284"/>
    </row>
    <row r="11" spans="1:58" ht="25.15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279</v>
      </c>
      <c r="H11" s="29" t="s">
        <v>3</v>
      </c>
      <c r="I11" s="29" t="s">
        <v>4</v>
      </c>
      <c r="J11" s="29" t="s">
        <v>5</v>
      </c>
      <c r="K11" s="29" t="s">
        <v>279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279</v>
      </c>
      <c r="T11" s="29" t="s">
        <v>3</v>
      </c>
      <c r="U11" s="29" t="s">
        <v>4</v>
      </c>
      <c r="V11" s="29" t="s">
        <v>5</v>
      </c>
      <c r="W11" s="29" t="s">
        <v>279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279</v>
      </c>
      <c r="AL11" s="29" t="s">
        <v>3</v>
      </c>
      <c r="AM11" s="29" t="s">
        <v>4</v>
      </c>
      <c r="AN11" s="29" t="s">
        <v>5</v>
      </c>
      <c r="AO11" s="29" t="s">
        <v>279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279</v>
      </c>
      <c r="BC11" s="29" t="s">
        <v>3</v>
      </c>
      <c r="BD11" s="29" t="s">
        <v>4</v>
      </c>
      <c r="BE11" s="29" t="s">
        <v>5</v>
      </c>
      <c r="BF11" s="29" t="s">
        <v>279</v>
      </c>
    </row>
    <row r="12" spans="1:58" ht="25.15" customHeight="1">
      <c r="A12" s="30" t="s">
        <v>1577</v>
      </c>
      <c r="B12" s="31" t="s">
        <v>217</v>
      </c>
      <c r="C12" s="31" t="s">
        <v>93</v>
      </c>
      <c r="D12" s="31">
        <v>191</v>
      </c>
      <c r="E12" s="31">
        <v>244</v>
      </c>
      <c r="F12" s="31">
        <v>298</v>
      </c>
      <c r="G12" s="31">
        <v>351</v>
      </c>
      <c r="H12" s="69">
        <v>371</v>
      </c>
      <c r="I12" s="69">
        <v>501</v>
      </c>
      <c r="J12" s="69">
        <v>632</v>
      </c>
      <c r="K12" s="69">
        <v>762</v>
      </c>
      <c r="M12" s="30" t="str">
        <f t="shared" ref="M12:O20" si="0">A12</f>
        <v xml:space="preserve">Dive Villa </v>
      </c>
      <c r="N12" s="31" t="str">
        <f t="shared" si="0"/>
        <v>HB</v>
      </c>
      <c r="O12" s="31" t="str">
        <f t="shared" si="0"/>
        <v>As Quoted</v>
      </c>
      <c r="P12" s="31">
        <f t="shared" ref="P12:Q18" si="1">SUM(D12)</f>
        <v>191</v>
      </c>
      <c r="Q12" s="31">
        <f>SUM(E12)</f>
        <v>244</v>
      </c>
      <c r="R12" s="31">
        <f t="shared" ref="R12:S20" si="2">(F12)</f>
        <v>298</v>
      </c>
      <c r="S12" s="31">
        <f t="shared" si="2"/>
        <v>351</v>
      </c>
      <c r="T12" s="31">
        <f t="shared" ref="T12:U18" si="3">SUM(H12)</f>
        <v>371</v>
      </c>
      <c r="U12" s="31">
        <f>SUM(I12)</f>
        <v>501</v>
      </c>
      <c r="V12" s="31">
        <f t="shared" ref="V12:W20" si="4">SUM(J12)</f>
        <v>632</v>
      </c>
      <c r="W12" s="31">
        <f t="shared" si="4"/>
        <v>762</v>
      </c>
      <c r="X12" s="8"/>
      <c r="Y12" s="33"/>
      <c r="Z12" s="33"/>
      <c r="AA12" s="33">
        <v>0</v>
      </c>
      <c r="AB12" s="33">
        <v>0</v>
      </c>
      <c r="AC12" s="33">
        <v>0</v>
      </c>
      <c r="AE12" s="30" t="str">
        <f t="shared" ref="AE12:AG20" si="5">M12</f>
        <v xml:space="preserve">Dive Villa </v>
      </c>
      <c r="AF12" s="31" t="str">
        <f t="shared" si="5"/>
        <v>HB</v>
      </c>
      <c r="AG12" s="31" t="str">
        <f t="shared" si="5"/>
        <v>As Quoted</v>
      </c>
      <c r="AH12" s="31">
        <f t="shared" ref="AH12:AJ20" si="6">P12+AA12</f>
        <v>191</v>
      </c>
      <c r="AI12" s="31">
        <f t="shared" si="6"/>
        <v>244</v>
      </c>
      <c r="AJ12" s="31">
        <f t="shared" si="6"/>
        <v>298</v>
      </c>
      <c r="AK12" s="31">
        <f t="shared" ref="AK12:AK20" si="7">S12+AA12</f>
        <v>351</v>
      </c>
      <c r="AL12" s="31">
        <f t="shared" ref="AL12:AN20" si="8">T12+AA12</f>
        <v>371</v>
      </c>
      <c r="AM12" s="31">
        <f t="shared" si="8"/>
        <v>501</v>
      </c>
      <c r="AN12" s="31">
        <f t="shared" si="8"/>
        <v>632</v>
      </c>
      <c r="AO12" s="31">
        <f t="shared" ref="AO12:AO20" si="9">W12+AA12</f>
        <v>762</v>
      </c>
      <c r="AQ12" s="35">
        <v>10</v>
      </c>
      <c r="AR12" s="35">
        <v>10</v>
      </c>
      <c r="AS12" s="35">
        <v>10</v>
      </c>
      <c r="AT12" s="35">
        <v>10</v>
      </c>
      <c r="AV12" s="30" t="str">
        <f t="shared" ref="AV12:AX20" si="10">AE12</f>
        <v xml:space="preserve">Dive Villa </v>
      </c>
      <c r="AW12" s="31" t="str">
        <f t="shared" si="10"/>
        <v>HB</v>
      </c>
      <c r="AX12" s="31" t="str">
        <f t="shared" si="10"/>
        <v>As Quoted</v>
      </c>
      <c r="AY12" s="31">
        <f>AH12+AQ12</f>
        <v>201</v>
      </c>
      <c r="AZ12" s="31">
        <f>AI12+AQ12</f>
        <v>254</v>
      </c>
      <c r="BA12" s="31">
        <f>AJ12+AQ12</f>
        <v>308</v>
      </c>
      <c r="BB12" s="31">
        <f>AK12+AR12</f>
        <v>361</v>
      </c>
      <c r="BC12" s="31">
        <f t="shared" ref="BA12:BC20" si="11">AL12+AS12</f>
        <v>381</v>
      </c>
      <c r="BD12" s="31">
        <f t="shared" ref="BD12:BD20" si="12">AM12+AS12</f>
        <v>511</v>
      </c>
      <c r="BE12" s="31">
        <f t="shared" ref="BE12:BF20" si="13">AN12+AS12</f>
        <v>642</v>
      </c>
      <c r="BF12" s="31">
        <f t="shared" si="13"/>
        <v>772</v>
      </c>
    </row>
    <row r="13" spans="1:58" ht="25.15" customHeight="1">
      <c r="A13" s="30" t="s">
        <v>306</v>
      </c>
      <c r="B13" s="31" t="s">
        <v>217</v>
      </c>
      <c r="C13" s="31" t="s">
        <v>93</v>
      </c>
      <c r="D13" s="31">
        <v>240</v>
      </c>
      <c r="E13" s="31">
        <v>314</v>
      </c>
      <c r="F13" s="31">
        <v>389</v>
      </c>
      <c r="G13" s="31">
        <v>463</v>
      </c>
      <c r="H13" s="69">
        <v>420</v>
      </c>
      <c r="I13" s="69">
        <v>571</v>
      </c>
      <c r="J13" s="69">
        <v>723</v>
      </c>
      <c r="K13" s="69">
        <v>874</v>
      </c>
      <c r="M13" s="30" t="str">
        <f t="shared" si="0"/>
        <v>Garden Villa</v>
      </c>
      <c r="N13" s="31" t="str">
        <f t="shared" si="0"/>
        <v>HB</v>
      </c>
      <c r="O13" s="31" t="str">
        <f t="shared" si="0"/>
        <v>As Quoted</v>
      </c>
      <c r="P13" s="31">
        <f t="shared" si="1"/>
        <v>240</v>
      </c>
      <c r="Q13" s="31">
        <f t="shared" si="1"/>
        <v>314</v>
      </c>
      <c r="R13" s="31">
        <f t="shared" si="2"/>
        <v>389</v>
      </c>
      <c r="S13" s="31">
        <f t="shared" si="2"/>
        <v>463</v>
      </c>
      <c r="T13" s="31">
        <f t="shared" si="3"/>
        <v>420</v>
      </c>
      <c r="U13" s="31">
        <f t="shared" si="3"/>
        <v>571</v>
      </c>
      <c r="V13" s="31">
        <f t="shared" si="4"/>
        <v>723</v>
      </c>
      <c r="W13" s="31">
        <f t="shared" si="4"/>
        <v>874</v>
      </c>
      <c r="X13" s="8"/>
      <c r="Y13" s="33"/>
      <c r="Z13" s="33"/>
      <c r="AA13" s="33">
        <v>0</v>
      </c>
      <c r="AB13" s="33">
        <v>0</v>
      </c>
      <c r="AC13" s="33">
        <v>0</v>
      </c>
      <c r="AE13" s="30" t="str">
        <f t="shared" si="5"/>
        <v>Garden Villa</v>
      </c>
      <c r="AF13" s="31" t="str">
        <f t="shared" si="5"/>
        <v>HB</v>
      </c>
      <c r="AG13" s="31" t="str">
        <f t="shared" si="5"/>
        <v>As Quoted</v>
      </c>
      <c r="AH13" s="31">
        <f t="shared" si="6"/>
        <v>240</v>
      </c>
      <c r="AI13" s="31">
        <f t="shared" si="6"/>
        <v>314</v>
      </c>
      <c r="AJ13" s="31">
        <f t="shared" si="6"/>
        <v>389</v>
      </c>
      <c r="AK13" s="31">
        <f t="shared" si="7"/>
        <v>463</v>
      </c>
      <c r="AL13" s="31">
        <f t="shared" si="8"/>
        <v>420</v>
      </c>
      <c r="AM13" s="31">
        <f t="shared" si="8"/>
        <v>571</v>
      </c>
      <c r="AN13" s="31">
        <f t="shared" si="8"/>
        <v>723</v>
      </c>
      <c r="AO13" s="31">
        <f t="shared" si="9"/>
        <v>874</v>
      </c>
      <c r="AQ13" s="35">
        <v>10</v>
      </c>
      <c r="AR13" s="35">
        <v>10</v>
      </c>
      <c r="AS13" s="35">
        <v>10</v>
      </c>
      <c r="AT13" s="35">
        <v>10</v>
      </c>
      <c r="AV13" s="30" t="str">
        <f t="shared" si="10"/>
        <v>Garden Villa</v>
      </c>
      <c r="AW13" s="31" t="str">
        <f t="shared" si="10"/>
        <v>HB</v>
      </c>
      <c r="AX13" s="31" t="str">
        <f t="shared" si="10"/>
        <v>As Quoted</v>
      </c>
      <c r="AY13" s="31">
        <f t="shared" ref="AY13:AY18" si="14">AH13+AQ13</f>
        <v>250</v>
      </c>
      <c r="AZ13" s="31">
        <f t="shared" ref="AZ13:AZ18" si="15">AI13+AQ13</f>
        <v>324</v>
      </c>
      <c r="BA13" s="31">
        <f t="shared" ref="BA13:BB18" si="16">AJ13+AQ13</f>
        <v>399</v>
      </c>
      <c r="BB13" s="31">
        <f t="shared" si="16"/>
        <v>473</v>
      </c>
      <c r="BC13" s="31">
        <f t="shared" si="11"/>
        <v>430</v>
      </c>
      <c r="BD13" s="31">
        <f t="shared" si="12"/>
        <v>581</v>
      </c>
      <c r="BE13" s="31">
        <f t="shared" si="13"/>
        <v>733</v>
      </c>
      <c r="BF13" s="31">
        <f t="shared" si="13"/>
        <v>884</v>
      </c>
    </row>
    <row r="14" spans="1:58" ht="25.15" customHeight="1">
      <c r="A14" s="30" t="s">
        <v>58</v>
      </c>
      <c r="B14" s="31" t="s">
        <v>217</v>
      </c>
      <c r="C14" s="31" t="s">
        <v>93</v>
      </c>
      <c r="D14" s="31">
        <v>268</v>
      </c>
      <c r="E14" s="31">
        <v>353</v>
      </c>
      <c r="F14" s="31">
        <v>439</v>
      </c>
      <c r="G14" s="31">
        <v>525</v>
      </c>
      <c r="H14" s="69">
        <v>506</v>
      </c>
      <c r="I14" s="69">
        <v>693</v>
      </c>
      <c r="J14" s="69">
        <v>881</v>
      </c>
      <c r="K14" s="69">
        <v>1069</v>
      </c>
      <c r="M14" s="30" t="str">
        <f t="shared" si="0"/>
        <v xml:space="preserve">Sunrise Villa </v>
      </c>
      <c r="N14" s="31" t="str">
        <f t="shared" si="0"/>
        <v>HB</v>
      </c>
      <c r="O14" s="31" t="str">
        <f t="shared" si="0"/>
        <v>As Quoted</v>
      </c>
      <c r="P14" s="31">
        <f t="shared" si="1"/>
        <v>268</v>
      </c>
      <c r="Q14" s="31">
        <f t="shared" si="1"/>
        <v>353</v>
      </c>
      <c r="R14" s="31">
        <f t="shared" si="2"/>
        <v>439</v>
      </c>
      <c r="S14" s="31">
        <f t="shared" si="2"/>
        <v>525</v>
      </c>
      <c r="T14" s="31">
        <f t="shared" si="3"/>
        <v>506</v>
      </c>
      <c r="U14" s="31">
        <f t="shared" si="3"/>
        <v>693</v>
      </c>
      <c r="V14" s="31">
        <f t="shared" si="4"/>
        <v>881</v>
      </c>
      <c r="W14" s="31">
        <f t="shared" si="4"/>
        <v>1069</v>
      </c>
      <c r="X14" s="8"/>
      <c r="Y14" s="33"/>
      <c r="Z14" s="33"/>
      <c r="AA14" s="33">
        <v>0</v>
      </c>
      <c r="AB14" s="33">
        <v>0</v>
      </c>
      <c r="AC14" s="33">
        <v>0</v>
      </c>
      <c r="AE14" s="30" t="str">
        <f t="shared" si="5"/>
        <v xml:space="preserve">Sunrise Villa </v>
      </c>
      <c r="AF14" s="31" t="str">
        <f t="shared" si="5"/>
        <v>HB</v>
      </c>
      <c r="AG14" s="31" t="str">
        <f t="shared" si="5"/>
        <v>As Quoted</v>
      </c>
      <c r="AH14" s="31">
        <f t="shared" si="6"/>
        <v>268</v>
      </c>
      <c r="AI14" s="31">
        <f t="shared" si="6"/>
        <v>353</v>
      </c>
      <c r="AJ14" s="31">
        <f t="shared" si="6"/>
        <v>439</v>
      </c>
      <c r="AK14" s="31">
        <f t="shared" si="7"/>
        <v>525</v>
      </c>
      <c r="AL14" s="31">
        <f t="shared" si="8"/>
        <v>506</v>
      </c>
      <c r="AM14" s="31">
        <f t="shared" si="8"/>
        <v>693</v>
      </c>
      <c r="AN14" s="31">
        <f t="shared" si="8"/>
        <v>881</v>
      </c>
      <c r="AO14" s="31">
        <f t="shared" si="9"/>
        <v>1069</v>
      </c>
      <c r="AQ14" s="35">
        <v>12</v>
      </c>
      <c r="AR14" s="35">
        <v>12</v>
      </c>
      <c r="AS14" s="35">
        <v>12</v>
      </c>
      <c r="AT14" s="35">
        <v>12</v>
      </c>
      <c r="AV14" s="30" t="str">
        <f t="shared" si="10"/>
        <v xml:space="preserve">Sunrise Villa </v>
      </c>
      <c r="AW14" s="31" t="str">
        <f t="shared" si="10"/>
        <v>HB</v>
      </c>
      <c r="AX14" s="31" t="str">
        <f t="shared" si="10"/>
        <v>As Quoted</v>
      </c>
      <c r="AY14" s="31">
        <f t="shared" si="14"/>
        <v>280</v>
      </c>
      <c r="AZ14" s="31">
        <f t="shared" si="15"/>
        <v>365</v>
      </c>
      <c r="BA14" s="31">
        <f t="shared" si="16"/>
        <v>451</v>
      </c>
      <c r="BB14" s="31">
        <f t="shared" si="16"/>
        <v>537</v>
      </c>
      <c r="BC14" s="31">
        <f t="shared" si="11"/>
        <v>518</v>
      </c>
      <c r="BD14" s="31">
        <f t="shared" si="12"/>
        <v>705</v>
      </c>
      <c r="BE14" s="31">
        <f t="shared" si="13"/>
        <v>893</v>
      </c>
      <c r="BF14" s="31">
        <f t="shared" si="13"/>
        <v>1081</v>
      </c>
    </row>
    <row r="15" spans="1:58" ht="25.15" customHeight="1">
      <c r="A15" s="30" t="s">
        <v>59</v>
      </c>
      <c r="B15" s="31" t="s">
        <v>217</v>
      </c>
      <c r="C15" s="31" t="s">
        <v>93</v>
      </c>
      <c r="D15" s="31">
        <v>282</v>
      </c>
      <c r="E15" s="31">
        <v>373</v>
      </c>
      <c r="F15" s="31">
        <v>465</v>
      </c>
      <c r="G15" s="31">
        <v>557</v>
      </c>
      <c r="H15" s="69">
        <v>520</v>
      </c>
      <c r="I15" s="69">
        <v>713</v>
      </c>
      <c r="J15" s="69">
        <v>907</v>
      </c>
      <c r="K15" s="69">
        <v>1101</v>
      </c>
      <c r="M15" s="30" t="str">
        <f t="shared" si="0"/>
        <v>Sunset Villa</v>
      </c>
      <c r="N15" s="31" t="str">
        <f t="shared" si="0"/>
        <v>HB</v>
      </c>
      <c r="O15" s="31" t="str">
        <f t="shared" si="0"/>
        <v>As Quoted</v>
      </c>
      <c r="P15" s="31">
        <f t="shared" si="1"/>
        <v>282</v>
      </c>
      <c r="Q15" s="31">
        <f t="shared" si="1"/>
        <v>373</v>
      </c>
      <c r="R15" s="31">
        <f t="shared" si="2"/>
        <v>465</v>
      </c>
      <c r="S15" s="31">
        <f t="shared" si="2"/>
        <v>557</v>
      </c>
      <c r="T15" s="31">
        <f t="shared" si="3"/>
        <v>520</v>
      </c>
      <c r="U15" s="31">
        <f t="shared" si="3"/>
        <v>713</v>
      </c>
      <c r="V15" s="31">
        <f t="shared" si="4"/>
        <v>907</v>
      </c>
      <c r="W15" s="31">
        <f t="shared" si="4"/>
        <v>1101</v>
      </c>
      <c r="X15" s="8"/>
      <c r="Y15" s="33"/>
      <c r="Z15" s="33"/>
      <c r="AA15" s="33">
        <v>0</v>
      </c>
      <c r="AB15" s="33">
        <v>0</v>
      </c>
      <c r="AC15" s="33">
        <v>0</v>
      </c>
      <c r="AE15" s="30" t="str">
        <f t="shared" si="5"/>
        <v>Sunset Villa</v>
      </c>
      <c r="AF15" s="31" t="str">
        <f t="shared" si="5"/>
        <v>HB</v>
      </c>
      <c r="AG15" s="31" t="str">
        <f t="shared" si="5"/>
        <v>As Quoted</v>
      </c>
      <c r="AH15" s="31">
        <f t="shared" si="6"/>
        <v>282</v>
      </c>
      <c r="AI15" s="31">
        <f t="shared" si="6"/>
        <v>373</v>
      </c>
      <c r="AJ15" s="31">
        <f t="shared" si="6"/>
        <v>465</v>
      </c>
      <c r="AK15" s="31">
        <f t="shared" si="7"/>
        <v>557</v>
      </c>
      <c r="AL15" s="31">
        <f t="shared" si="8"/>
        <v>520</v>
      </c>
      <c r="AM15" s="31">
        <f t="shared" si="8"/>
        <v>713</v>
      </c>
      <c r="AN15" s="31">
        <f t="shared" si="8"/>
        <v>907</v>
      </c>
      <c r="AO15" s="31">
        <f t="shared" si="9"/>
        <v>1101</v>
      </c>
      <c r="AQ15" s="35">
        <v>12</v>
      </c>
      <c r="AR15" s="35">
        <v>12</v>
      </c>
      <c r="AS15" s="35">
        <v>12</v>
      </c>
      <c r="AT15" s="35">
        <v>12</v>
      </c>
      <c r="AV15" s="30" t="str">
        <f t="shared" si="10"/>
        <v>Sunset Villa</v>
      </c>
      <c r="AW15" s="31" t="str">
        <f t="shared" si="10"/>
        <v>HB</v>
      </c>
      <c r="AX15" s="31" t="str">
        <f t="shared" si="10"/>
        <v>As Quoted</v>
      </c>
      <c r="AY15" s="31">
        <f t="shared" si="14"/>
        <v>294</v>
      </c>
      <c r="AZ15" s="31">
        <f t="shared" si="15"/>
        <v>385</v>
      </c>
      <c r="BA15" s="31">
        <f t="shared" si="16"/>
        <v>477</v>
      </c>
      <c r="BB15" s="31">
        <f t="shared" si="16"/>
        <v>569</v>
      </c>
      <c r="BC15" s="31">
        <f t="shared" si="11"/>
        <v>532</v>
      </c>
      <c r="BD15" s="31">
        <f t="shared" si="12"/>
        <v>725</v>
      </c>
      <c r="BE15" s="31">
        <f t="shared" si="13"/>
        <v>919</v>
      </c>
      <c r="BF15" s="31">
        <f t="shared" si="13"/>
        <v>1113</v>
      </c>
    </row>
    <row r="16" spans="1:58" ht="25.15" customHeight="1">
      <c r="A16" s="30" t="s">
        <v>65</v>
      </c>
      <c r="B16" s="31" t="s">
        <v>217</v>
      </c>
      <c r="C16" s="31" t="s">
        <v>93</v>
      </c>
      <c r="D16" s="31">
        <v>289</v>
      </c>
      <c r="E16" s="31">
        <v>383</v>
      </c>
      <c r="F16" s="31">
        <v>478</v>
      </c>
      <c r="G16" s="31">
        <v>573</v>
      </c>
      <c r="H16" s="69">
        <v>527</v>
      </c>
      <c r="I16" s="69">
        <v>723</v>
      </c>
      <c r="J16" s="69">
        <v>920</v>
      </c>
      <c r="K16" s="69">
        <v>1117</v>
      </c>
      <c r="M16" s="30" t="str">
        <f t="shared" si="0"/>
        <v xml:space="preserve">Beach Villa </v>
      </c>
      <c r="N16" s="31" t="str">
        <f t="shared" si="0"/>
        <v>HB</v>
      </c>
      <c r="O16" s="31" t="str">
        <f t="shared" si="0"/>
        <v>As Quoted</v>
      </c>
      <c r="P16" s="31">
        <f t="shared" si="1"/>
        <v>289</v>
      </c>
      <c r="Q16" s="31">
        <f t="shared" si="1"/>
        <v>383</v>
      </c>
      <c r="R16" s="31">
        <f t="shared" si="2"/>
        <v>478</v>
      </c>
      <c r="S16" s="31">
        <f t="shared" si="2"/>
        <v>573</v>
      </c>
      <c r="T16" s="31">
        <f t="shared" si="3"/>
        <v>527</v>
      </c>
      <c r="U16" s="31">
        <f t="shared" si="3"/>
        <v>723</v>
      </c>
      <c r="V16" s="31">
        <f t="shared" si="4"/>
        <v>920</v>
      </c>
      <c r="W16" s="31">
        <f t="shared" si="4"/>
        <v>1117</v>
      </c>
      <c r="X16" s="8"/>
      <c r="Y16" s="33"/>
      <c r="Z16" s="33"/>
      <c r="AA16" s="33">
        <v>0</v>
      </c>
      <c r="AB16" s="33">
        <v>0</v>
      </c>
      <c r="AC16" s="33">
        <v>0</v>
      </c>
      <c r="AE16" s="30" t="str">
        <f t="shared" si="5"/>
        <v xml:space="preserve">Beach Villa </v>
      </c>
      <c r="AF16" s="31" t="str">
        <f t="shared" si="5"/>
        <v>HB</v>
      </c>
      <c r="AG16" s="31" t="str">
        <f t="shared" si="5"/>
        <v>As Quoted</v>
      </c>
      <c r="AH16" s="31">
        <f t="shared" si="6"/>
        <v>289</v>
      </c>
      <c r="AI16" s="31">
        <f t="shared" si="6"/>
        <v>383</v>
      </c>
      <c r="AJ16" s="31">
        <f t="shared" si="6"/>
        <v>478</v>
      </c>
      <c r="AK16" s="31">
        <f t="shared" si="7"/>
        <v>573</v>
      </c>
      <c r="AL16" s="31">
        <f t="shared" si="8"/>
        <v>527</v>
      </c>
      <c r="AM16" s="31">
        <f t="shared" si="8"/>
        <v>723</v>
      </c>
      <c r="AN16" s="31">
        <f t="shared" si="8"/>
        <v>920</v>
      </c>
      <c r="AO16" s="31">
        <f t="shared" si="9"/>
        <v>1117</v>
      </c>
      <c r="AQ16" s="35">
        <v>12</v>
      </c>
      <c r="AR16" s="35">
        <v>12</v>
      </c>
      <c r="AS16" s="35">
        <v>12</v>
      </c>
      <c r="AT16" s="35">
        <v>12</v>
      </c>
      <c r="AV16" s="30" t="str">
        <f t="shared" si="10"/>
        <v xml:space="preserve">Beach Villa </v>
      </c>
      <c r="AW16" s="31" t="str">
        <f t="shared" si="10"/>
        <v>HB</v>
      </c>
      <c r="AX16" s="31" t="str">
        <f t="shared" si="10"/>
        <v>As Quoted</v>
      </c>
      <c r="AY16" s="31">
        <f t="shared" si="14"/>
        <v>301</v>
      </c>
      <c r="AZ16" s="31">
        <f t="shared" si="15"/>
        <v>395</v>
      </c>
      <c r="BA16" s="31">
        <f t="shared" si="16"/>
        <v>490</v>
      </c>
      <c r="BB16" s="31">
        <f t="shared" si="16"/>
        <v>585</v>
      </c>
      <c r="BC16" s="31">
        <f t="shared" si="11"/>
        <v>539</v>
      </c>
      <c r="BD16" s="31">
        <f t="shared" si="12"/>
        <v>735</v>
      </c>
      <c r="BE16" s="31">
        <f t="shared" si="13"/>
        <v>932</v>
      </c>
      <c r="BF16" s="31">
        <f t="shared" si="13"/>
        <v>1129</v>
      </c>
    </row>
    <row r="17" spans="1:58" ht="25.15" customHeight="1">
      <c r="A17" s="30" t="s">
        <v>1578</v>
      </c>
      <c r="B17" s="31" t="s">
        <v>217</v>
      </c>
      <c r="C17" s="31" t="s">
        <v>93</v>
      </c>
      <c r="D17" s="31">
        <v>296</v>
      </c>
      <c r="E17" s="31">
        <v>393</v>
      </c>
      <c r="F17" s="31">
        <v>491</v>
      </c>
      <c r="G17" s="31">
        <v>589</v>
      </c>
      <c r="H17" s="69">
        <v>567</v>
      </c>
      <c r="I17" s="69">
        <v>781</v>
      </c>
      <c r="J17" s="69">
        <v>996</v>
      </c>
      <c r="K17" s="69">
        <v>1210</v>
      </c>
      <c r="M17" s="30" t="str">
        <f t="shared" si="0"/>
        <v xml:space="preserve">Deluxe Sunset Villa </v>
      </c>
      <c r="N17" s="31" t="str">
        <f t="shared" si="0"/>
        <v>HB</v>
      </c>
      <c r="O17" s="31" t="str">
        <f t="shared" si="0"/>
        <v>As Quoted</v>
      </c>
      <c r="P17" s="31">
        <f t="shared" si="1"/>
        <v>296</v>
      </c>
      <c r="Q17" s="31">
        <f t="shared" si="1"/>
        <v>393</v>
      </c>
      <c r="R17" s="31">
        <f t="shared" si="2"/>
        <v>491</v>
      </c>
      <c r="S17" s="31">
        <f t="shared" si="2"/>
        <v>589</v>
      </c>
      <c r="T17" s="31">
        <f t="shared" si="3"/>
        <v>567</v>
      </c>
      <c r="U17" s="31">
        <f t="shared" si="3"/>
        <v>781</v>
      </c>
      <c r="V17" s="31">
        <f t="shared" si="4"/>
        <v>996</v>
      </c>
      <c r="W17" s="31">
        <f t="shared" si="4"/>
        <v>1210</v>
      </c>
      <c r="X17" s="8"/>
      <c r="Y17" s="33"/>
      <c r="Z17" s="33"/>
      <c r="AA17" s="33">
        <v>0</v>
      </c>
      <c r="AB17" s="33">
        <v>0</v>
      </c>
      <c r="AC17" s="33">
        <v>0</v>
      </c>
      <c r="AE17" s="30" t="str">
        <f t="shared" si="5"/>
        <v xml:space="preserve">Deluxe Sunset Villa </v>
      </c>
      <c r="AF17" s="31" t="str">
        <f t="shared" si="5"/>
        <v>HB</v>
      </c>
      <c r="AG17" s="31" t="str">
        <f t="shared" si="5"/>
        <v>As Quoted</v>
      </c>
      <c r="AH17" s="31">
        <f t="shared" si="6"/>
        <v>296</v>
      </c>
      <c r="AI17" s="31">
        <f t="shared" si="6"/>
        <v>393</v>
      </c>
      <c r="AJ17" s="31">
        <f t="shared" si="6"/>
        <v>491</v>
      </c>
      <c r="AK17" s="31">
        <f t="shared" si="7"/>
        <v>589</v>
      </c>
      <c r="AL17" s="31">
        <f t="shared" si="8"/>
        <v>567</v>
      </c>
      <c r="AM17" s="31">
        <f t="shared" si="8"/>
        <v>781</v>
      </c>
      <c r="AN17" s="31">
        <f t="shared" si="8"/>
        <v>996</v>
      </c>
      <c r="AO17" s="31">
        <f t="shared" si="9"/>
        <v>1210</v>
      </c>
      <c r="AQ17" s="35">
        <v>12</v>
      </c>
      <c r="AR17" s="35">
        <v>12</v>
      </c>
      <c r="AS17" s="35">
        <v>12</v>
      </c>
      <c r="AT17" s="35">
        <v>12</v>
      </c>
      <c r="AV17" s="30" t="str">
        <f t="shared" si="10"/>
        <v xml:space="preserve">Deluxe Sunset Villa </v>
      </c>
      <c r="AW17" s="31" t="str">
        <f t="shared" si="10"/>
        <v>HB</v>
      </c>
      <c r="AX17" s="31" t="str">
        <f t="shared" si="10"/>
        <v>As Quoted</v>
      </c>
      <c r="AY17" s="31">
        <f t="shared" si="14"/>
        <v>308</v>
      </c>
      <c r="AZ17" s="31">
        <f t="shared" si="15"/>
        <v>405</v>
      </c>
      <c r="BA17" s="31">
        <f t="shared" si="16"/>
        <v>503</v>
      </c>
      <c r="BB17" s="31">
        <f t="shared" si="16"/>
        <v>601</v>
      </c>
      <c r="BC17" s="31">
        <f t="shared" si="11"/>
        <v>579</v>
      </c>
      <c r="BD17" s="31">
        <f t="shared" si="12"/>
        <v>793</v>
      </c>
      <c r="BE17" s="31">
        <f t="shared" si="13"/>
        <v>1008</v>
      </c>
      <c r="BF17" s="31">
        <f t="shared" si="13"/>
        <v>1222</v>
      </c>
    </row>
    <row r="18" spans="1:58" ht="25.15" customHeight="1">
      <c r="A18" s="30" t="s">
        <v>1437</v>
      </c>
      <c r="B18" s="31" t="s">
        <v>217</v>
      </c>
      <c r="C18" s="31" t="s">
        <v>93</v>
      </c>
      <c r="D18" s="31">
        <v>324</v>
      </c>
      <c r="E18" s="31">
        <v>433</v>
      </c>
      <c r="F18" s="31">
        <v>543</v>
      </c>
      <c r="G18" s="31">
        <v>653</v>
      </c>
      <c r="H18" s="69">
        <v>634</v>
      </c>
      <c r="I18" s="69">
        <v>877</v>
      </c>
      <c r="J18" s="69">
        <v>1121</v>
      </c>
      <c r="K18" s="69">
        <v>1364</v>
      </c>
      <c r="M18" s="30" t="str">
        <f t="shared" si="0"/>
        <v xml:space="preserve">Beach Suite </v>
      </c>
      <c r="N18" s="31" t="str">
        <f t="shared" si="0"/>
        <v>HB</v>
      </c>
      <c r="O18" s="31" t="str">
        <f t="shared" si="0"/>
        <v>As Quoted</v>
      </c>
      <c r="P18" s="31">
        <f t="shared" si="1"/>
        <v>324</v>
      </c>
      <c r="Q18" s="31">
        <f t="shared" si="1"/>
        <v>433</v>
      </c>
      <c r="R18" s="31">
        <f t="shared" si="2"/>
        <v>543</v>
      </c>
      <c r="S18" s="31">
        <f t="shared" si="2"/>
        <v>653</v>
      </c>
      <c r="T18" s="31">
        <f t="shared" si="3"/>
        <v>634</v>
      </c>
      <c r="U18" s="31">
        <f t="shared" si="3"/>
        <v>877</v>
      </c>
      <c r="V18" s="31">
        <f t="shared" si="4"/>
        <v>1121</v>
      </c>
      <c r="W18" s="31">
        <f t="shared" si="4"/>
        <v>1364</v>
      </c>
      <c r="X18" s="8"/>
      <c r="Y18" s="33"/>
      <c r="Z18" s="33"/>
      <c r="AA18" s="33">
        <v>0</v>
      </c>
      <c r="AB18" s="33">
        <v>0</v>
      </c>
      <c r="AC18" s="33">
        <v>0</v>
      </c>
      <c r="AE18" s="30" t="str">
        <f t="shared" si="5"/>
        <v xml:space="preserve">Beach Suite </v>
      </c>
      <c r="AF18" s="31" t="str">
        <f t="shared" si="5"/>
        <v>HB</v>
      </c>
      <c r="AG18" s="31" t="str">
        <f t="shared" si="5"/>
        <v>As Quoted</v>
      </c>
      <c r="AH18" s="31">
        <f t="shared" si="6"/>
        <v>324</v>
      </c>
      <c r="AI18" s="31">
        <f t="shared" si="6"/>
        <v>433</v>
      </c>
      <c r="AJ18" s="31">
        <f t="shared" si="6"/>
        <v>543</v>
      </c>
      <c r="AK18" s="31">
        <f t="shared" si="7"/>
        <v>653</v>
      </c>
      <c r="AL18" s="31">
        <f t="shared" si="8"/>
        <v>634</v>
      </c>
      <c r="AM18" s="31">
        <f t="shared" si="8"/>
        <v>877</v>
      </c>
      <c r="AN18" s="31">
        <f t="shared" si="8"/>
        <v>1121</v>
      </c>
      <c r="AO18" s="31">
        <f t="shared" si="9"/>
        <v>1364</v>
      </c>
      <c r="AQ18" s="35">
        <v>12</v>
      </c>
      <c r="AR18" s="35">
        <v>12</v>
      </c>
      <c r="AS18" s="35">
        <v>12</v>
      </c>
      <c r="AT18" s="35">
        <v>12</v>
      </c>
      <c r="AV18" s="30" t="str">
        <f t="shared" si="10"/>
        <v xml:space="preserve">Beach Suite </v>
      </c>
      <c r="AW18" s="31" t="str">
        <f t="shared" si="10"/>
        <v>HB</v>
      </c>
      <c r="AX18" s="31" t="str">
        <f t="shared" si="10"/>
        <v>As Quoted</v>
      </c>
      <c r="AY18" s="31">
        <f t="shared" si="14"/>
        <v>336</v>
      </c>
      <c r="AZ18" s="31">
        <f t="shared" si="15"/>
        <v>445</v>
      </c>
      <c r="BA18" s="31">
        <f t="shared" si="16"/>
        <v>555</v>
      </c>
      <c r="BB18" s="31">
        <f t="shared" si="16"/>
        <v>665</v>
      </c>
      <c r="BC18" s="31">
        <f t="shared" si="11"/>
        <v>646</v>
      </c>
      <c r="BD18" s="31">
        <f t="shared" si="12"/>
        <v>889</v>
      </c>
      <c r="BE18" s="31">
        <f t="shared" si="13"/>
        <v>1133</v>
      </c>
      <c r="BF18" s="31">
        <f t="shared" si="13"/>
        <v>1376</v>
      </c>
    </row>
    <row r="19" spans="1:58" ht="25.15" customHeight="1">
      <c r="A19" s="30"/>
      <c r="B19" s="31"/>
      <c r="C19" s="31"/>
      <c r="D19" s="31"/>
      <c r="E19" s="31"/>
      <c r="F19" s="27" t="s">
        <v>340</v>
      </c>
      <c r="G19" s="27" t="s">
        <v>6</v>
      </c>
      <c r="H19" s="69"/>
      <c r="I19" s="69"/>
      <c r="J19" s="27" t="s">
        <v>340</v>
      </c>
      <c r="K19" s="27" t="s">
        <v>6</v>
      </c>
      <c r="M19" s="30"/>
      <c r="N19" s="31"/>
      <c r="O19" s="31"/>
      <c r="P19" s="31"/>
      <c r="Q19" s="31"/>
      <c r="R19" s="27" t="s">
        <v>340</v>
      </c>
      <c r="S19" s="27" t="s">
        <v>6</v>
      </c>
      <c r="T19" s="31"/>
      <c r="U19" s="31"/>
      <c r="V19" s="27" t="s">
        <v>340</v>
      </c>
      <c r="W19" s="27" t="s">
        <v>6</v>
      </c>
      <c r="X19" s="8"/>
      <c r="Y19" s="33"/>
      <c r="Z19" s="33"/>
      <c r="AA19" s="33"/>
      <c r="AB19" s="33"/>
      <c r="AC19" s="33"/>
      <c r="AE19" s="30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Q19" s="35"/>
      <c r="AR19" s="35"/>
      <c r="AS19" s="35"/>
      <c r="AT19" s="35"/>
      <c r="AV19" s="30"/>
      <c r="AW19" s="31"/>
      <c r="AX19" s="31"/>
      <c r="AY19" s="31"/>
      <c r="AZ19" s="31"/>
      <c r="BA19" s="27" t="s">
        <v>340</v>
      </c>
      <c r="BB19" s="27" t="s">
        <v>6</v>
      </c>
      <c r="BC19" s="31"/>
      <c r="BD19" s="31"/>
      <c r="BE19" s="27" t="s">
        <v>340</v>
      </c>
      <c r="BF19" s="27" t="s">
        <v>6</v>
      </c>
    </row>
    <row r="20" spans="1:58" ht="25.15" customHeight="1">
      <c r="A20" s="30" t="s">
        <v>1579</v>
      </c>
      <c r="B20" s="31" t="s">
        <v>217</v>
      </c>
      <c r="C20" s="31" t="s">
        <v>68</v>
      </c>
      <c r="D20" s="31">
        <v>1134</v>
      </c>
      <c r="E20" s="31">
        <v>0</v>
      </c>
      <c r="F20" s="31">
        <v>353</v>
      </c>
      <c r="G20" s="31">
        <v>50</v>
      </c>
      <c r="H20" s="69">
        <v>2925</v>
      </c>
      <c r="I20" s="69">
        <v>0</v>
      </c>
      <c r="J20" s="69">
        <v>693</v>
      </c>
      <c r="K20" s="69">
        <v>50</v>
      </c>
      <c r="M20" s="30" t="str">
        <f t="shared" si="0"/>
        <v xml:space="preserve">Presidential Suite Two Bed Room </v>
      </c>
      <c r="N20" s="31" t="str">
        <f t="shared" si="0"/>
        <v>HB</v>
      </c>
      <c r="O20" s="31" t="str">
        <f t="shared" si="0"/>
        <v>04 Persons</v>
      </c>
      <c r="P20" s="31">
        <f>SUM(D20)</f>
        <v>1134</v>
      </c>
      <c r="Q20" s="31">
        <f>SUM(E20)</f>
        <v>0</v>
      </c>
      <c r="R20" s="31">
        <f t="shared" si="2"/>
        <v>353</v>
      </c>
      <c r="S20" s="31">
        <f t="shared" si="2"/>
        <v>50</v>
      </c>
      <c r="T20" s="31">
        <f>SUM(H20)</f>
        <v>2925</v>
      </c>
      <c r="U20" s="31">
        <f>SUM(I20)</f>
        <v>0</v>
      </c>
      <c r="V20" s="31">
        <f t="shared" si="4"/>
        <v>693</v>
      </c>
      <c r="W20" s="31">
        <f t="shared" si="4"/>
        <v>50</v>
      </c>
      <c r="X20" s="8"/>
      <c r="Y20" s="33"/>
      <c r="Z20" s="33"/>
      <c r="AA20" s="33">
        <v>0</v>
      </c>
      <c r="AB20" s="33">
        <v>0</v>
      </c>
      <c r="AC20" s="33">
        <v>0</v>
      </c>
      <c r="AE20" s="30" t="str">
        <f t="shared" si="5"/>
        <v xml:space="preserve">Presidential Suite Two Bed Room </v>
      </c>
      <c r="AF20" s="31" t="str">
        <f t="shared" si="5"/>
        <v>HB</v>
      </c>
      <c r="AG20" s="31" t="str">
        <f t="shared" si="5"/>
        <v>04 Persons</v>
      </c>
      <c r="AH20" s="31">
        <f t="shared" si="6"/>
        <v>1134</v>
      </c>
      <c r="AI20" s="31">
        <f t="shared" si="6"/>
        <v>0</v>
      </c>
      <c r="AJ20" s="31">
        <f t="shared" si="6"/>
        <v>353</v>
      </c>
      <c r="AK20" s="31">
        <f t="shared" si="7"/>
        <v>50</v>
      </c>
      <c r="AL20" s="31">
        <f t="shared" si="8"/>
        <v>2925</v>
      </c>
      <c r="AM20" s="31">
        <f t="shared" si="8"/>
        <v>0</v>
      </c>
      <c r="AN20" s="31">
        <f t="shared" si="8"/>
        <v>693</v>
      </c>
      <c r="AO20" s="31">
        <f t="shared" si="9"/>
        <v>50</v>
      </c>
      <c r="AQ20" s="35">
        <v>40</v>
      </c>
      <c r="AR20" s="35">
        <v>40</v>
      </c>
      <c r="AS20" s="35">
        <v>40</v>
      </c>
      <c r="AT20" s="35">
        <v>40</v>
      </c>
      <c r="AV20" s="30" t="str">
        <f t="shared" si="10"/>
        <v xml:space="preserve">Presidential Suite Two Bed Room </v>
      </c>
      <c r="AW20" s="31" t="str">
        <f t="shared" si="10"/>
        <v>HB</v>
      </c>
      <c r="AX20" s="31" t="str">
        <f t="shared" si="10"/>
        <v>04 Persons</v>
      </c>
      <c r="AY20" s="31">
        <f t="shared" ref="AY20" si="17">AH20+AQ20</f>
        <v>1174</v>
      </c>
      <c r="AZ20" s="31">
        <f t="shared" ref="AZ20" si="18">AI20+AQ20</f>
        <v>40</v>
      </c>
      <c r="BA20" s="31">
        <f t="shared" si="11"/>
        <v>393</v>
      </c>
      <c r="BB20" s="31">
        <f t="shared" si="11"/>
        <v>90</v>
      </c>
      <c r="BC20" s="31">
        <f t="shared" si="11"/>
        <v>2965</v>
      </c>
      <c r="BD20" s="31">
        <f t="shared" si="12"/>
        <v>40</v>
      </c>
      <c r="BE20" s="31">
        <f t="shared" si="13"/>
        <v>733</v>
      </c>
      <c r="BF20" s="31">
        <f t="shared" si="13"/>
        <v>90</v>
      </c>
    </row>
    <row r="21" spans="1:58" ht="25.15" customHeight="1">
      <c r="A21" s="25" t="s">
        <v>275</v>
      </c>
      <c r="M21" s="25" t="s">
        <v>24</v>
      </c>
      <c r="Y21" s="25" t="s">
        <v>25</v>
      </c>
      <c r="AE21" s="25" t="s">
        <v>26</v>
      </c>
      <c r="AQ21" s="25" t="s">
        <v>27</v>
      </c>
      <c r="AV21" s="25" t="s">
        <v>28</v>
      </c>
    </row>
    <row r="22" spans="1:58" ht="25.15" customHeight="1">
      <c r="A22" s="298" t="s">
        <v>0</v>
      </c>
      <c r="B22" s="298" t="s">
        <v>1</v>
      </c>
      <c r="C22" s="298" t="s">
        <v>29</v>
      </c>
      <c r="D22" s="285" t="s">
        <v>47</v>
      </c>
      <c r="E22" s="286"/>
      <c r="F22" s="286"/>
      <c r="G22" s="287"/>
      <c r="H22" s="285" t="s">
        <v>48</v>
      </c>
      <c r="I22" s="286"/>
      <c r="J22" s="286"/>
      <c r="K22" s="287"/>
      <c r="M22" s="299" t="s">
        <v>0</v>
      </c>
      <c r="N22" s="299" t="s">
        <v>1</v>
      </c>
      <c r="O22" s="299" t="s">
        <v>29</v>
      </c>
      <c r="P22" s="288" t="str">
        <f>D22</f>
        <v>Season 3</v>
      </c>
      <c r="Q22" s="289"/>
      <c r="R22" s="289"/>
      <c r="S22" s="290"/>
      <c r="T22" s="288" t="str">
        <f>H22</f>
        <v>Season 4</v>
      </c>
      <c r="U22" s="289"/>
      <c r="V22" s="289"/>
      <c r="W22" s="290"/>
      <c r="X22" s="8"/>
      <c r="Y22" s="26" t="s">
        <v>32</v>
      </c>
      <c r="Z22" s="26" t="s">
        <v>33</v>
      </c>
      <c r="AA22" s="26" t="s">
        <v>34</v>
      </c>
      <c r="AB22" s="26" t="s">
        <v>34</v>
      </c>
      <c r="AC22" s="26" t="s">
        <v>34</v>
      </c>
      <c r="AE22" s="294" t="s">
        <v>0</v>
      </c>
      <c r="AF22" s="294" t="s">
        <v>1</v>
      </c>
      <c r="AG22" s="294" t="s">
        <v>29</v>
      </c>
      <c r="AH22" s="291" t="str">
        <f>P22</f>
        <v>Season 3</v>
      </c>
      <c r="AI22" s="292"/>
      <c r="AJ22" s="292"/>
      <c r="AK22" s="293"/>
      <c r="AL22" s="291" t="str">
        <f>T22</f>
        <v>Season 4</v>
      </c>
      <c r="AM22" s="292"/>
      <c r="AN22" s="292"/>
      <c r="AO22" s="293"/>
      <c r="AQ22" s="27"/>
      <c r="AR22" s="27"/>
      <c r="AS22" s="27"/>
      <c r="AT22" s="28"/>
      <c r="AV22" s="295" t="s">
        <v>0</v>
      </c>
      <c r="AW22" s="295" t="s">
        <v>1</v>
      </c>
      <c r="AX22" s="295" t="s">
        <v>29</v>
      </c>
      <c r="AY22" s="282" t="str">
        <f>AH22</f>
        <v>Season 3</v>
      </c>
      <c r="AZ22" s="283"/>
      <c r="BA22" s="283"/>
      <c r="BB22" s="284"/>
      <c r="BC22" s="282" t="str">
        <f>AL22</f>
        <v>Season 4</v>
      </c>
      <c r="BD22" s="283"/>
      <c r="BE22" s="283"/>
      <c r="BF22" s="284"/>
    </row>
    <row r="23" spans="1:58" ht="25.15" customHeight="1">
      <c r="A23" s="298"/>
      <c r="B23" s="298"/>
      <c r="C23" s="298"/>
      <c r="D23" s="285" t="s">
        <v>1032</v>
      </c>
      <c r="E23" s="286"/>
      <c r="F23" s="286"/>
      <c r="G23" s="287"/>
      <c r="H23" s="285" t="s">
        <v>1580</v>
      </c>
      <c r="I23" s="286"/>
      <c r="J23" s="286"/>
      <c r="K23" s="287"/>
      <c r="M23" s="299"/>
      <c r="N23" s="299"/>
      <c r="O23" s="299"/>
      <c r="P23" s="288" t="str">
        <f>D23</f>
        <v>08 Jan 2020 to 30 Apr 2020</v>
      </c>
      <c r="Q23" s="289"/>
      <c r="R23" s="289"/>
      <c r="S23" s="290"/>
      <c r="T23" s="288" t="str">
        <f>H23</f>
        <v>01 May 2020 to 31 Aug 2020</v>
      </c>
      <c r="U23" s="289"/>
      <c r="V23" s="289"/>
      <c r="W23" s="290"/>
      <c r="X23" s="8"/>
      <c r="Y23" s="26" t="s">
        <v>37</v>
      </c>
      <c r="Z23" s="26" t="s">
        <v>38</v>
      </c>
      <c r="AA23" s="26" t="s">
        <v>38</v>
      </c>
      <c r="AB23" s="26" t="s">
        <v>38</v>
      </c>
      <c r="AC23" s="26"/>
      <c r="AE23" s="294"/>
      <c r="AF23" s="294"/>
      <c r="AG23" s="294"/>
      <c r="AH23" s="291" t="str">
        <f>P23</f>
        <v>08 Jan 2020 to 30 Apr 2020</v>
      </c>
      <c r="AI23" s="292"/>
      <c r="AJ23" s="292"/>
      <c r="AK23" s="293"/>
      <c r="AL23" s="291" t="str">
        <f>T23</f>
        <v>01 May 2020 to 31 Aug 2020</v>
      </c>
      <c r="AM23" s="292"/>
      <c r="AN23" s="292"/>
      <c r="AO23" s="293"/>
      <c r="AQ23" s="27" t="s">
        <v>39</v>
      </c>
      <c r="AR23" s="27"/>
      <c r="AS23" s="27" t="s">
        <v>40</v>
      </c>
      <c r="AT23" s="28"/>
      <c r="AV23" s="296"/>
      <c r="AW23" s="296"/>
      <c r="AX23" s="296"/>
      <c r="AY23" s="282" t="str">
        <f>AH23</f>
        <v>08 Jan 2020 to 30 Apr 2020</v>
      </c>
      <c r="AZ23" s="283"/>
      <c r="BA23" s="283"/>
      <c r="BB23" s="284"/>
      <c r="BC23" s="282" t="str">
        <f>AL23</f>
        <v>01 May 2020 to 31 Aug 2020</v>
      </c>
      <c r="BD23" s="283"/>
      <c r="BE23" s="283"/>
      <c r="BF23" s="284"/>
    </row>
    <row r="24" spans="1:58" ht="25.15" customHeight="1">
      <c r="A24" s="298"/>
      <c r="B24" s="298"/>
      <c r="C24" s="298"/>
      <c r="D24" s="29" t="s">
        <v>3</v>
      </c>
      <c r="E24" s="29" t="s">
        <v>4</v>
      </c>
      <c r="F24" s="29" t="s">
        <v>5</v>
      </c>
      <c r="G24" s="29" t="s">
        <v>279</v>
      </c>
      <c r="H24" s="29" t="s">
        <v>3</v>
      </c>
      <c r="I24" s="29" t="s">
        <v>4</v>
      </c>
      <c r="J24" s="29" t="s">
        <v>5</v>
      </c>
      <c r="K24" s="29" t="s">
        <v>279</v>
      </c>
      <c r="M24" s="299"/>
      <c r="N24" s="299"/>
      <c r="O24" s="299"/>
      <c r="P24" s="29" t="s">
        <v>3</v>
      </c>
      <c r="Q24" s="29" t="s">
        <v>4</v>
      </c>
      <c r="R24" s="29" t="s">
        <v>5</v>
      </c>
      <c r="S24" s="29" t="s">
        <v>279</v>
      </c>
      <c r="T24" s="29" t="s">
        <v>3</v>
      </c>
      <c r="U24" s="29" t="s">
        <v>4</v>
      </c>
      <c r="V24" s="29" t="s">
        <v>5</v>
      </c>
      <c r="W24" s="29" t="s">
        <v>279</v>
      </c>
      <c r="X24" s="8"/>
      <c r="Y24" s="26"/>
      <c r="Z24" s="26"/>
      <c r="AA24" s="26"/>
      <c r="AB24" s="26"/>
      <c r="AC24" s="26"/>
      <c r="AE24" s="294"/>
      <c r="AF24" s="294"/>
      <c r="AG24" s="294"/>
      <c r="AH24" s="29" t="s">
        <v>3</v>
      </c>
      <c r="AI24" s="29" t="s">
        <v>4</v>
      </c>
      <c r="AJ24" s="29" t="s">
        <v>5</v>
      </c>
      <c r="AK24" s="29" t="s">
        <v>279</v>
      </c>
      <c r="AL24" s="29" t="s">
        <v>3</v>
      </c>
      <c r="AM24" s="29" t="s">
        <v>4</v>
      </c>
      <c r="AN24" s="29" t="s">
        <v>5</v>
      </c>
      <c r="AO24" s="29" t="s">
        <v>279</v>
      </c>
      <c r="AQ24" s="27" t="s">
        <v>42</v>
      </c>
      <c r="AR24" s="27" t="s">
        <v>43</v>
      </c>
      <c r="AS24" s="27" t="s">
        <v>42</v>
      </c>
      <c r="AT24" s="28" t="s">
        <v>43</v>
      </c>
      <c r="AV24" s="297"/>
      <c r="AW24" s="297"/>
      <c r="AX24" s="297"/>
      <c r="AY24" s="29" t="s">
        <v>3</v>
      </c>
      <c r="AZ24" s="29" t="s">
        <v>4</v>
      </c>
      <c r="BA24" s="29" t="s">
        <v>5</v>
      </c>
      <c r="BB24" s="29" t="s">
        <v>279</v>
      </c>
      <c r="BC24" s="29" t="s">
        <v>3</v>
      </c>
      <c r="BD24" s="29" t="s">
        <v>4</v>
      </c>
      <c r="BE24" s="29" t="s">
        <v>5</v>
      </c>
      <c r="BF24" s="29" t="s">
        <v>279</v>
      </c>
    </row>
    <row r="25" spans="1:58" ht="25.15" customHeight="1">
      <c r="A25" s="30" t="s">
        <v>1577</v>
      </c>
      <c r="B25" s="31" t="s">
        <v>217</v>
      </c>
      <c r="C25" s="31" t="s">
        <v>93</v>
      </c>
      <c r="D25" s="31">
        <v>228</v>
      </c>
      <c r="E25" s="31">
        <v>297</v>
      </c>
      <c r="F25" s="31">
        <v>367</v>
      </c>
      <c r="G25" s="31">
        <v>436</v>
      </c>
      <c r="H25" s="69">
        <v>167</v>
      </c>
      <c r="I25" s="69">
        <v>209</v>
      </c>
      <c r="J25" s="69">
        <v>252</v>
      </c>
      <c r="K25" s="69">
        <v>295</v>
      </c>
      <c r="M25" s="30" t="str">
        <f t="shared" ref="M25:O31" si="19">A25</f>
        <v xml:space="preserve">Dive Villa </v>
      </c>
      <c r="N25" s="31" t="str">
        <f t="shared" si="19"/>
        <v>HB</v>
      </c>
      <c r="O25" s="31" t="str">
        <f t="shared" si="19"/>
        <v>As Quoted</v>
      </c>
      <c r="P25" s="31">
        <f t="shared" ref="P25:Q31" si="20">SUM(D25)</f>
        <v>228</v>
      </c>
      <c r="Q25" s="31">
        <f>SUM(E25)</f>
        <v>297</v>
      </c>
      <c r="R25" s="31">
        <f t="shared" ref="R25:S31" si="21">(F25)</f>
        <v>367</v>
      </c>
      <c r="S25" s="31">
        <f t="shared" si="21"/>
        <v>436</v>
      </c>
      <c r="T25" s="31">
        <f t="shared" ref="T25:U31" si="22">SUM(H25)</f>
        <v>167</v>
      </c>
      <c r="U25" s="31">
        <f>SUM(I25)</f>
        <v>209</v>
      </c>
      <c r="V25" s="31">
        <f t="shared" ref="V25:W31" si="23">SUM(J25)</f>
        <v>252</v>
      </c>
      <c r="W25" s="31">
        <f t="shared" si="23"/>
        <v>295</v>
      </c>
      <c r="X25" s="8"/>
      <c r="Y25" s="33"/>
      <c r="Z25" s="33"/>
      <c r="AA25" s="33">
        <v>0</v>
      </c>
      <c r="AB25" s="33">
        <v>0</v>
      </c>
      <c r="AC25" s="33">
        <v>0</v>
      </c>
      <c r="AE25" s="30" t="str">
        <f t="shared" ref="AE25:AG31" si="24">M25</f>
        <v xml:space="preserve">Dive Villa </v>
      </c>
      <c r="AF25" s="31" t="str">
        <f t="shared" si="24"/>
        <v>HB</v>
      </c>
      <c r="AG25" s="31" t="str">
        <f t="shared" si="24"/>
        <v>As Quoted</v>
      </c>
      <c r="AH25" s="31">
        <f t="shared" ref="AH25:AJ31" si="25">P25+AA25</f>
        <v>228</v>
      </c>
      <c r="AI25" s="31">
        <f t="shared" si="25"/>
        <v>297</v>
      </c>
      <c r="AJ25" s="31">
        <f t="shared" si="25"/>
        <v>367</v>
      </c>
      <c r="AK25" s="31">
        <f t="shared" ref="AK25:AK31" si="26">S25+AA25</f>
        <v>436</v>
      </c>
      <c r="AL25" s="31">
        <f t="shared" ref="AL25:AN31" si="27">T25+AA25</f>
        <v>167</v>
      </c>
      <c r="AM25" s="31">
        <f t="shared" si="27"/>
        <v>209</v>
      </c>
      <c r="AN25" s="31">
        <f t="shared" si="27"/>
        <v>252</v>
      </c>
      <c r="AO25" s="31">
        <f t="shared" ref="AO25:AO31" si="28">W25+AA25</f>
        <v>295</v>
      </c>
      <c r="AQ25" s="35">
        <v>10</v>
      </c>
      <c r="AR25" s="35">
        <v>10</v>
      </c>
      <c r="AS25" s="35">
        <v>10</v>
      </c>
      <c r="AT25" s="35">
        <v>10</v>
      </c>
      <c r="AV25" s="30" t="str">
        <f t="shared" ref="AV25:AX31" si="29">AE25</f>
        <v xml:space="preserve">Dive Villa </v>
      </c>
      <c r="AW25" s="31" t="str">
        <f t="shared" si="29"/>
        <v>HB</v>
      </c>
      <c r="AX25" s="31" t="str">
        <f t="shared" si="29"/>
        <v>As Quoted</v>
      </c>
      <c r="AY25" s="31">
        <f>AH25+AQ25</f>
        <v>238</v>
      </c>
      <c r="AZ25" s="31">
        <f>AI25+AQ25</f>
        <v>307</v>
      </c>
      <c r="BA25" s="31">
        <f>AJ25+AQ25</f>
        <v>377</v>
      </c>
      <c r="BB25" s="31">
        <f>AK25+AR25</f>
        <v>446</v>
      </c>
      <c r="BC25" s="31">
        <f t="shared" ref="BC25:BC31" si="30">AL25+AS25</f>
        <v>177</v>
      </c>
      <c r="BD25" s="31">
        <f t="shared" ref="BD25:BD31" si="31">AM25+AS25</f>
        <v>219</v>
      </c>
      <c r="BE25" s="31">
        <f t="shared" ref="BE25:BF31" si="32">AN25+AS25</f>
        <v>262</v>
      </c>
      <c r="BF25" s="31">
        <f t="shared" si="32"/>
        <v>305</v>
      </c>
    </row>
    <row r="26" spans="1:58" ht="25.15" customHeight="1">
      <c r="A26" s="30" t="s">
        <v>306</v>
      </c>
      <c r="B26" s="31" t="s">
        <v>217</v>
      </c>
      <c r="C26" s="31" t="s">
        <v>93</v>
      </c>
      <c r="D26" s="31">
        <v>277</v>
      </c>
      <c r="E26" s="31">
        <v>367</v>
      </c>
      <c r="F26" s="31">
        <v>458</v>
      </c>
      <c r="G26" s="31">
        <v>548</v>
      </c>
      <c r="H26" s="69">
        <v>216</v>
      </c>
      <c r="I26" s="69">
        <v>279</v>
      </c>
      <c r="J26" s="69">
        <v>343</v>
      </c>
      <c r="K26" s="69">
        <v>407</v>
      </c>
      <c r="M26" s="30" t="str">
        <f t="shared" si="19"/>
        <v>Garden Villa</v>
      </c>
      <c r="N26" s="31" t="str">
        <f t="shared" si="19"/>
        <v>HB</v>
      </c>
      <c r="O26" s="31" t="str">
        <f t="shared" si="19"/>
        <v>As Quoted</v>
      </c>
      <c r="P26" s="31">
        <f t="shared" si="20"/>
        <v>277</v>
      </c>
      <c r="Q26" s="31">
        <f t="shared" si="20"/>
        <v>367</v>
      </c>
      <c r="R26" s="31">
        <f t="shared" si="21"/>
        <v>458</v>
      </c>
      <c r="S26" s="31">
        <f t="shared" si="21"/>
        <v>548</v>
      </c>
      <c r="T26" s="31">
        <f t="shared" si="22"/>
        <v>216</v>
      </c>
      <c r="U26" s="31">
        <f t="shared" si="22"/>
        <v>279</v>
      </c>
      <c r="V26" s="31">
        <f t="shared" si="23"/>
        <v>343</v>
      </c>
      <c r="W26" s="31">
        <f t="shared" si="23"/>
        <v>407</v>
      </c>
      <c r="X26" s="8"/>
      <c r="Y26" s="33"/>
      <c r="Z26" s="33"/>
      <c r="AA26" s="33">
        <v>0</v>
      </c>
      <c r="AB26" s="33">
        <v>0</v>
      </c>
      <c r="AC26" s="33">
        <v>0</v>
      </c>
      <c r="AE26" s="30" t="str">
        <f t="shared" si="24"/>
        <v>Garden Villa</v>
      </c>
      <c r="AF26" s="31" t="str">
        <f t="shared" si="24"/>
        <v>HB</v>
      </c>
      <c r="AG26" s="31" t="str">
        <f t="shared" si="24"/>
        <v>As Quoted</v>
      </c>
      <c r="AH26" s="31">
        <f t="shared" si="25"/>
        <v>277</v>
      </c>
      <c r="AI26" s="31">
        <f t="shared" si="25"/>
        <v>367</v>
      </c>
      <c r="AJ26" s="31">
        <f t="shared" si="25"/>
        <v>458</v>
      </c>
      <c r="AK26" s="31">
        <f t="shared" si="26"/>
        <v>548</v>
      </c>
      <c r="AL26" s="31">
        <f t="shared" si="27"/>
        <v>216</v>
      </c>
      <c r="AM26" s="31">
        <f t="shared" si="27"/>
        <v>279</v>
      </c>
      <c r="AN26" s="31">
        <f t="shared" si="27"/>
        <v>343</v>
      </c>
      <c r="AO26" s="31">
        <f t="shared" si="28"/>
        <v>407</v>
      </c>
      <c r="AQ26" s="35">
        <v>10</v>
      </c>
      <c r="AR26" s="35">
        <v>10</v>
      </c>
      <c r="AS26" s="35">
        <v>10</v>
      </c>
      <c r="AT26" s="35">
        <v>10</v>
      </c>
      <c r="AV26" s="30" t="str">
        <f t="shared" si="29"/>
        <v>Garden Villa</v>
      </c>
      <c r="AW26" s="31" t="str">
        <f t="shared" si="29"/>
        <v>HB</v>
      </c>
      <c r="AX26" s="31" t="str">
        <f t="shared" si="29"/>
        <v>As Quoted</v>
      </c>
      <c r="AY26" s="31">
        <f t="shared" ref="AY26:AY31" si="33">AH26+AQ26</f>
        <v>287</v>
      </c>
      <c r="AZ26" s="31">
        <f t="shared" ref="AZ26:AZ31" si="34">AI26+AQ26</f>
        <v>377</v>
      </c>
      <c r="BA26" s="31">
        <f t="shared" ref="BA26:BB31" si="35">AJ26+AQ26</f>
        <v>468</v>
      </c>
      <c r="BB26" s="31">
        <f t="shared" si="35"/>
        <v>558</v>
      </c>
      <c r="BC26" s="31">
        <f t="shared" si="30"/>
        <v>226</v>
      </c>
      <c r="BD26" s="31">
        <f t="shared" si="31"/>
        <v>289</v>
      </c>
      <c r="BE26" s="31">
        <f t="shared" si="32"/>
        <v>353</v>
      </c>
      <c r="BF26" s="31">
        <f t="shared" si="32"/>
        <v>417</v>
      </c>
    </row>
    <row r="27" spans="1:58" ht="25.15" customHeight="1">
      <c r="A27" s="30" t="s">
        <v>58</v>
      </c>
      <c r="B27" s="31" t="s">
        <v>217</v>
      </c>
      <c r="C27" s="31" t="s">
        <v>93</v>
      </c>
      <c r="D27" s="31">
        <v>317</v>
      </c>
      <c r="E27" s="31">
        <v>423</v>
      </c>
      <c r="F27" s="31">
        <v>530</v>
      </c>
      <c r="G27" s="31">
        <v>637</v>
      </c>
      <c r="H27" s="69">
        <v>237</v>
      </c>
      <c r="I27" s="69">
        <v>309</v>
      </c>
      <c r="J27" s="69">
        <v>382</v>
      </c>
      <c r="K27" s="69">
        <v>455</v>
      </c>
      <c r="M27" s="30" t="str">
        <f t="shared" si="19"/>
        <v xml:space="preserve">Sunrise Villa </v>
      </c>
      <c r="N27" s="31" t="str">
        <f t="shared" si="19"/>
        <v>HB</v>
      </c>
      <c r="O27" s="31" t="str">
        <f t="shared" si="19"/>
        <v>As Quoted</v>
      </c>
      <c r="P27" s="31">
        <f t="shared" si="20"/>
        <v>317</v>
      </c>
      <c r="Q27" s="31">
        <f t="shared" si="20"/>
        <v>423</v>
      </c>
      <c r="R27" s="31">
        <f t="shared" si="21"/>
        <v>530</v>
      </c>
      <c r="S27" s="31">
        <f t="shared" si="21"/>
        <v>637</v>
      </c>
      <c r="T27" s="31">
        <f t="shared" si="22"/>
        <v>237</v>
      </c>
      <c r="U27" s="31">
        <f t="shared" si="22"/>
        <v>309</v>
      </c>
      <c r="V27" s="31">
        <f t="shared" si="23"/>
        <v>382</v>
      </c>
      <c r="W27" s="31">
        <f t="shared" si="23"/>
        <v>455</v>
      </c>
      <c r="X27" s="8"/>
      <c r="Y27" s="33"/>
      <c r="Z27" s="33"/>
      <c r="AA27" s="33">
        <v>0</v>
      </c>
      <c r="AB27" s="33">
        <v>0</v>
      </c>
      <c r="AC27" s="33">
        <v>0</v>
      </c>
      <c r="AE27" s="30" t="str">
        <f t="shared" si="24"/>
        <v xml:space="preserve">Sunrise Villa </v>
      </c>
      <c r="AF27" s="31" t="str">
        <f t="shared" si="24"/>
        <v>HB</v>
      </c>
      <c r="AG27" s="31" t="str">
        <f t="shared" si="24"/>
        <v>As Quoted</v>
      </c>
      <c r="AH27" s="31">
        <f t="shared" si="25"/>
        <v>317</v>
      </c>
      <c r="AI27" s="31">
        <f t="shared" si="25"/>
        <v>423</v>
      </c>
      <c r="AJ27" s="31">
        <f t="shared" si="25"/>
        <v>530</v>
      </c>
      <c r="AK27" s="31">
        <f t="shared" si="26"/>
        <v>637</v>
      </c>
      <c r="AL27" s="31">
        <f t="shared" si="27"/>
        <v>237</v>
      </c>
      <c r="AM27" s="31">
        <f t="shared" si="27"/>
        <v>309</v>
      </c>
      <c r="AN27" s="31">
        <f t="shared" si="27"/>
        <v>382</v>
      </c>
      <c r="AO27" s="31">
        <f t="shared" si="28"/>
        <v>455</v>
      </c>
      <c r="AQ27" s="35">
        <v>12</v>
      </c>
      <c r="AR27" s="35">
        <v>12</v>
      </c>
      <c r="AS27" s="35">
        <v>12</v>
      </c>
      <c r="AT27" s="35">
        <v>12</v>
      </c>
      <c r="AV27" s="30" t="str">
        <f t="shared" si="29"/>
        <v xml:space="preserve">Sunrise Villa </v>
      </c>
      <c r="AW27" s="31" t="str">
        <f t="shared" si="29"/>
        <v>HB</v>
      </c>
      <c r="AX27" s="31" t="str">
        <f t="shared" si="29"/>
        <v>As Quoted</v>
      </c>
      <c r="AY27" s="31">
        <f t="shared" si="33"/>
        <v>329</v>
      </c>
      <c r="AZ27" s="31">
        <f t="shared" si="34"/>
        <v>435</v>
      </c>
      <c r="BA27" s="31">
        <f t="shared" si="35"/>
        <v>542</v>
      </c>
      <c r="BB27" s="31">
        <f t="shared" si="35"/>
        <v>649</v>
      </c>
      <c r="BC27" s="31">
        <f t="shared" si="30"/>
        <v>249</v>
      </c>
      <c r="BD27" s="31">
        <f t="shared" si="31"/>
        <v>321</v>
      </c>
      <c r="BE27" s="31">
        <f t="shared" si="32"/>
        <v>394</v>
      </c>
      <c r="BF27" s="31">
        <f t="shared" si="32"/>
        <v>467</v>
      </c>
    </row>
    <row r="28" spans="1:58" ht="25.15" customHeight="1">
      <c r="A28" s="30" t="s">
        <v>59</v>
      </c>
      <c r="B28" s="31" t="s">
        <v>217</v>
      </c>
      <c r="C28" s="31" t="s">
        <v>93</v>
      </c>
      <c r="D28" s="31">
        <v>331</v>
      </c>
      <c r="E28" s="31">
        <v>443</v>
      </c>
      <c r="F28" s="31">
        <v>556</v>
      </c>
      <c r="G28" s="31">
        <v>669</v>
      </c>
      <c r="H28" s="69">
        <v>251</v>
      </c>
      <c r="I28" s="69">
        <v>329</v>
      </c>
      <c r="J28" s="69">
        <v>408</v>
      </c>
      <c r="K28" s="69">
        <v>487</v>
      </c>
      <c r="M28" s="30" t="str">
        <f t="shared" si="19"/>
        <v>Sunset Villa</v>
      </c>
      <c r="N28" s="31" t="str">
        <f t="shared" si="19"/>
        <v>HB</v>
      </c>
      <c r="O28" s="31" t="str">
        <f t="shared" si="19"/>
        <v>As Quoted</v>
      </c>
      <c r="P28" s="31">
        <f t="shared" si="20"/>
        <v>331</v>
      </c>
      <c r="Q28" s="31">
        <f t="shared" si="20"/>
        <v>443</v>
      </c>
      <c r="R28" s="31">
        <f t="shared" si="21"/>
        <v>556</v>
      </c>
      <c r="S28" s="31">
        <f t="shared" si="21"/>
        <v>669</v>
      </c>
      <c r="T28" s="31">
        <f t="shared" si="22"/>
        <v>251</v>
      </c>
      <c r="U28" s="31">
        <f t="shared" si="22"/>
        <v>329</v>
      </c>
      <c r="V28" s="31">
        <f t="shared" si="23"/>
        <v>408</v>
      </c>
      <c r="W28" s="31">
        <f t="shared" si="23"/>
        <v>487</v>
      </c>
      <c r="X28" s="8"/>
      <c r="Y28" s="33"/>
      <c r="Z28" s="33"/>
      <c r="AA28" s="33">
        <v>0</v>
      </c>
      <c r="AB28" s="33">
        <v>0</v>
      </c>
      <c r="AC28" s="33">
        <v>0</v>
      </c>
      <c r="AE28" s="30" t="str">
        <f t="shared" si="24"/>
        <v>Sunset Villa</v>
      </c>
      <c r="AF28" s="31" t="str">
        <f t="shared" si="24"/>
        <v>HB</v>
      </c>
      <c r="AG28" s="31" t="str">
        <f t="shared" si="24"/>
        <v>As Quoted</v>
      </c>
      <c r="AH28" s="31">
        <f t="shared" si="25"/>
        <v>331</v>
      </c>
      <c r="AI28" s="31">
        <f t="shared" si="25"/>
        <v>443</v>
      </c>
      <c r="AJ28" s="31">
        <f t="shared" si="25"/>
        <v>556</v>
      </c>
      <c r="AK28" s="31">
        <f t="shared" si="26"/>
        <v>669</v>
      </c>
      <c r="AL28" s="31">
        <f t="shared" si="27"/>
        <v>251</v>
      </c>
      <c r="AM28" s="31">
        <f t="shared" si="27"/>
        <v>329</v>
      </c>
      <c r="AN28" s="31">
        <f t="shared" si="27"/>
        <v>408</v>
      </c>
      <c r="AO28" s="31">
        <f t="shared" si="28"/>
        <v>487</v>
      </c>
      <c r="AQ28" s="35">
        <v>12</v>
      </c>
      <c r="AR28" s="35">
        <v>12</v>
      </c>
      <c r="AS28" s="35">
        <v>12</v>
      </c>
      <c r="AT28" s="35">
        <v>12</v>
      </c>
      <c r="AV28" s="30" t="str">
        <f t="shared" si="29"/>
        <v>Sunset Villa</v>
      </c>
      <c r="AW28" s="31" t="str">
        <f t="shared" si="29"/>
        <v>HB</v>
      </c>
      <c r="AX28" s="31" t="str">
        <f t="shared" si="29"/>
        <v>As Quoted</v>
      </c>
      <c r="AY28" s="31">
        <f t="shared" si="33"/>
        <v>343</v>
      </c>
      <c r="AZ28" s="31">
        <f t="shared" si="34"/>
        <v>455</v>
      </c>
      <c r="BA28" s="31">
        <f t="shared" si="35"/>
        <v>568</v>
      </c>
      <c r="BB28" s="31">
        <f t="shared" si="35"/>
        <v>681</v>
      </c>
      <c r="BC28" s="31">
        <f t="shared" si="30"/>
        <v>263</v>
      </c>
      <c r="BD28" s="31">
        <f t="shared" si="31"/>
        <v>341</v>
      </c>
      <c r="BE28" s="31">
        <f t="shared" si="32"/>
        <v>420</v>
      </c>
      <c r="BF28" s="31">
        <f t="shared" si="32"/>
        <v>499</v>
      </c>
    </row>
    <row r="29" spans="1:58" ht="25.15" customHeight="1">
      <c r="A29" s="30" t="s">
        <v>65</v>
      </c>
      <c r="B29" s="31" t="s">
        <v>217</v>
      </c>
      <c r="C29" s="31" t="s">
        <v>93</v>
      </c>
      <c r="D29" s="31">
        <v>338</v>
      </c>
      <c r="E29" s="31">
        <v>453</v>
      </c>
      <c r="F29" s="31">
        <v>569</v>
      </c>
      <c r="G29" s="31">
        <v>685</v>
      </c>
      <c r="H29" s="69">
        <v>258</v>
      </c>
      <c r="I29" s="69">
        <v>339</v>
      </c>
      <c r="J29" s="69">
        <v>421</v>
      </c>
      <c r="K29" s="69">
        <v>503</v>
      </c>
      <c r="M29" s="30" t="str">
        <f t="shared" si="19"/>
        <v xml:space="preserve">Beach Villa </v>
      </c>
      <c r="N29" s="31" t="str">
        <f t="shared" si="19"/>
        <v>HB</v>
      </c>
      <c r="O29" s="31" t="str">
        <f t="shared" si="19"/>
        <v>As Quoted</v>
      </c>
      <c r="P29" s="31">
        <f t="shared" si="20"/>
        <v>338</v>
      </c>
      <c r="Q29" s="31">
        <f t="shared" si="20"/>
        <v>453</v>
      </c>
      <c r="R29" s="31">
        <f t="shared" si="21"/>
        <v>569</v>
      </c>
      <c r="S29" s="31">
        <f t="shared" si="21"/>
        <v>685</v>
      </c>
      <c r="T29" s="31">
        <f t="shared" si="22"/>
        <v>258</v>
      </c>
      <c r="U29" s="31">
        <f t="shared" si="22"/>
        <v>339</v>
      </c>
      <c r="V29" s="31">
        <f t="shared" si="23"/>
        <v>421</v>
      </c>
      <c r="W29" s="31">
        <f t="shared" si="23"/>
        <v>503</v>
      </c>
      <c r="X29" s="8"/>
      <c r="Y29" s="33"/>
      <c r="Z29" s="33"/>
      <c r="AA29" s="33">
        <v>0</v>
      </c>
      <c r="AB29" s="33">
        <v>0</v>
      </c>
      <c r="AC29" s="33">
        <v>0</v>
      </c>
      <c r="AE29" s="30" t="str">
        <f t="shared" si="24"/>
        <v xml:space="preserve">Beach Villa </v>
      </c>
      <c r="AF29" s="31" t="str">
        <f t="shared" si="24"/>
        <v>HB</v>
      </c>
      <c r="AG29" s="31" t="str">
        <f t="shared" si="24"/>
        <v>As Quoted</v>
      </c>
      <c r="AH29" s="31">
        <f t="shared" si="25"/>
        <v>338</v>
      </c>
      <c r="AI29" s="31">
        <f t="shared" si="25"/>
        <v>453</v>
      </c>
      <c r="AJ29" s="31">
        <f t="shared" si="25"/>
        <v>569</v>
      </c>
      <c r="AK29" s="31">
        <f t="shared" si="26"/>
        <v>685</v>
      </c>
      <c r="AL29" s="31">
        <f t="shared" si="27"/>
        <v>258</v>
      </c>
      <c r="AM29" s="31">
        <f t="shared" si="27"/>
        <v>339</v>
      </c>
      <c r="AN29" s="31">
        <f t="shared" si="27"/>
        <v>421</v>
      </c>
      <c r="AO29" s="31">
        <f t="shared" si="28"/>
        <v>503</v>
      </c>
      <c r="AQ29" s="35">
        <v>12</v>
      </c>
      <c r="AR29" s="35">
        <v>12</v>
      </c>
      <c r="AS29" s="35">
        <v>12</v>
      </c>
      <c r="AT29" s="35">
        <v>12</v>
      </c>
      <c r="AV29" s="30" t="str">
        <f t="shared" si="29"/>
        <v xml:space="preserve">Beach Villa </v>
      </c>
      <c r="AW29" s="31" t="str">
        <f t="shared" si="29"/>
        <v>HB</v>
      </c>
      <c r="AX29" s="31" t="str">
        <f t="shared" si="29"/>
        <v>As Quoted</v>
      </c>
      <c r="AY29" s="31">
        <f t="shared" si="33"/>
        <v>350</v>
      </c>
      <c r="AZ29" s="31">
        <f t="shared" si="34"/>
        <v>465</v>
      </c>
      <c r="BA29" s="31">
        <f t="shared" si="35"/>
        <v>581</v>
      </c>
      <c r="BB29" s="31">
        <f t="shared" si="35"/>
        <v>697</v>
      </c>
      <c r="BC29" s="31">
        <f t="shared" si="30"/>
        <v>270</v>
      </c>
      <c r="BD29" s="31">
        <f t="shared" si="31"/>
        <v>351</v>
      </c>
      <c r="BE29" s="31">
        <f t="shared" si="32"/>
        <v>433</v>
      </c>
      <c r="BF29" s="31">
        <f t="shared" si="32"/>
        <v>515</v>
      </c>
    </row>
    <row r="30" spans="1:58" ht="25.15" customHeight="1">
      <c r="A30" s="30" t="s">
        <v>1578</v>
      </c>
      <c r="B30" s="31" t="s">
        <v>217</v>
      </c>
      <c r="C30" s="31" t="s">
        <v>93</v>
      </c>
      <c r="D30" s="31">
        <v>345</v>
      </c>
      <c r="E30" s="31">
        <v>463</v>
      </c>
      <c r="F30" s="31">
        <v>582</v>
      </c>
      <c r="G30" s="31">
        <v>701</v>
      </c>
      <c r="H30" s="69">
        <v>265</v>
      </c>
      <c r="I30" s="69">
        <v>349</v>
      </c>
      <c r="J30" s="69">
        <v>434</v>
      </c>
      <c r="K30" s="69">
        <v>519</v>
      </c>
      <c r="M30" s="30" t="str">
        <f t="shared" si="19"/>
        <v xml:space="preserve">Deluxe Sunset Villa </v>
      </c>
      <c r="N30" s="31" t="str">
        <f t="shared" si="19"/>
        <v>HB</v>
      </c>
      <c r="O30" s="31" t="str">
        <f t="shared" si="19"/>
        <v>As Quoted</v>
      </c>
      <c r="P30" s="31">
        <f t="shared" si="20"/>
        <v>345</v>
      </c>
      <c r="Q30" s="31">
        <f t="shared" si="20"/>
        <v>463</v>
      </c>
      <c r="R30" s="31">
        <f t="shared" si="21"/>
        <v>582</v>
      </c>
      <c r="S30" s="31">
        <f t="shared" si="21"/>
        <v>701</v>
      </c>
      <c r="T30" s="31">
        <f t="shared" si="22"/>
        <v>265</v>
      </c>
      <c r="U30" s="31">
        <f t="shared" si="22"/>
        <v>349</v>
      </c>
      <c r="V30" s="31">
        <f t="shared" si="23"/>
        <v>434</v>
      </c>
      <c r="W30" s="31">
        <f t="shared" si="23"/>
        <v>519</v>
      </c>
      <c r="X30" s="8"/>
      <c r="Y30" s="33"/>
      <c r="Z30" s="33"/>
      <c r="AA30" s="33">
        <v>0</v>
      </c>
      <c r="AB30" s="33">
        <v>0</v>
      </c>
      <c r="AC30" s="33">
        <v>0</v>
      </c>
      <c r="AE30" s="30" t="str">
        <f t="shared" si="24"/>
        <v xml:space="preserve">Deluxe Sunset Villa </v>
      </c>
      <c r="AF30" s="31" t="str">
        <f t="shared" si="24"/>
        <v>HB</v>
      </c>
      <c r="AG30" s="31" t="str">
        <f t="shared" si="24"/>
        <v>As Quoted</v>
      </c>
      <c r="AH30" s="31">
        <f t="shared" si="25"/>
        <v>345</v>
      </c>
      <c r="AI30" s="31">
        <f t="shared" si="25"/>
        <v>463</v>
      </c>
      <c r="AJ30" s="31">
        <f t="shared" si="25"/>
        <v>582</v>
      </c>
      <c r="AK30" s="31">
        <f t="shared" si="26"/>
        <v>701</v>
      </c>
      <c r="AL30" s="31">
        <f t="shared" si="27"/>
        <v>265</v>
      </c>
      <c r="AM30" s="31">
        <f t="shared" si="27"/>
        <v>349</v>
      </c>
      <c r="AN30" s="31">
        <f t="shared" si="27"/>
        <v>434</v>
      </c>
      <c r="AO30" s="31">
        <f t="shared" si="28"/>
        <v>519</v>
      </c>
      <c r="AQ30" s="35">
        <v>12</v>
      </c>
      <c r="AR30" s="35">
        <v>12</v>
      </c>
      <c r="AS30" s="35">
        <v>12</v>
      </c>
      <c r="AT30" s="35">
        <v>12</v>
      </c>
      <c r="AV30" s="30" t="str">
        <f t="shared" si="29"/>
        <v xml:space="preserve">Deluxe Sunset Villa </v>
      </c>
      <c r="AW30" s="31" t="str">
        <f t="shared" si="29"/>
        <v>HB</v>
      </c>
      <c r="AX30" s="31" t="str">
        <f t="shared" si="29"/>
        <v>As Quoted</v>
      </c>
      <c r="AY30" s="31">
        <f t="shared" si="33"/>
        <v>357</v>
      </c>
      <c r="AZ30" s="31">
        <f t="shared" si="34"/>
        <v>475</v>
      </c>
      <c r="BA30" s="31">
        <f t="shared" si="35"/>
        <v>594</v>
      </c>
      <c r="BB30" s="31">
        <f t="shared" si="35"/>
        <v>713</v>
      </c>
      <c r="BC30" s="31">
        <f t="shared" si="30"/>
        <v>277</v>
      </c>
      <c r="BD30" s="31">
        <f t="shared" si="31"/>
        <v>361</v>
      </c>
      <c r="BE30" s="31">
        <f t="shared" si="32"/>
        <v>446</v>
      </c>
      <c r="BF30" s="31">
        <f t="shared" si="32"/>
        <v>531</v>
      </c>
    </row>
    <row r="31" spans="1:58" ht="25.15" customHeight="1">
      <c r="A31" s="30" t="s">
        <v>1437</v>
      </c>
      <c r="B31" s="31" t="s">
        <v>217</v>
      </c>
      <c r="C31" s="31" t="s">
        <v>93</v>
      </c>
      <c r="D31" s="31">
        <v>391</v>
      </c>
      <c r="E31" s="31">
        <v>529</v>
      </c>
      <c r="F31" s="31">
        <v>668</v>
      </c>
      <c r="G31" s="31">
        <v>807</v>
      </c>
      <c r="H31" s="69">
        <v>293</v>
      </c>
      <c r="I31" s="69">
        <v>389</v>
      </c>
      <c r="J31" s="69">
        <v>486</v>
      </c>
      <c r="K31" s="69">
        <v>583</v>
      </c>
      <c r="M31" s="30" t="str">
        <f t="shared" si="19"/>
        <v xml:space="preserve">Beach Suite </v>
      </c>
      <c r="N31" s="31" t="str">
        <f t="shared" si="19"/>
        <v>HB</v>
      </c>
      <c r="O31" s="31" t="str">
        <f t="shared" si="19"/>
        <v>As Quoted</v>
      </c>
      <c r="P31" s="31">
        <f t="shared" si="20"/>
        <v>391</v>
      </c>
      <c r="Q31" s="31">
        <f t="shared" si="20"/>
        <v>529</v>
      </c>
      <c r="R31" s="31">
        <f t="shared" si="21"/>
        <v>668</v>
      </c>
      <c r="S31" s="31">
        <f t="shared" si="21"/>
        <v>807</v>
      </c>
      <c r="T31" s="31">
        <f t="shared" si="22"/>
        <v>293</v>
      </c>
      <c r="U31" s="31">
        <f t="shared" si="22"/>
        <v>389</v>
      </c>
      <c r="V31" s="31">
        <f t="shared" si="23"/>
        <v>486</v>
      </c>
      <c r="W31" s="31">
        <f t="shared" si="23"/>
        <v>583</v>
      </c>
      <c r="X31" s="8"/>
      <c r="Y31" s="33"/>
      <c r="Z31" s="33"/>
      <c r="AA31" s="33">
        <v>0</v>
      </c>
      <c r="AB31" s="33">
        <v>0</v>
      </c>
      <c r="AC31" s="33">
        <v>0</v>
      </c>
      <c r="AE31" s="30" t="str">
        <f t="shared" si="24"/>
        <v xml:space="preserve">Beach Suite </v>
      </c>
      <c r="AF31" s="31" t="str">
        <f t="shared" si="24"/>
        <v>HB</v>
      </c>
      <c r="AG31" s="31" t="str">
        <f t="shared" si="24"/>
        <v>As Quoted</v>
      </c>
      <c r="AH31" s="31">
        <f t="shared" si="25"/>
        <v>391</v>
      </c>
      <c r="AI31" s="31">
        <f t="shared" si="25"/>
        <v>529</v>
      </c>
      <c r="AJ31" s="31">
        <f t="shared" si="25"/>
        <v>668</v>
      </c>
      <c r="AK31" s="31">
        <f t="shared" si="26"/>
        <v>807</v>
      </c>
      <c r="AL31" s="31">
        <f t="shared" si="27"/>
        <v>293</v>
      </c>
      <c r="AM31" s="31">
        <f t="shared" si="27"/>
        <v>389</v>
      </c>
      <c r="AN31" s="31">
        <f t="shared" si="27"/>
        <v>486</v>
      </c>
      <c r="AO31" s="31">
        <f t="shared" si="28"/>
        <v>583</v>
      </c>
      <c r="AQ31" s="35">
        <v>12</v>
      </c>
      <c r="AR31" s="35">
        <v>12</v>
      </c>
      <c r="AS31" s="35">
        <v>12</v>
      </c>
      <c r="AT31" s="35">
        <v>12</v>
      </c>
      <c r="AV31" s="30" t="str">
        <f t="shared" si="29"/>
        <v xml:space="preserve">Beach Suite </v>
      </c>
      <c r="AW31" s="31" t="str">
        <f t="shared" si="29"/>
        <v>HB</v>
      </c>
      <c r="AX31" s="31" t="str">
        <f t="shared" si="29"/>
        <v>As Quoted</v>
      </c>
      <c r="AY31" s="31">
        <f t="shared" si="33"/>
        <v>403</v>
      </c>
      <c r="AZ31" s="31">
        <f t="shared" si="34"/>
        <v>541</v>
      </c>
      <c r="BA31" s="31">
        <f t="shared" si="35"/>
        <v>680</v>
      </c>
      <c r="BB31" s="31">
        <f t="shared" si="35"/>
        <v>819</v>
      </c>
      <c r="BC31" s="31">
        <f t="shared" si="30"/>
        <v>305</v>
      </c>
      <c r="BD31" s="31">
        <f t="shared" si="31"/>
        <v>401</v>
      </c>
      <c r="BE31" s="31">
        <f t="shared" si="32"/>
        <v>498</v>
      </c>
      <c r="BF31" s="31">
        <f t="shared" si="32"/>
        <v>595</v>
      </c>
    </row>
    <row r="32" spans="1:58" ht="25.15" customHeight="1">
      <c r="A32" s="30"/>
      <c r="B32" s="31"/>
      <c r="C32" s="31"/>
      <c r="D32" s="31"/>
      <c r="E32" s="31"/>
      <c r="F32" s="27" t="s">
        <v>340</v>
      </c>
      <c r="G32" s="27" t="s">
        <v>6</v>
      </c>
      <c r="H32" s="69"/>
      <c r="I32" s="69"/>
      <c r="J32" s="27" t="s">
        <v>340</v>
      </c>
      <c r="K32" s="27" t="s">
        <v>6</v>
      </c>
      <c r="M32" s="30"/>
      <c r="N32" s="31"/>
      <c r="O32" s="31"/>
      <c r="P32" s="31"/>
      <c r="Q32" s="31"/>
      <c r="R32" s="27" t="s">
        <v>340</v>
      </c>
      <c r="S32" s="27" t="s">
        <v>6</v>
      </c>
      <c r="T32" s="31"/>
      <c r="U32" s="31"/>
      <c r="V32" s="27" t="s">
        <v>340</v>
      </c>
      <c r="W32" s="27" t="s">
        <v>6</v>
      </c>
      <c r="X32" s="8"/>
      <c r="Y32" s="33"/>
      <c r="Z32" s="33"/>
      <c r="AA32" s="33"/>
      <c r="AB32" s="33"/>
      <c r="AC32" s="33"/>
      <c r="AE32" s="30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Q32" s="35"/>
      <c r="AR32" s="35"/>
      <c r="AS32" s="35"/>
      <c r="AT32" s="35"/>
      <c r="AV32" s="30"/>
      <c r="AW32" s="31"/>
      <c r="AX32" s="31"/>
      <c r="AY32" s="31"/>
      <c r="AZ32" s="31"/>
      <c r="BA32" s="27" t="s">
        <v>340</v>
      </c>
      <c r="BB32" s="27" t="s">
        <v>6</v>
      </c>
      <c r="BC32" s="31"/>
      <c r="BD32" s="31"/>
      <c r="BE32" s="27" t="s">
        <v>340</v>
      </c>
      <c r="BF32" s="27" t="s">
        <v>6</v>
      </c>
    </row>
    <row r="33" spans="1:58" ht="25.15" customHeight="1">
      <c r="A33" s="30" t="s">
        <v>1579</v>
      </c>
      <c r="B33" s="31" t="s">
        <v>217</v>
      </c>
      <c r="C33" s="31" t="s">
        <v>68</v>
      </c>
      <c r="D33" s="31">
        <v>1640</v>
      </c>
      <c r="E33" s="31">
        <v>0</v>
      </c>
      <c r="F33" s="31">
        <v>423</v>
      </c>
      <c r="G33" s="31">
        <v>50</v>
      </c>
      <c r="H33" s="69">
        <v>986</v>
      </c>
      <c r="I33" s="69">
        <v>0</v>
      </c>
      <c r="J33" s="69">
        <v>309</v>
      </c>
      <c r="K33" s="69">
        <v>50</v>
      </c>
      <c r="M33" s="30" t="str">
        <f t="shared" ref="M33:O33" si="36">A33</f>
        <v xml:space="preserve">Presidential Suite Two Bed Room </v>
      </c>
      <c r="N33" s="31" t="str">
        <f t="shared" si="36"/>
        <v>HB</v>
      </c>
      <c r="O33" s="31" t="str">
        <f t="shared" si="36"/>
        <v>04 Persons</v>
      </c>
      <c r="P33" s="31">
        <f>SUM(D33)</f>
        <v>1640</v>
      </c>
      <c r="Q33" s="31">
        <f>SUM(E33)</f>
        <v>0</v>
      </c>
      <c r="R33" s="31">
        <f t="shared" ref="R33:S33" si="37">(F33)</f>
        <v>423</v>
      </c>
      <c r="S33" s="31">
        <f t="shared" si="37"/>
        <v>50</v>
      </c>
      <c r="T33" s="31">
        <f>SUM(H33)</f>
        <v>986</v>
      </c>
      <c r="U33" s="31">
        <f>SUM(I33)</f>
        <v>0</v>
      </c>
      <c r="V33" s="31">
        <f t="shared" ref="V33:W33" si="38">SUM(J33)</f>
        <v>309</v>
      </c>
      <c r="W33" s="31">
        <f t="shared" si="38"/>
        <v>50</v>
      </c>
      <c r="X33" s="8"/>
      <c r="Y33" s="33"/>
      <c r="Z33" s="33"/>
      <c r="AA33" s="33">
        <v>0</v>
      </c>
      <c r="AB33" s="33">
        <v>0</v>
      </c>
      <c r="AC33" s="33">
        <v>0</v>
      </c>
      <c r="AE33" s="30" t="str">
        <f t="shared" ref="AE33:AG33" si="39">M33</f>
        <v xml:space="preserve">Presidential Suite Two Bed Room </v>
      </c>
      <c r="AF33" s="31" t="str">
        <f t="shared" si="39"/>
        <v>HB</v>
      </c>
      <c r="AG33" s="31" t="str">
        <f t="shared" si="39"/>
        <v>04 Persons</v>
      </c>
      <c r="AH33" s="31">
        <f t="shared" ref="AH33:AJ33" si="40">P33+AA33</f>
        <v>1640</v>
      </c>
      <c r="AI33" s="31">
        <f t="shared" si="40"/>
        <v>0</v>
      </c>
      <c r="AJ33" s="31">
        <f t="shared" si="40"/>
        <v>423</v>
      </c>
      <c r="AK33" s="31">
        <f t="shared" ref="AK33" si="41">S33+AA33</f>
        <v>50</v>
      </c>
      <c r="AL33" s="31">
        <f t="shared" ref="AL33:AN33" si="42">T33+AA33</f>
        <v>986</v>
      </c>
      <c r="AM33" s="31">
        <f t="shared" si="42"/>
        <v>0</v>
      </c>
      <c r="AN33" s="31">
        <f t="shared" si="42"/>
        <v>309</v>
      </c>
      <c r="AO33" s="31">
        <f t="shared" ref="AO33" si="43">W33+AA33</f>
        <v>50</v>
      </c>
      <c r="AQ33" s="35">
        <v>40</v>
      </c>
      <c r="AR33" s="35">
        <v>40</v>
      </c>
      <c r="AS33" s="35">
        <v>40</v>
      </c>
      <c r="AT33" s="35">
        <v>40</v>
      </c>
      <c r="AV33" s="30" t="str">
        <f t="shared" ref="AV33:AX33" si="44">AE33</f>
        <v xml:space="preserve">Presidential Suite Two Bed Room </v>
      </c>
      <c r="AW33" s="31" t="str">
        <f t="shared" si="44"/>
        <v>HB</v>
      </c>
      <c r="AX33" s="31" t="str">
        <f t="shared" si="44"/>
        <v>04 Persons</v>
      </c>
      <c r="AY33" s="31">
        <f t="shared" ref="AY33" si="45">AH33+AQ33</f>
        <v>1680</v>
      </c>
      <c r="AZ33" s="31">
        <f t="shared" ref="AZ33" si="46">AI33+AQ33</f>
        <v>40</v>
      </c>
      <c r="BA33" s="31">
        <f t="shared" ref="BA33:BC33" si="47">AJ33+AQ33</f>
        <v>463</v>
      </c>
      <c r="BB33" s="31">
        <f t="shared" si="47"/>
        <v>90</v>
      </c>
      <c r="BC33" s="31">
        <f t="shared" si="47"/>
        <v>1026</v>
      </c>
      <c r="BD33" s="31">
        <f t="shared" ref="BD33" si="48">AM33+AS33</f>
        <v>40</v>
      </c>
      <c r="BE33" s="31">
        <f t="shared" ref="BE33:BF33" si="49">AN33+AS33</f>
        <v>349</v>
      </c>
      <c r="BF33" s="31">
        <f t="shared" si="49"/>
        <v>90</v>
      </c>
    </row>
    <row r="34" spans="1:58" ht="25.15" customHeight="1">
      <c r="A34" s="25" t="s">
        <v>275</v>
      </c>
      <c r="M34" s="25" t="s">
        <v>24</v>
      </c>
      <c r="Y34" s="25" t="s">
        <v>25</v>
      </c>
      <c r="AE34" s="25" t="s">
        <v>26</v>
      </c>
      <c r="AQ34" s="25" t="s">
        <v>27</v>
      </c>
      <c r="AV34" s="25" t="s">
        <v>28</v>
      </c>
    </row>
    <row r="35" spans="1:58" ht="25.15" customHeight="1">
      <c r="A35" s="298" t="s">
        <v>0</v>
      </c>
      <c r="B35" s="298" t="s">
        <v>1</v>
      </c>
      <c r="C35" s="298" t="s">
        <v>29</v>
      </c>
      <c r="D35" s="285" t="s">
        <v>51</v>
      </c>
      <c r="E35" s="286"/>
      <c r="F35" s="286"/>
      <c r="G35" s="287"/>
      <c r="H35" s="285">
        <v>0</v>
      </c>
      <c r="I35" s="286"/>
      <c r="J35" s="286"/>
      <c r="K35" s="287"/>
      <c r="M35" s="299" t="s">
        <v>0</v>
      </c>
      <c r="N35" s="299" t="s">
        <v>1</v>
      </c>
      <c r="O35" s="299" t="s">
        <v>29</v>
      </c>
      <c r="P35" s="288" t="str">
        <f>D35</f>
        <v>Season 5</v>
      </c>
      <c r="Q35" s="289"/>
      <c r="R35" s="289"/>
      <c r="S35" s="290"/>
      <c r="T35" s="288">
        <f>H35</f>
        <v>0</v>
      </c>
      <c r="U35" s="289"/>
      <c r="V35" s="289"/>
      <c r="W35" s="290"/>
      <c r="X35" s="8"/>
      <c r="Y35" s="26" t="s">
        <v>32</v>
      </c>
      <c r="Z35" s="26" t="s">
        <v>33</v>
      </c>
      <c r="AA35" s="26" t="s">
        <v>34</v>
      </c>
      <c r="AB35" s="26" t="s">
        <v>34</v>
      </c>
      <c r="AC35" s="26" t="s">
        <v>34</v>
      </c>
      <c r="AE35" s="294" t="s">
        <v>0</v>
      </c>
      <c r="AF35" s="294" t="s">
        <v>1</v>
      </c>
      <c r="AG35" s="294" t="s">
        <v>29</v>
      </c>
      <c r="AH35" s="291" t="str">
        <f>P35</f>
        <v>Season 5</v>
      </c>
      <c r="AI35" s="292"/>
      <c r="AJ35" s="292"/>
      <c r="AK35" s="293"/>
      <c r="AL35" s="291">
        <f>T35</f>
        <v>0</v>
      </c>
      <c r="AM35" s="292"/>
      <c r="AN35" s="292"/>
      <c r="AO35" s="293"/>
      <c r="AQ35" s="27"/>
      <c r="AR35" s="27"/>
      <c r="AS35" s="27"/>
      <c r="AT35" s="28"/>
      <c r="AV35" s="295" t="s">
        <v>0</v>
      </c>
      <c r="AW35" s="295" t="s">
        <v>1</v>
      </c>
      <c r="AX35" s="295" t="s">
        <v>29</v>
      </c>
      <c r="AY35" s="282" t="str">
        <f>AH35</f>
        <v>Season 5</v>
      </c>
      <c r="AZ35" s="283"/>
      <c r="BA35" s="283"/>
      <c r="BB35" s="284"/>
      <c r="BC35" s="282">
        <f>AL35</f>
        <v>0</v>
      </c>
      <c r="BD35" s="283"/>
      <c r="BE35" s="283"/>
      <c r="BF35" s="284"/>
    </row>
    <row r="36" spans="1:58" ht="25.15" customHeight="1">
      <c r="A36" s="298"/>
      <c r="B36" s="298"/>
      <c r="C36" s="298"/>
      <c r="D36" s="285" t="s">
        <v>1581</v>
      </c>
      <c r="E36" s="286"/>
      <c r="F36" s="286"/>
      <c r="G36" s="287"/>
      <c r="H36" s="285">
        <v>0</v>
      </c>
      <c r="I36" s="286"/>
      <c r="J36" s="286"/>
      <c r="K36" s="287"/>
      <c r="M36" s="299"/>
      <c r="N36" s="299"/>
      <c r="O36" s="299"/>
      <c r="P36" s="288" t="str">
        <f>D36</f>
        <v>01 Sep 2020 to 30 Nov 2020</v>
      </c>
      <c r="Q36" s="289"/>
      <c r="R36" s="289"/>
      <c r="S36" s="290"/>
      <c r="T36" s="288">
        <f>H36</f>
        <v>0</v>
      </c>
      <c r="U36" s="289"/>
      <c r="V36" s="289"/>
      <c r="W36" s="290"/>
      <c r="X36" s="8"/>
      <c r="Y36" s="26" t="s">
        <v>37</v>
      </c>
      <c r="Z36" s="26" t="s">
        <v>38</v>
      </c>
      <c r="AA36" s="26" t="s">
        <v>38</v>
      </c>
      <c r="AB36" s="26" t="s">
        <v>38</v>
      </c>
      <c r="AC36" s="26"/>
      <c r="AE36" s="294"/>
      <c r="AF36" s="294"/>
      <c r="AG36" s="294"/>
      <c r="AH36" s="291" t="str">
        <f>P36</f>
        <v>01 Sep 2020 to 30 Nov 2020</v>
      </c>
      <c r="AI36" s="292"/>
      <c r="AJ36" s="292"/>
      <c r="AK36" s="293"/>
      <c r="AL36" s="291">
        <f>T36</f>
        <v>0</v>
      </c>
      <c r="AM36" s="292"/>
      <c r="AN36" s="292"/>
      <c r="AO36" s="293"/>
      <c r="AQ36" s="27" t="s">
        <v>39</v>
      </c>
      <c r="AR36" s="27"/>
      <c r="AS36" s="27" t="s">
        <v>40</v>
      </c>
      <c r="AT36" s="28"/>
      <c r="AV36" s="296"/>
      <c r="AW36" s="296"/>
      <c r="AX36" s="296"/>
      <c r="AY36" s="282" t="str">
        <f>AH36</f>
        <v>01 Sep 2020 to 30 Nov 2020</v>
      </c>
      <c r="AZ36" s="283"/>
      <c r="BA36" s="283"/>
      <c r="BB36" s="284"/>
      <c r="BC36" s="282">
        <f>AL36</f>
        <v>0</v>
      </c>
      <c r="BD36" s="283"/>
      <c r="BE36" s="283"/>
      <c r="BF36" s="284"/>
    </row>
    <row r="37" spans="1:58" ht="25.15" customHeight="1">
      <c r="A37" s="298"/>
      <c r="B37" s="298"/>
      <c r="C37" s="298"/>
      <c r="D37" s="29" t="s">
        <v>3</v>
      </c>
      <c r="E37" s="29" t="s">
        <v>4</v>
      </c>
      <c r="F37" s="29" t="s">
        <v>5</v>
      </c>
      <c r="G37" s="29" t="s">
        <v>279</v>
      </c>
      <c r="H37" s="29">
        <v>0</v>
      </c>
      <c r="I37" s="29">
        <v>0</v>
      </c>
      <c r="J37" s="29">
        <v>0</v>
      </c>
      <c r="K37" s="29">
        <v>0</v>
      </c>
      <c r="M37" s="299"/>
      <c r="N37" s="299"/>
      <c r="O37" s="299"/>
      <c r="P37" s="29" t="s">
        <v>3</v>
      </c>
      <c r="Q37" s="29" t="s">
        <v>4</v>
      </c>
      <c r="R37" s="29" t="s">
        <v>5</v>
      </c>
      <c r="S37" s="29" t="s">
        <v>279</v>
      </c>
      <c r="T37" s="29" t="s">
        <v>3</v>
      </c>
      <c r="U37" s="29" t="s">
        <v>4</v>
      </c>
      <c r="V37" s="29" t="s">
        <v>5</v>
      </c>
      <c r="W37" s="29" t="s">
        <v>279</v>
      </c>
      <c r="X37" s="8"/>
      <c r="Y37" s="26"/>
      <c r="Z37" s="26"/>
      <c r="AA37" s="26"/>
      <c r="AB37" s="26"/>
      <c r="AC37" s="26"/>
      <c r="AE37" s="294"/>
      <c r="AF37" s="294"/>
      <c r="AG37" s="294"/>
      <c r="AH37" s="29" t="s">
        <v>3</v>
      </c>
      <c r="AI37" s="29" t="s">
        <v>4</v>
      </c>
      <c r="AJ37" s="29" t="s">
        <v>5</v>
      </c>
      <c r="AK37" s="29" t="s">
        <v>279</v>
      </c>
      <c r="AL37" s="29" t="s">
        <v>3</v>
      </c>
      <c r="AM37" s="29" t="s">
        <v>4</v>
      </c>
      <c r="AN37" s="29" t="s">
        <v>5</v>
      </c>
      <c r="AO37" s="29" t="s">
        <v>279</v>
      </c>
      <c r="AQ37" s="27" t="s">
        <v>42</v>
      </c>
      <c r="AR37" s="27" t="s">
        <v>43</v>
      </c>
      <c r="AS37" s="27" t="s">
        <v>42</v>
      </c>
      <c r="AT37" s="28" t="s">
        <v>43</v>
      </c>
      <c r="AV37" s="297"/>
      <c r="AW37" s="297"/>
      <c r="AX37" s="297"/>
      <c r="AY37" s="29" t="s">
        <v>3</v>
      </c>
      <c r="AZ37" s="29" t="s">
        <v>4</v>
      </c>
      <c r="BA37" s="29" t="s">
        <v>5</v>
      </c>
      <c r="BB37" s="29" t="s">
        <v>279</v>
      </c>
      <c r="BC37" s="29" t="s">
        <v>3</v>
      </c>
      <c r="BD37" s="29" t="s">
        <v>4</v>
      </c>
      <c r="BE37" s="29" t="s">
        <v>5</v>
      </c>
      <c r="BF37" s="29" t="s">
        <v>279</v>
      </c>
    </row>
    <row r="38" spans="1:58" ht="25.15" customHeight="1">
      <c r="A38" s="30" t="s">
        <v>1577</v>
      </c>
      <c r="B38" s="31" t="s">
        <v>217</v>
      </c>
      <c r="C38" s="31" t="s">
        <v>93</v>
      </c>
      <c r="D38" s="31">
        <v>191</v>
      </c>
      <c r="E38" s="31">
        <v>244</v>
      </c>
      <c r="F38" s="31">
        <v>298</v>
      </c>
      <c r="G38" s="31">
        <v>351</v>
      </c>
      <c r="H38" s="69">
        <v>0</v>
      </c>
      <c r="I38" s="69">
        <v>0</v>
      </c>
      <c r="J38" s="69">
        <v>0</v>
      </c>
      <c r="K38" s="69">
        <v>0</v>
      </c>
      <c r="M38" s="30" t="str">
        <f t="shared" ref="M38:O44" si="50">A38</f>
        <v xml:space="preserve">Dive Villa </v>
      </c>
      <c r="N38" s="31" t="str">
        <f t="shared" si="50"/>
        <v>HB</v>
      </c>
      <c r="O38" s="31" t="str">
        <f t="shared" si="50"/>
        <v>As Quoted</v>
      </c>
      <c r="P38" s="31">
        <f t="shared" ref="P38:Q44" si="51">SUM(D38)</f>
        <v>191</v>
      </c>
      <c r="Q38" s="31">
        <f>SUM(E38)</f>
        <v>244</v>
      </c>
      <c r="R38" s="31">
        <f t="shared" ref="R38:S44" si="52">(F38)</f>
        <v>298</v>
      </c>
      <c r="S38" s="31">
        <f t="shared" si="52"/>
        <v>351</v>
      </c>
      <c r="T38" s="31">
        <f t="shared" ref="T38:U45" si="53">SUM(H38)</f>
        <v>0</v>
      </c>
      <c r="U38" s="31">
        <f>SUM(I38)</f>
        <v>0</v>
      </c>
      <c r="V38" s="31">
        <f t="shared" ref="V38:W44" si="54">SUM(J38)</f>
        <v>0</v>
      </c>
      <c r="W38" s="31">
        <f t="shared" si="54"/>
        <v>0</v>
      </c>
      <c r="X38" s="8"/>
      <c r="Y38" s="33"/>
      <c r="Z38" s="33"/>
      <c r="AA38" s="33">
        <v>0</v>
      </c>
      <c r="AB38" s="33">
        <v>0</v>
      </c>
      <c r="AC38" s="33">
        <v>0</v>
      </c>
      <c r="AE38" s="30" t="str">
        <f t="shared" ref="AE38:AG44" si="55">M38</f>
        <v xml:space="preserve">Dive Villa </v>
      </c>
      <c r="AF38" s="31" t="str">
        <f t="shared" si="55"/>
        <v>HB</v>
      </c>
      <c r="AG38" s="31" t="str">
        <f t="shared" si="55"/>
        <v>As Quoted</v>
      </c>
      <c r="AH38" s="31">
        <f t="shared" ref="AH38:AJ44" si="56">P38+AA38</f>
        <v>191</v>
      </c>
      <c r="AI38" s="31">
        <f t="shared" si="56"/>
        <v>244</v>
      </c>
      <c r="AJ38" s="31">
        <f t="shared" si="56"/>
        <v>298</v>
      </c>
      <c r="AK38" s="31">
        <f t="shared" ref="AK38:AK44" si="57">S38+AA38</f>
        <v>351</v>
      </c>
      <c r="AL38" s="31">
        <f t="shared" ref="AL38:AN44" si="58">T38+AA38</f>
        <v>0</v>
      </c>
      <c r="AM38" s="31">
        <f t="shared" si="58"/>
        <v>0</v>
      </c>
      <c r="AN38" s="31">
        <f t="shared" si="58"/>
        <v>0</v>
      </c>
      <c r="AO38" s="31">
        <f t="shared" ref="AO38:AO44" si="59">W38+AA38</f>
        <v>0</v>
      </c>
      <c r="AQ38" s="35">
        <v>10</v>
      </c>
      <c r="AR38" s="35">
        <v>10</v>
      </c>
      <c r="AS38" s="35">
        <v>10</v>
      </c>
      <c r="AT38" s="35">
        <v>10</v>
      </c>
      <c r="AV38" s="30" t="str">
        <f t="shared" ref="AV38:AX44" si="60">AE38</f>
        <v xml:space="preserve">Dive Villa </v>
      </c>
      <c r="AW38" s="31" t="str">
        <f t="shared" si="60"/>
        <v>HB</v>
      </c>
      <c r="AX38" s="31" t="str">
        <f t="shared" si="60"/>
        <v>As Quoted</v>
      </c>
      <c r="AY38" s="31">
        <f>AH38+AQ38</f>
        <v>201</v>
      </c>
      <c r="AZ38" s="31">
        <f>AI38+AQ38</f>
        <v>254</v>
      </c>
      <c r="BA38" s="31">
        <f>AJ38+AQ38</f>
        <v>308</v>
      </c>
      <c r="BB38" s="31">
        <f>AK38+AR38</f>
        <v>361</v>
      </c>
      <c r="BC38" s="31">
        <f t="shared" ref="BC38:BC44" si="61">AL38+AS38</f>
        <v>10</v>
      </c>
      <c r="BD38" s="31">
        <f t="shared" ref="BD38:BD44" si="62">AM38+AS38</f>
        <v>10</v>
      </c>
      <c r="BE38" s="31">
        <f t="shared" ref="BE38:BF44" si="63">AN38+AS38</f>
        <v>10</v>
      </c>
      <c r="BF38" s="31">
        <f t="shared" si="63"/>
        <v>10</v>
      </c>
    </row>
    <row r="39" spans="1:58" ht="25.15" customHeight="1">
      <c r="A39" s="30" t="s">
        <v>306</v>
      </c>
      <c r="B39" s="31" t="s">
        <v>217</v>
      </c>
      <c r="C39" s="31" t="s">
        <v>93</v>
      </c>
      <c r="D39" s="31">
        <v>240</v>
      </c>
      <c r="E39" s="31">
        <v>314</v>
      </c>
      <c r="F39" s="31">
        <v>389</v>
      </c>
      <c r="G39" s="31">
        <v>463</v>
      </c>
      <c r="H39" s="69">
        <v>0</v>
      </c>
      <c r="I39" s="69">
        <v>0</v>
      </c>
      <c r="J39" s="69">
        <v>0</v>
      </c>
      <c r="K39" s="69">
        <v>0</v>
      </c>
      <c r="M39" s="30" t="str">
        <f t="shared" si="50"/>
        <v>Garden Villa</v>
      </c>
      <c r="N39" s="31" t="str">
        <f t="shared" si="50"/>
        <v>HB</v>
      </c>
      <c r="O39" s="31" t="str">
        <f t="shared" si="50"/>
        <v>As Quoted</v>
      </c>
      <c r="P39" s="31">
        <f t="shared" si="51"/>
        <v>240</v>
      </c>
      <c r="Q39" s="31">
        <f t="shared" si="51"/>
        <v>314</v>
      </c>
      <c r="R39" s="31">
        <f t="shared" si="52"/>
        <v>389</v>
      </c>
      <c r="S39" s="31">
        <f t="shared" si="52"/>
        <v>463</v>
      </c>
      <c r="T39" s="31">
        <f t="shared" si="53"/>
        <v>0</v>
      </c>
      <c r="U39" s="31">
        <f t="shared" si="53"/>
        <v>0</v>
      </c>
      <c r="V39" s="31">
        <f t="shared" si="54"/>
        <v>0</v>
      </c>
      <c r="W39" s="31">
        <f t="shared" si="54"/>
        <v>0</v>
      </c>
      <c r="X39" s="8"/>
      <c r="Y39" s="33"/>
      <c r="Z39" s="33"/>
      <c r="AA39" s="33">
        <v>0</v>
      </c>
      <c r="AB39" s="33">
        <v>0</v>
      </c>
      <c r="AC39" s="33">
        <v>0</v>
      </c>
      <c r="AE39" s="30" t="str">
        <f t="shared" si="55"/>
        <v>Garden Villa</v>
      </c>
      <c r="AF39" s="31" t="str">
        <f t="shared" si="55"/>
        <v>HB</v>
      </c>
      <c r="AG39" s="31" t="str">
        <f t="shared" si="55"/>
        <v>As Quoted</v>
      </c>
      <c r="AH39" s="31">
        <f t="shared" si="56"/>
        <v>240</v>
      </c>
      <c r="AI39" s="31">
        <f t="shared" si="56"/>
        <v>314</v>
      </c>
      <c r="AJ39" s="31">
        <f t="shared" si="56"/>
        <v>389</v>
      </c>
      <c r="AK39" s="31">
        <f t="shared" si="57"/>
        <v>463</v>
      </c>
      <c r="AL39" s="31">
        <f t="shared" si="58"/>
        <v>0</v>
      </c>
      <c r="AM39" s="31">
        <f t="shared" si="58"/>
        <v>0</v>
      </c>
      <c r="AN39" s="31">
        <f t="shared" si="58"/>
        <v>0</v>
      </c>
      <c r="AO39" s="31">
        <f t="shared" si="59"/>
        <v>0</v>
      </c>
      <c r="AQ39" s="35">
        <v>10</v>
      </c>
      <c r="AR39" s="35">
        <v>10</v>
      </c>
      <c r="AS39" s="35">
        <v>10</v>
      </c>
      <c r="AT39" s="35">
        <v>10</v>
      </c>
      <c r="AV39" s="30" t="str">
        <f t="shared" si="60"/>
        <v>Garden Villa</v>
      </c>
      <c r="AW39" s="31" t="str">
        <f t="shared" si="60"/>
        <v>HB</v>
      </c>
      <c r="AX39" s="31" t="str">
        <f t="shared" si="60"/>
        <v>As Quoted</v>
      </c>
      <c r="AY39" s="31">
        <f t="shared" ref="AY39:AY44" si="64">AH39+AQ39</f>
        <v>250</v>
      </c>
      <c r="AZ39" s="31">
        <f t="shared" ref="AZ39:AZ44" si="65">AI39+AQ39</f>
        <v>324</v>
      </c>
      <c r="BA39" s="31">
        <f t="shared" ref="BA39:BB44" si="66">AJ39+AQ39</f>
        <v>399</v>
      </c>
      <c r="BB39" s="31">
        <f t="shared" si="66"/>
        <v>473</v>
      </c>
      <c r="BC39" s="31">
        <f t="shared" si="61"/>
        <v>10</v>
      </c>
      <c r="BD39" s="31">
        <f t="shared" si="62"/>
        <v>10</v>
      </c>
      <c r="BE39" s="31">
        <f t="shared" si="63"/>
        <v>10</v>
      </c>
      <c r="BF39" s="31">
        <f t="shared" si="63"/>
        <v>10</v>
      </c>
    </row>
    <row r="40" spans="1:58" ht="25.15" customHeight="1">
      <c r="A40" s="30" t="s">
        <v>58</v>
      </c>
      <c r="B40" s="31" t="s">
        <v>217</v>
      </c>
      <c r="C40" s="31" t="s">
        <v>93</v>
      </c>
      <c r="D40" s="31">
        <v>268</v>
      </c>
      <c r="E40" s="31">
        <v>353</v>
      </c>
      <c r="F40" s="31">
        <v>439</v>
      </c>
      <c r="G40" s="31">
        <v>525</v>
      </c>
      <c r="H40" s="69">
        <v>0</v>
      </c>
      <c r="I40" s="69">
        <v>0</v>
      </c>
      <c r="J40" s="69">
        <v>0</v>
      </c>
      <c r="K40" s="69">
        <v>0</v>
      </c>
      <c r="M40" s="30" t="str">
        <f t="shared" si="50"/>
        <v xml:space="preserve">Sunrise Villa </v>
      </c>
      <c r="N40" s="31" t="str">
        <f t="shared" si="50"/>
        <v>HB</v>
      </c>
      <c r="O40" s="31" t="str">
        <f t="shared" si="50"/>
        <v>As Quoted</v>
      </c>
      <c r="P40" s="31">
        <f t="shared" si="51"/>
        <v>268</v>
      </c>
      <c r="Q40" s="31">
        <f t="shared" si="51"/>
        <v>353</v>
      </c>
      <c r="R40" s="31">
        <f t="shared" si="52"/>
        <v>439</v>
      </c>
      <c r="S40" s="31">
        <f t="shared" si="52"/>
        <v>525</v>
      </c>
      <c r="T40" s="31">
        <f t="shared" si="53"/>
        <v>0</v>
      </c>
      <c r="U40" s="31">
        <f t="shared" si="53"/>
        <v>0</v>
      </c>
      <c r="V40" s="31">
        <f t="shared" si="54"/>
        <v>0</v>
      </c>
      <c r="W40" s="31">
        <f t="shared" si="54"/>
        <v>0</v>
      </c>
      <c r="X40" s="8"/>
      <c r="Y40" s="33"/>
      <c r="Z40" s="33"/>
      <c r="AA40" s="33">
        <v>0</v>
      </c>
      <c r="AB40" s="33">
        <v>0</v>
      </c>
      <c r="AC40" s="33">
        <v>0</v>
      </c>
      <c r="AE40" s="30" t="str">
        <f t="shared" si="55"/>
        <v xml:space="preserve">Sunrise Villa </v>
      </c>
      <c r="AF40" s="31" t="str">
        <f t="shared" si="55"/>
        <v>HB</v>
      </c>
      <c r="AG40" s="31" t="str">
        <f t="shared" si="55"/>
        <v>As Quoted</v>
      </c>
      <c r="AH40" s="31">
        <f t="shared" si="56"/>
        <v>268</v>
      </c>
      <c r="AI40" s="31">
        <f t="shared" si="56"/>
        <v>353</v>
      </c>
      <c r="AJ40" s="31">
        <f t="shared" si="56"/>
        <v>439</v>
      </c>
      <c r="AK40" s="31">
        <f t="shared" si="57"/>
        <v>525</v>
      </c>
      <c r="AL40" s="31">
        <f t="shared" si="58"/>
        <v>0</v>
      </c>
      <c r="AM40" s="31">
        <f t="shared" si="58"/>
        <v>0</v>
      </c>
      <c r="AN40" s="31">
        <f t="shared" si="58"/>
        <v>0</v>
      </c>
      <c r="AO40" s="31">
        <f t="shared" si="59"/>
        <v>0</v>
      </c>
      <c r="AQ40" s="35">
        <v>12</v>
      </c>
      <c r="AR40" s="35">
        <v>12</v>
      </c>
      <c r="AS40" s="35">
        <v>12</v>
      </c>
      <c r="AT40" s="35">
        <v>12</v>
      </c>
      <c r="AV40" s="30" t="str">
        <f t="shared" si="60"/>
        <v xml:space="preserve">Sunrise Villa </v>
      </c>
      <c r="AW40" s="31" t="str">
        <f t="shared" si="60"/>
        <v>HB</v>
      </c>
      <c r="AX40" s="31" t="str">
        <f t="shared" si="60"/>
        <v>As Quoted</v>
      </c>
      <c r="AY40" s="31">
        <f t="shared" si="64"/>
        <v>280</v>
      </c>
      <c r="AZ40" s="31">
        <f t="shared" si="65"/>
        <v>365</v>
      </c>
      <c r="BA40" s="31">
        <f t="shared" si="66"/>
        <v>451</v>
      </c>
      <c r="BB40" s="31">
        <f t="shared" si="66"/>
        <v>537</v>
      </c>
      <c r="BC40" s="31">
        <f t="shared" si="61"/>
        <v>12</v>
      </c>
      <c r="BD40" s="31">
        <f t="shared" si="62"/>
        <v>12</v>
      </c>
      <c r="BE40" s="31">
        <f t="shared" si="63"/>
        <v>12</v>
      </c>
      <c r="BF40" s="31">
        <f t="shared" si="63"/>
        <v>12</v>
      </c>
    </row>
    <row r="41" spans="1:58" ht="25.15" customHeight="1">
      <c r="A41" s="30" t="s">
        <v>59</v>
      </c>
      <c r="B41" s="31" t="s">
        <v>217</v>
      </c>
      <c r="C41" s="31" t="s">
        <v>93</v>
      </c>
      <c r="D41" s="31">
        <v>282</v>
      </c>
      <c r="E41" s="31">
        <v>373</v>
      </c>
      <c r="F41" s="31">
        <v>465</v>
      </c>
      <c r="G41" s="31">
        <v>557</v>
      </c>
      <c r="H41" s="69">
        <v>0</v>
      </c>
      <c r="I41" s="69">
        <v>0</v>
      </c>
      <c r="J41" s="69">
        <v>0</v>
      </c>
      <c r="K41" s="69">
        <v>0</v>
      </c>
      <c r="M41" s="30" t="str">
        <f t="shared" si="50"/>
        <v>Sunset Villa</v>
      </c>
      <c r="N41" s="31" t="str">
        <f t="shared" si="50"/>
        <v>HB</v>
      </c>
      <c r="O41" s="31" t="str">
        <f t="shared" si="50"/>
        <v>As Quoted</v>
      </c>
      <c r="P41" s="31">
        <f t="shared" si="51"/>
        <v>282</v>
      </c>
      <c r="Q41" s="31">
        <f t="shared" si="51"/>
        <v>373</v>
      </c>
      <c r="R41" s="31">
        <f t="shared" si="52"/>
        <v>465</v>
      </c>
      <c r="S41" s="31">
        <f t="shared" si="52"/>
        <v>557</v>
      </c>
      <c r="T41" s="31">
        <f t="shared" si="53"/>
        <v>0</v>
      </c>
      <c r="U41" s="31">
        <f t="shared" si="53"/>
        <v>0</v>
      </c>
      <c r="V41" s="31">
        <f t="shared" si="54"/>
        <v>0</v>
      </c>
      <c r="W41" s="31">
        <f t="shared" si="54"/>
        <v>0</v>
      </c>
      <c r="X41" s="8"/>
      <c r="Y41" s="33"/>
      <c r="Z41" s="33"/>
      <c r="AA41" s="33">
        <v>0</v>
      </c>
      <c r="AB41" s="33">
        <v>0</v>
      </c>
      <c r="AC41" s="33">
        <v>0</v>
      </c>
      <c r="AE41" s="30" t="str">
        <f t="shared" si="55"/>
        <v>Sunset Villa</v>
      </c>
      <c r="AF41" s="31" t="str">
        <f t="shared" si="55"/>
        <v>HB</v>
      </c>
      <c r="AG41" s="31" t="str">
        <f t="shared" si="55"/>
        <v>As Quoted</v>
      </c>
      <c r="AH41" s="31">
        <f t="shared" si="56"/>
        <v>282</v>
      </c>
      <c r="AI41" s="31">
        <f t="shared" si="56"/>
        <v>373</v>
      </c>
      <c r="AJ41" s="31">
        <f t="shared" si="56"/>
        <v>465</v>
      </c>
      <c r="AK41" s="31">
        <f t="shared" si="57"/>
        <v>557</v>
      </c>
      <c r="AL41" s="31">
        <f t="shared" si="58"/>
        <v>0</v>
      </c>
      <c r="AM41" s="31">
        <f t="shared" si="58"/>
        <v>0</v>
      </c>
      <c r="AN41" s="31">
        <f t="shared" si="58"/>
        <v>0</v>
      </c>
      <c r="AO41" s="31">
        <f t="shared" si="59"/>
        <v>0</v>
      </c>
      <c r="AQ41" s="35">
        <v>12</v>
      </c>
      <c r="AR41" s="35">
        <v>12</v>
      </c>
      <c r="AS41" s="35">
        <v>12</v>
      </c>
      <c r="AT41" s="35">
        <v>12</v>
      </c>
      <c r="AV41" s="30" t="str">
        <f t="shared" si="60"/>
        <v>Sunset Villa</v>
      </c>
      <c r="AW41" s="31" t="str">
        <f t="shared" si="60"/>
        <v>HB</v>
      </c>
      <c r="AX41" s="31" t="str">
        <f t="shared" si="60"/>
        <v>As Quoted</v>
      </c>
      <c r="AY41" s="31">
        <f t="shared" si="64"/>
        <v>294</v>
      </c>
      <c r="AZ41" s="31">
        <f t="shared" si="65"/>
        <v>385</v>
      </c>
      <c r="BA41" s="31">
        <f t="shared" si="66"/>
        <v>477</v>
      </c>
      <c r="BB41" s="31">
        <f t="shared" si="66"/>
        <v>569</v>
      </c>
      <c r="BC41" s="31">
        <f t="shared" si="61"/>
        <v>12</v>
      </c>
      <c r="BD41" s="31">
        <f t="shared" si="62"/>
        <v>12</v>
      </c>
      <c r="BE41" s="31">
        <f t="shared" si="63"/>
        <v>12</v>
      </c>
      <c r="BF41" s="31">
        <f t="shared" si="63"/>
        <v>12</v>
      </c>
    </row>
    <row r="42" spans="1:58" ht="25.15" customHeight="1">
      <c r="A42" s="30" t="s">
        <v>65</v>
      </c>
      <c r="B42" s="31" t="s">
        <v>217</v>
      </c>
      <c r="C42" s="31" t="s">
        <v>93</v>
      </c>
      <c r="D42" s="31">
        <v>289</v>
      </c>
      <c r="E42" s="31">
        <v>383</v>
      </c>
      <c r="F42" s="31">
        <v>478</v>
      </c>
      <c r="G42" s="31">
        <v>573</v>
      </c>
      <c r="H42" s="69">
        <v>0</v>
      </c>
      <c r="I42" s="69">
        <v>0</v>
      </c>
      <c r="J42" s="69">
        <v>0</v>
      </c>
      <c r="K42" s="69">
        <v>0</v>
      </c>
      <c r="M42" s="30" t="str">
        <f t="shared" si="50"/>
        <v xml:space="preserve">Beach Villa </v>
      </c>
      <c r="N42" s="31" t="str">
        <f t="shared" si="50"/>
        <v>HB</v>
      </c>
      <c r="O42" s="31" t="str">
        <f t="shared" si="50"/>
        <v>As Quoted</v>
      </c>
      <c r="P42" s="31">
        <f t="shared" si="51"/>
        <v>289</v>
      </c>
      <c r="Q42" s="31">
        <f t="shared" si="51"/>
        <v>383</v>
      </c>
      <c r="R42" s="31">
        <f t="shared" si="52"/>
        <v>478</v>
      </c>
      <c r="S42" s="31">
        <f t="shared" si="52"/>
        <v>573</v>
      </c>
      <c r="T42" s="31">
        <f t="shared" si="53"/>
        <v>0</v>
      </c>
      <c r="U42" s="31">
        <f t="shared" si="53"/>
        <v>0</v>
      </c>
      <c r="V42" s="31">
        <f t="shared" si="54"/>
        <v>0</v>
      </c>
      <c r="W42" s="31">
        <f t="shared" si="54"/>
        <v>0</v>
      </c>
      <c r="X42" s="8"/>
      <c r="Y42" s="33"/>
      <c r="Z42" s="33"/>
      <c r="AA42" s="33">
        <v>0</v>
      </c>
      <c r="AB42" s="33">
        <v>0</v>
      </c>
      <c r="AC42" s="33">
        <v>0</v>
      </c>
      <c r="AE42" s="30" t="str">
        <f t="shared" si="55"/>
        <v xml:space="preserve">Beach Villa </v>
      </c>
      <c r="AF42" s="31" t="str">
        <f t="shared" si="55"/>
        <v>HB</v>
      </c>
      <c r="AG42" s="31" t="str">
        <f t="shared" si="55"/>
        <v>As Quoted</v>
      </c>
      <c r="AH42" s="31">
        <f t="shared" si="56"/>
        <v>289</v>
      </c>
      <c r="AI42" s="31">
        <f t="shared" si="56"/>
        <v>383</v>
      </c>
      <c r="AJ42" s="31">
        <f t="shared" si="56"/>
        <v>478</v>
      </c>
      <c r="AK42" s="31">
        <f t="shared" si="57"/>
        <v>573</v>
      </c>
      <c r="AL42" s="31">
        <f t="shared" si="58"/>
        <v>0</v>
      </c>
      <c r="AM42" s="31">
        <f t="shared" si="58"/>
        <v>0</v>
      </c>
      <c r="AN42" s="31">
        <f t="shared" si="58"/>
        <v>0</v>
      </c>
      <c r="AO42" s="31">
        <f t="shared" si="59"/>
        <v>0</v>
      </c>
      <c r="AQ42" s="35">
        <v>12</v>
      </c>
      <c r="AR42" s="35">
        <v>12</v>
      </c>
      <c r="AS42" s="35">
        <v>12</v>
      </c>
      <c r="AT42" s="35">
        <v>12</v>
      </c>
      <c r="AV42" s="30" t="str">
        <f t="shared" si="60"/>
        <v xml:space="preserve">Beach Villa </v>
      </c>
      <c r="AW42" s="31" t="str">
        <f t="shared" si="60"/>
        <v>HB</v>
      </c>
      <c r="AX42" s="31" t="str">
        <f t="shared" si="60"/>
        <v>As Quoted</v>
      </c>
      <c r="AY42" s="31">
        <f t="shared" si="64"/>
        <v>301</v>
      </c>
      <c r="AZ42" s="31">
        <f t="shared" si="65"/>
        <v>395</v>
      </c>
      <c r="BA42" s="31">
        <f t="shared" si="66"/>
        <v>490</v>
      </c>
      <c r="BB42" s="31">
        <f t="shared" si="66"/>
        <v>585</v>
      </c>
      <c r="BC42" s="31">
        <f t="shared" si="61"/>
        <v>12</v>
      </c>
      <c r="BD42" s="31">
        <f t="shared" si="62"/>
        <v>12</v>
      </c>
      <c r="BE42" s="31">
        <f t="shared" si="63"/>
        <v>12</v>
      </c>
      <c r="BF42" s="31">
        <f t="shared" si="63"/>
        <v>12</v>
      </c>
    </row>
    <row r="43" spans="1:58" ht="25.15" customHeight="1">
      <c r="A43" s="30" t="s">
        <v>1578</v>
      </c>
      <c r="B43" s="31" t="s">
        <v>217</v>
      </c>
      <c r="C43" s="31" t="s">
        <v>93</v>
      </c>
      <c r="D43" s="31">
        <v>296</v>
      </c>
      <c r="E43" s="31">
        <v>393</v>
      </c>
      <c r="F43" s="31">
        <v>491</v>
      </c>
      <c r="G43" s="31">
        <v>589</v>
      </c>
      <c r="H43" s="69">
        <v>0</v>
      </c>
      <c r="I43" s="69">
        <v>0</v>
      </c>
      <c r="J43" s="69">
        <v>0</v>
      </c>
      <c r="K43" s="69">
        <v>0</v>
      </c>
      <c r="M43" s="30" t="str">
        <f t="shared" si="50"/>
        <v xml:space="preserve">Deluxe Sunset Villa </v>
      </c>
      <c r="N43" s="31" t="str">
        <f t="shared" si="50"/>
        <v>HB</v>
      </c>
      <c r="O43" s="31" t="str">
        <f t="shared" si="50"/>
        <v>As Quoted</v>
      </c>
      <c r="P43" s="31">
        <f t="shared" si="51"/>
        <v>296</v>
      </c>
      <c r="Q43" s="31">
        <f t="shared" si="51"/>
        <v>393</v>
      </c>
      <c r="R43" s="31">
        <f t="shared" si="52"/>
        <v>491</v>
      </c>
      <c r="S43" s="31">
        <f t="shared" si="52"/>
        <v>589</v>
      </c>
      <c r="T43" s="31">
        <f t="shared" si="53"/>
        <v>0</v>
      </c>
      <c r="U43" s="31">
        <f t="shared" si="53"/>
        <v>0</v>
      </c>
      <c r="V43" s="31">
        <f t="shared" si="54"/>
        <v>0</v>
      </c>
      <c r="W43" s="31">
        <f t="shared" si="54"/>
        <v>0</v>
      </c>
      <c r="X43" s="8"/>
      <c r="Y43" s="33"/>
      <c r="Z43" s="33"/>
      <c r="AA43" s="33">
        <v>0</v>
      </c>
      <c r="AB43" s="33">
        <v>0</v>
      </c>
      <c r="AC43" s="33">
        <v>0</v>
      </c>
      <c r="AE43" s="30" t="str">
        <f t="shared" si="55"/>
        <v xml:space="preserve">Deluxe Sunset Villa </v>
      </c>
      <c r="AF43" s="31" t="str">
        <f t="shared" si="55"/>
        <v>HB</v>
      </c>
      <c r="AG43" s="31" t="str">
        <f t="shared" si="55"/>
        <v>As Quoted</v>
      </c>
      <c r="AH43" s="31">
        <f t="shared" si="56"/>
        <v>296</v>
      </c>
      <c r="AI43" s="31">
        <f t="shared" si="56"/>
        <v>393</v>
      </c>
      <c r="AJ43" s="31">
        <f t="shared" si="56"/>
        <v>491</v>
      </c>
      <c r="AK43" s="31">
        <f t="shared" si="57"/>
        <v>589</v>
      </c>
      <c r="AL43" s="31">
        <f t="shared" si="58"/>
        <v>0</v>
      </c>
      <c r="AM43" s="31">
        <f t="shared" si="58"/>
        <v>0</v>
      </c>
      <c r="AN43" s="31">
        <f t="shared" si="58"/>
        <v>0</v>
      </c>
      <c r="AO43" s="31">
        <f t="shared" si="59"/>
        <v>0</v>
      </c>
      <c r="AQ43" s="35">
        <v>12</v>
      </c>
      <c r="AR43" s="35">
        <v>12</v>
      </c>
      <c r="AS43" s="35">
        <v>12</v>
      </c>
      <c r="AT43" s="35">
        <v>12</v>
      </c>
      <c r="AV43" s="30" t="str">
        <f t="shared" si="60"/>
        <v xml:space="preserve">Deluxe Sunset Villa </v>
      </c>
      <c r="AW43" s="31" t="str">
        <f t="shared" si="60"/>
        <v>HB</v>
      </c>
      <c r="AX43" s="31" t="str">
        <f t="shared" si="60"/>
        <v>As Quoted</v>
      </c>
      <c r="AY43" s="31">
        <f t="shared" si="64"/>
        <v>308</v>
      </c>
      <c r="AZ43" s="31">
        <f t="shared" si="65"/>
        <v>405</v>
      </c>
      <c r="BA43" s="31">
        <f t="shared" si="66"/>
        <v>503</v>
      </c>
      <c r="BB43" s="31">
        <f t="shared" si="66"/>
        <v>601</v>
      </c>
      <c r="BC43" s="31">
        <f t="shared" si="61"/>
        <v>12</v>
      </c>
      <c r="BD43" s="31">
        <f t="shared" si="62"/>
        <v>12</v>
      </c>
      <c r="BE43" s="31">
        <f t="shared" si="63"/>
        <v>12</v>
      </c>
      <c r="BF43" s="31">
        <f t="shared" si="63"/>
        <v>12</v>
      </c>
    </row>
    <row r="44" spans="1:58" ht="25.15" customHeight="1">
      <c r="A44" s="30" t="s">
        <v>1437</v>
      </c>
      <c r="B44" s="31" t="s">
        <v>217</v>
      </c>
      <c r="C44" s="31" t="s">
        <v>93</v>
      </c>
      <c r="D44" s="31">
        <v>324</v>
      </c>
      <c r="E44" s="31">
        <v>433</v>
      </c>
      <c r="F44" s="31">
        <v>543</v>
      </c>
      <c r="G44" s="31">
        <v>653</v>
      </c>
      <c r="H44" s="69">
        <v>0</v>
      </c>
      <c r="I44" s="69">
        <v>0</v>
      </c>
      <c r="J44" s="69">
        <v>0</v>
      </c>
      <c r="K44" s="69">
        <v>0</v>
      </c>
      <c r="M44" s="30" t="str">
        <f t="shared" si="50"/>
        <v xml:space="preserve">Beach Suite </v>
      </c>
      <c r="N44" s="31" t="str">
        <f t="shared" si="50"/>
        <v>HB</v>
      </c>
      <c r="O44" s="31" t="str">
        <f t="shared" si="50"/>
        <v>As Quoted</v>
      </c>
      <c r="P44" s="31">
        <f t="shared" si="51"/>
        <v>324</v>
      </c>
      <c r="Q44" s="31">
        <f t="shared" si="51"/>
        <v>433</v>
      </c>
      <c r="R44" s="31">
        <f t="shared" si="52"/>
        <v>543</v>
      </c>
      <c r="S44" s="31">
        <f t="shared" si="52"/>
        <v>653</v>
      </c>
      <c r="T44" s="31">
        <f t="shared" si="53"/>
        <v>0</v>
      </c>
      <c r="U44" s="31">
        <f t="shared" si="53"/>
        <v>0</v>
      </c>
      <c r="V44" s="31">
        <f t="shared" si="54"/>
        <v>0</v>
      </c>
      <c r="W44" s="31">
        <f t="shared" si="54"/>
        <v>0</v>
      </c>
      <c r="X44" s="8"/>
      <c r="Y44" s="33"/>
      <c r="Z44" s="33"/>
      <c r="AA44" s="33">
        <v>0</v>
      </c>
      <c r="AB44" s="33">
        <v>0</v>
      </c>
      <c r="AC44" s="33">
        <v>0</v>
      </c>
      <c r="AE44" s="30" t="str">
        <f t="shared" si="55"/>
        <v xml:space="preserve">Beach Suite </v>
      </c>
      <c r="AF44" s="31" t="str">
        <f t="shared" si="55"/>
        <v>HB</v>
      </c>
      <c r="AG44" s="31" t="str">
        <f t="shared" si="55"/>
        <v>As Quoted</v>
      </c>
      <c r="AH44" s="31">
        <f t="shared" si="56"/>
        <v>324</v>
      </c>
      <c r="AI44" s="31">
        <f t="shared" si="56"/>
        <v>433</v>
      </c>
      <c r="AJ44" s="31">
        <f t="shared" si="56"/>
        <v>543</v>
      </c>
      <c r="AK44" s="31">
        <f t="shared" si="57"/>
        <v>653</v>
      </c>
      <c r="AL44" s="31">
        <f t="shared" si="58"/>
        <v>0</v>
      </c>
      <c r="AM44" s="31">
        <f t="shared" si="58"/>
        <v>0</v>
      </c>
      <c r="AN44" s="31">
        <f t="shared" si="58"/>
        <v>0</v>
      </c>
      <c r="AO44" s="31">
        <f t="shared" si="59"/>
        <v>0</v>
      </c>
      <c r="AQ44" s="35">
        <v>12</v>
      </c>
      <c r="AR44" s="35">
        <v>12</v>
      </c>
      <c r="AS44" s="35">
        <v>12</v>
      </c>
      <c r="AT44" s="35">
        <v>12</v>
      </c>
      <c r="AV44" s="30" t="str">
        <f t="shared" si="60"/>
        <v xml:space="preserve">Beach Suite </v>
      </c>
      <c r="AW44" s="31" t="str">
        <f t="shared" si="60"/>
        <v>HB</v>
      </c>
      <c r="AX44" s="31" t="str">
        <f t="shared" si="60"/>
        <v>As Quoted</v>
      </c>
      <c r="AY44" s="31">
        <f t="shared" si="64"/>
        <v>336</v>
      </c>
      <c r="AZ44" s="31">
        <f t="shared" si="65"/>
        <v>445</v>
      </c>
      <c r="BA44" s="31">
        <f t="shared" si="66"/>
        <v>555</v>
      </c>
      <c r="BB44" s="31">
        <f t="shared" si="66"/>
        <v>665</v>
      </c>
      <c r="BC44" s="31">
        <f t="shared" si="61"/>
        <v>12</v>
      </c>
      <c r="BD44" s="31">
        <f t="shared" si="62"/>
        <v>12</v>
      </c>
      <c r="BE44" s="31">
        <f t="shared" si="63"/>
        <v>12</v>
      </c>
      <c r="BF44" s="31">
        <f t="shared" si="63"/>
        <v>12</v>
      </c>
    </row>
    <row r="45" spans="1:58" ht="25.15" customHeight="1">
      <c r="A45" s="30"/>
      <c r="B45" s="31"/>
      <c r="C45" s="31"/>
      <c r="D45" s="31"/>
      <c r="E45" s="31"/>
      <c r="F45" s="27" t="s">
        <v>340</v>
      </c>
      <c r="G45" s="27" t="s">
        <v>6</v>
      </c>
      <c r="H45" s="69">
        <v>0</v>
      </c>
      <c r="I45" s="69">
        <v>0</v>
      </c>
      <c r="J45" s="27">
        <v>0</v>
      </c>
      <c r="K45" s="27">
        <v>0</v>
      </c>
      <c r="M45" s="30"/>
      <c r="N45" s="31"/>
      <c r="O45" s="31"/>
      <c r="P45" s="31"/>
      <c r="Q45" s="31"/>
      <c r="R45" s="27" t="s">
        <v>340</v>
      </c>
      <c r="S45" s="27" t="s">
        <v>6</v>
      </c>
      <c r="T45" s="31">
        <f t="shared" si="53"/>
        <v>0</v>
      </c>
      <c r="U45" s="31">
        <f t="shared" si="53"/>
        <v>0</v>
      </c>
      <c r="V45" s="27" t="s">
        <v>340</v>
      </c>
      <c r="W45" s="27" t="s">
        <v>6</v>
      </c>
      <c r="X45" s="8"/>
      <c r="Y45" s="33"/>
      <c r="Z45" s="33"/>
      <c r="AA45" s="33"/>
      <c r="AB45" s="33"/>
      <c r="AC45" s="33"/>
      <c r="AE45" s="30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Q45" s="35"/>
      <c r="AR45" s="35"/>
      <c r="AS45" s="35"/>
      <c r="AT45" s="35"/>
      <c r="AV45" s="30"/>
      <c r="AW45" s="31"/>
      <c r="AX45" s="31"/>
      <c r="AY45" s="31"/>
      <c r="AZ45" s="31"/>
      <c r="BA45" s="27" t="s">
        <v>340</v>
      </c>
      <c r="BB45" s="27" t="s">
        <v>6</v>
      </c>
      <c r="BC45" s="31"/>
      <c r="BD45" s="31"/>
      <c r="BE45" s="27" t="s">
        <v>340</v>
      </c>
      <c r="BF45" s="27" t="s">
        <v>6</v>
      </c>
    </row>
    <row r="46" spans="1:58" ht="25.15" customHeight="1">
      <c r="A46" s="30" t="s">
        <v>1579</v>
      </c>
      <c r="B46" s="31" t="s">
        <v>217</v>
      </c>
      <c r="C46" s="31" t="s">
        <v>68</v>
      </c>
      <c r="D46" s="31">
        <v>1134</v>
      </c>
      <c r="E46" s="31">
        <v>0</v>
      </c>
      <c r="F46" s="31">
        <v>353</v>
      </c>
      <c r="G46" s="31">
        <v>50</v>
      </c>
      <c r="H46" s="69">
        <v>0</v>
      </c>
      <c r="I46" s="69">
        <v>0</v>
      </c>
      <c r="J46" s="69">
        <v>0</v>
      </c>
      <c r="K46" s="69">
        <v>0</v>
      </c>
      <c r="M46" s="30" t="str">
        <f t="shared" ref="M46:O46" si="67">A46</f>
        <v xml:space="preserve">Presidential Suite Two Bed Room </v>
      </c>
      <c r="N46" s="31" t="str">
        <f t="shared" si="67"/>
        <v>HB</v>
      </c>
      <c r="O46" s="31" t="str">
        <f t="shared" si="67"/>
        <v>04 Persons</v>
      </c>
      <c r="P46" s="31">
        <f>SUM(D46)</f>
        <v>1134</v>
      </c>
      <c r="Q46" s="31">
        <f>SUM(E46)</f>
        <v>0</v>
      </c>
      <c r="R46" s="31">
        <f t="shared" ref="R46:S46" si="68">(F46)</f>
        <v>353</v>
      </c>
      <c r="S46" s="31">
        <f t="shared" si="68"/>
        <v>50</v>
      </c>
      <c r="T46" s="31">
        <f>SUM(H46)</f>
        <v>0</v>
      </c>
      <c r="U46" s="31">
        <f>SUM(I46)</f>
        <v>0</v>
      </c>
      <c r="V46" s="31">
        <f t="shared" ref="V46:W46" si="69">SUM(J46)</f>
        <v>0</v>
      </c>
      <c r="W46" s="31">
        <f t="shared" si="69"/>
        <v>0</v>
      </c>
      <c r="X46" s="8"/>
      <c r="Y46" s="33"/>
      <c r="Z46" s="33"/>
      <c r="AA46" s="33">
        <v>0</v>
      </c>
      <c r="AB46" s="33">
        <v>0</v>
      </c>
      <c r="AC46" s="33">
        <v>0</v>
      </c>
      <c r="AE46" s="30" t="str">
        <f t="shared" ref="AE46:AG46" si="70">M46</f>
        <v xml:space="preserve">Presidential Suite Two Bed Room </v>
      </c>
      <c r="AF46" s="31" t="str">
        <f t="shared" si="70"/>
        <v>HB</v>
      </c>
      <c r="AG46" s="31" t="str">
        <f t="shared" si="70"/>
        <v>04 Persons</v>
      </c>
      <c r="AH46" s="31">
        <f t="shared" ref="AH46:AJ46" si="71">P46+AA46</f>
        <v>1134</v>
      </c>
      <c r="AI46" s="31">
        <f t="shared" si="71"/>
        <v>0</v>
      </c>
      <c r="AJ46" s="31">
        <f t="shared" si="71"/>
        <v>353</v>
      </c>
      <c r="AK46" s="31">
        <f t="shared" ref="AK46" si="72">S46+AA46</f>
        <v>50</v>
      </c>
      <c r="AL46" s="31">
        <f t="shared" ref="AL46:AN46" si="73">T46+AA46</f>
        <v>0</v>
      </c>
      <c r="AM46" s="31">
        <f t="shared" si="73"/>
        <v>0</v>
      </c>
      <c r="AN46" s="31">
        <f t="shared" si="73"/>
        <v>0</v>
      </c>
      <c r="AO46" s="31">
        <f t="shared" ref="AO46" si="74">W46+AA46</f>
        <v>0</v>
      </c>
      <c r="AQ46" s="35">
        <v>40</v>
      </c>
      <c r="AR46" s="35">
        <v>40</v>
      </c>
      <c r="AS46" s="35">
        <v>40</v>
      </c>
      <c r="AT46" s="35">
        <v>40</v>
      </c>
      <c r="AV46" s="30" t="str">
        <f t="shared" ref="AV46:AX46" si="75">AE46</f>
        <v xml:space="preserve">Presidential Suite Two Bed Room </v>
      </c>
      <c r="AW46" s="31" t="str">
        <f t="shared" si="75"/>
        <v>HB</v>
      </c>
      <c r="AX46" s="31" t="str">
        <f t="shared" si="75"/>
        <v>04 Persons</v>
      </c>
      <c r="AY46" s="31">
        <f t="shared" ref="AY46" si="76">AH46+AQ46</f>
        <v>1174</v>
      </c>
      <c r="AZ46" s="31">
        <f t="shared" ref="AZ46" si="77">AI46+AQ46</f>
        <v>40</v>
      </c>
      <c r="BA46" s="31">
        <f t="shared" ref="BA46:BC46" si="78">AJ46+AQ46</f>
        <v>393</v>
      </c>
      <c r="BB46" s="31">
        <f t="shared" si="78"/>
        <v>90</v>
      </c>
      <c r="BC46" s="31">
        <f t="shared" si="78"/>
        <v>40</v>
      </c>
      <c r="BD46" s="31">
        <f t="shared" ref="BD46" si="79">AM46+AS46</f>
        <v>40</v>
      </c>
      <c r="BE46" s="31">
        <f t="shared" ref="BE46:BF46" si="80">AN46+AS46</f>
        <v>40</v>
      </c>
      <c r="BF46" s="31">
        <f t="shared" si="80"/>
        <v>40</v>
      </c>
    </row>
  </sheetData>
  <sheetProtection algorithmName="SHA-512" hashValue="9SS9z7PEDtaqCpOweL7vtQSipOmgwwb7B2HjVQAHeCL9OW/iUhst4OFrbwkHKdgATyRXiTzr+RacaqkermT0OA==" saltValue="XC9pTt/6cr7wfyBhg8tREg==" spinCount="100000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22:AF24"/>
    <mergeCell ref="A22:A24"/>
    <mergeCell ref="B22:B24"/>
    <mergeCell ref="C22:C24"/>
    <mergeCell ref="D22:G22"/>
    <mergeCell ref="H22:K22"/>
    <mergeCell ref="M22:M24"/>
    <mergeCell ref="N22:N24"/>
    <mergeCell ref="O22:O24"/>
    <mergeCell ref="P22:S22"/>
    <mergeCell ref="T22:W22"/>
    <mergeCell ref="AE22:AE24"/>
    <mergeCell ref="AY22:BB22"/>
    <mergeCell ref="BC22:BF22"/>
    <mergeCell ref="D23:G23"/>
    <mergeCell ref="H23:K23"/>
    <mergeCell ref="P23:S23"/>
    <mergeCell ref="T23:W23"/>
    <mergeCell ref="AH23:AK23"/>
    <mergeCell ref="AL23:AO23"/>
    <mergeCell ref="AY23:BB23"/>
    <mergeCell ref="BC23:BF23"/>
    <mergeCell ref="AG22:AG24"/>
    <mergeCell ref="AH22:AK22"/>
    <mergeCell ref="AL22:AO22"/>
    <mergeCell ref="AV22:AV24"/>
    <mergeCell ref="AW22:AW24"/>
    <mergeCell ref="AX22:AX24"/>
    <mergeCell ref="AF35:AF37"/>
    <mergeCell ref="A35:A37"/>
    <mergeCell ref="B35:B37"/>
    <mergeCell ref="C35:C37"/>
    <mergeCell ref="D35:G35"/>
    <mergeCell ref="H35:K35"/>
    <mergeCell ref="M35:M37"/>
    <mergeCell ref="N35:N37"/>
    <mergeCell ref="O35:O37"/>
    <mergeCell ref="P35:S35"/>
    <mergeCell ref="T35:W35"/>
    <mergeCell ref="AE35:AE37"/>
    <mergeCell ref="AY35:BB35"/>
    <mergeCell ref="BC35:BF35"/>
    <mergeCell ref="D36:G36"/>
    <mergeCell ref="H36:K36"/>
    <mergeCell ref="P36:S36"/>
    <mergeCell ref="T36:W36"/>
    <mergeCell ref="AH36:AK36"/>
    <mergeCell ref="AL36:AO36"/>
    <mergeCell ref="AY36:BB36"/>
    <mergeCell ref="BC36:BF36"/>
    <mergeCell ref="AG35:AG37"/>
    <mergeCell ref="AH35:AK35"/>
    <mergeCell ref="AL35:AO35"/>
    <mergeCell ref="AV35:AV37"/>
    <mergeCell ref="AW35:AW37"/>
    <mergeCell ref="AX35:AX37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68B95-73E0-4A33-89EE-4D4C8B835487}">
  <sheetPr codeName="Лист169"/>
  <dimension ref="A1:K34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23.28515625" style="1" customWidth="1"/>
    <col min="2" max="2" width="13.28515625" style="1" customWidth="1"/>
    <col min="3" max="3" width="13.42578125" style="2" customWidth="1"/>
    <col min="4" max="4" width="9.7109375" style="2" customWidth="1"/>
    <col min="5" max="6" width="9.7109375" style="3" customWidth="1"/>
    <col min="7" max="11" width="9.7109375" style="1" customWidth="1"/>
    <col min="12" max="16384" width="9.140625" style="1"/>
  </cols>
  <sheetData>
    <row r="1" spans="1:11" ht="20.25" customHeight="1">
      <c r="A1" s="300" t="s">
        <v>2033</v>
      </c>
      <c r="B1" s="300"/>
      <c r="C1" s="300"/>
      <c r="D1" s="300"/>
      <c r="K1" s="4"/>
    </row>
    <row r="2" spans="1:11" s="3" customFormat="1" ht="24.6" customHeight="1">
      <c r="A2" s="5"/>
      <c r="B2" s="5"/>
      <c r="C2" s="2"/>
      <c r="D2" s="2"/>
      <c r="G2" s="1"/>
      <c r="H2" s="1"/>
      <c r="I2" s="1"/>
      <c r="J2" s="1"/>
      <c r="K2" s="1"/>
    </row>
    <row r="3" spans="1:11" s="2" customFormat="1" ht="24.6" customHeight="1">
      <c r="A3" s="15" t="s">
        <v>10</v>
      </c>
      <c r="B3" s="15"/>
      <c r="E3" s="3"/>
      <c r="F3" s="3"/>
      <c r="G3" s="1"/>
      <c r="H3" s="1"/>
      <c r="I3" s="1"/>
      <c r="J3" s="1"/>
      <c r="K3" s="1"/>
    </row>
    <row r="4" spans="1:11" s="2" customFormat="1" ht="24.6" customHeight="1">
      <c r="A4" s="5" t="s">
        <v>384</v>
      </c>
      <c r="B4" s="5"/>
      <c r="E4" s="3"/>
      <c r="F4" s="3"/>
      <c r="G4" s="1"/>
      <c r="H4" s="1"/>
      <c r="I4" s="1"/>
      <c r="J4" s="1"/>
      <c r="K4" s="1"/>
    </row>
    <row r="5" spans="1:11" s="2" customFormat="1" ht="24.6" customHeight="1">
      <c r="A5" s="5" t="s">
        <v>12</v>
      </c>
      <c r="B5" s="5"/>
      <c r="E5" s="3"/>
      <c r="F5" s="3"/>
      <c r="G5" s="1"/>
      <c r="H5" s="1"/>
      <c r="I5" s="1"/>
      <c r="J5" s="1"/>
      <c r="K5" s="1"/>
    </row>
    <row r="6" spans="1:11" s="2" customFormat="1" ht="24.6" customHeight="1">
      <c r="A6" s="5" t="s">
        <v>887</v>
      </c>
      <c r="B6" s="5"/>
      <c r="E6" s="3"/>
      <c r="F6" s="3"/>
      <c r="G6" s="1"/>
      <c r="H6" s="1"/>
      <c r="I6" s="1"/>
      <c r="J6" s="1"/>
      <c r="K6" s="1"/>
    </row>
    <row r="7" spans="1:11" s="2" customFormat="1" ht="24.6" customHeight="1">
      <c r="A7" s="5" t="s">
        <v>888</v>
      </c>
      <c r="B7" s="5"/>
      <c r="E7" s="3"/>
      <c r="F7" s="3"/>
      <c r="G7" s="1"/>
      <c r="H7" s="1"/>
      <c r="I7" s="1"/>
      <c r="J7" s="1"/>
      <c r="K7" s="1"/>
    </row>
    <row r="8" spans="1:11" s="2" customFormat="1" ht="24.6" customHeight="1">
      <c r="A8" s="5" t="s">
        <v>889</v>
      </c>
      <c r="B8" s="5"/>
      <c r="E8" s="3"/>
      <c r="F8" s="3"/>
      <c r="G8" s="1"/>
      <c r="H8" s="1"/>
      <c r="I8" s="1"/>
      <c r="J8" s="1"/>
      <c r="K8" s="1"/>
    </row>
    <row r="9" spans="1:11" s="2" customFormat="1" ht="24.6" customHeight="1">
      <c r="A9" s="5" t="s">
        <v>1582</v>
      </c>
      <c r="B9" s="5"/>
      <c r="E9" s="3"/>
      <c r="F9" s="3"/>
      <c r="G9" s="1"/>
      <c r="H9" s="1"/>
      <c r="I9" s="1"/>
      <c r="J9" s="1"/>
      <c r="K9" s="1"/>
    </row>
    <row r="10" spans="1:11" s="2" customFormat="1" ht="24.6" customHeight="1">
      <c r="A10" s="5"/>
      <c r="B10" s="5"/>
      <c r="E10" s="3"/>
      <c r="F10" s="3"/>
      <c r="G10" s="1"/>
      <c r="H10" s="1"/>
      <c r="I10" s="1"/>
      <c r="J10" s="1"/>
      <c r="K10" s="1"/>
    </row>
    <row r="11" spans="1:11" s="2" customFormat="1" ht="24.6" customHeight="1">
      <c r="A11" s="23"/>
      <c r="B11" s="15"/>
      <c r="E11" s="3"/>
      <c r="F11" s="3"/>
      <c r="G11" s="1"/>
      <c r="H11" s="1"/>
      <c r="I11" s="1"/>
      <c r="J11" s="1"/>
      <c r="K11" s="1"/>
    </row>
    <row r="12" spans="1:11" s="2" customFormat="1" ht="24.6" customHeight="1">
      <c r="A12" s="15" t="s">
        <v>890</v>
      </c>
      <c r="B12" s="15"/>
      <c r="E12" s="3"/>
      <c r="F12" s="3"/>
      <c r="G12" s="1"/>
      <c r="H12" s="1"/>
      <c r="I12" s="1"/>
      <c r="J12" s="1"/>
      <c r="K12" s="1"/>
    </row>
    <row r="13" spans="1:11" s="2" customFormat="1" ht="24.6" customHeight="1">
      <c r="A13" s="23" t="s">
        <v>891</v>
      </c>
      <c r="B13" s="15"/>
      <c r="E13" s="3"/>
      <c r="F13" s="3"/>
      <c r="G13" s="1"/>
      <c r="H13" s="1"/>
      <c r="I13" s="1"/>
      <c r="J13" s="1"/>
      <c r="K13" s="1"/>
    </row>
    <row r="14" spans="1:11" s="2" customFormat="1" ht="24.6" customHeight="1">
      <c r="A14" s="23" t="s">
        <v>892</v>
      </c>
      <c r="B14" s="15"/>
      <c r="E14" s="3"/>
      <c r="F14" s="3"/>
      <c r="G14" s="1"/>
      <c r="H14" s="1"/>
      <c r="I14" s="1"/>
      <c r="J14" s="1"/>
      <c r="K14" s="1"/>
    </row>
    <row r="15" spans="1:11" s="2" customFormat="1" ht="24.6" customHeight="1">
      <c r="A15" s="23" t="s">
        <v>893</v>
      </c>
      <c r="B15" s="15"/>
      <c r="E15" s="3"/>
      <c r="F15" s="3"/>
      <c r="G15" s="1"/>
      <c r="H15" s="1"/>
      <c r="I15" s="1"/>
      <c r="J15" s="1"/>
      <c r="K15" s="1"/>
    </row>
    <row r="16" spans="1:11" s="2" customFormat="1" ht="24.6" customHeight="1">
      <c r="A16" s="23" t="s">
        <v>894</v>
      </c>
      <c r="B16" s="15"/>
      <c r="E16" s="3"/>
      <c r="F16" s="3"/>
      <c r="G16" s="1"/>
      <c r="H16" s="1"/>
      <c r="I16" s="1"/>
      <c r="J16" s="1"/>
      <c r="K16" s="1"/>
    </row>
    <row r="17" spans="1:11" s="2" customFormat="1" ht="24.6" customHeight="1">
      <c r="A17" s="23" t="s">
        <v>895</v>
      </c>
      <c r="B17" s="15"/>
      <c r="E17" s="3"/>
      <c r="F17" s="3"/>
      <c r="G17" s="1"/>
      <c r="H17" s="1"/>
      <c r="I17" s="1"/>
      <c r="J17" s="1"/>
      <c r="K17" s="1"/>
    </row>
    <row r="18" spans="1:11" s="2" customFormat="1" ht="24.6" customHeight="1">
      <c r="A18" s="23" t="s">
        <v>896</v>
      </c>
      <c r="B18" s="15"/>
      <c r="E18" s="3"/>
      <c r="F18" s="3"/>
      <c r="G18" s="1"/>
      <c r="H18" s="1"/>
      <c r="I18" s="1"/>
      <c r="J18" s="1"/>
      <c r="K18" s="1"/>
    </row>
    <row r="19" spans="1:11" s="2" customFormat="1" ht="24.6" customHeight="1">
      <c r="A19" s="23" t="s">
        <v>897</v>
      </c>
      <c r="B19" s="15"/>
      <c r="E19" s="3"/>
      <c r="F19" s="3"/>
      <c r="G19" s="1"/>
      <c r="H19" s="1"/>
      <c r="I19" s="1"/>
      <c r="J19" s="1"/>
      <c r="K19" s="1"/>
    </row>
    <row r="20" spans="1:11" s="2" customFormat="1" ht="24.6" customHeight="1">
      <c r="A20" s="23"/>
      <c r="B20" s="15"/>
      <c r="E20" s="3"/>
      <c r="F20" s="3"/>
      <c r="G20" s="1"/>
      <c r="H20" s="1"/>
      <c r="I20" s="1"/>
      <c r="J20" s="1"/>
      <c r="K20" s="1"/>
    </row>
    <row r="21" spans="1:11" s="2" customFormat="1" ht="24.6" customHeight="1">
      <c r="A21" s="80" t="s">
        <v>898</v>
      </c>
      <c r="B21" s="15"/>
      <c r="E21" s="3"/>
      <c r="F21" s="3"/>
      <c r="G21" s="1"/>
      <c r="H21" s="1"/>
      <c r="I21" s="1"/>
      <c r="J21" s="1"/>
      <c r="K21" s="1"/>
    </row>
    <row r="22" spans="1:11" s="2" customFormat="1" ht="24.6" customHeight="1">
      <c r="A22" s="81" t="s">
        <v>899</v>
      </c>
      <c r="B22" s="15"/>
      <c r="E22" s="3"/>
      <c r="F22" s="3"/>
      <c r="G22" s="1"/>
      <c r="H22" s="1"/>
      <c r="I22" s="1"/>
      <c r="J22" s="1"/>
      <c r="K22" s="1"/>
    </row>
    <row r="23" spans="1:11" s="2" customFormat="1" ht="24.6" customHeight="1">
      <c r="A23" s="81" t="s">
        <v>900</v>
      </c>
      <c r="B23" s="15"/>
      <c r="E23" s="3"/>
      <c r="F23" s="3"/>
      <c r="G23" s="1"/>
      <c r="H23" s="1"/>
      <c r="I23" s="1"/>
      <c r="J23" s="1"/>
      <c r="K23" s="1"/>
    </row>
    <row r="24" spans="1:11" s="2" customFormat="1" ht="24.6" customHeight="1">
      <c r="A24" s="81" t="s">
        <v>901</v>
      </c>
      <c r="B24" s="15"/>
      <c r="E24" s="3"/>
      <c r="F24" s="3"/>
      <c r="G24" s="1"/>
      <c r="H24" s="1"/>
      <c r="I24" s="1"/>
      <c r="J24" s="1"/>
      <c r="K24" s="1"/>
    </row>
    <row r="25" spans="1:11" s="2" customFormat="1" ht="24.6" customHeight="1">
      <c r="A25" s="81" t="s">
        <v>902</v>
      </c>
      <c r="B25" s="15"/>
      <c r="E25" s="3"/>
      <c r="F25" s="3"/>
      <c r="G25" s="1"/>
      <c r="H25" s="1"/>
      <c r="I25" s="1"/>
      <c r="J25" s="1"/>
      <c r="K25" s="1"/>
    </row>
    <row r="26" spans="1:11" s="2" customFormat="1" ht="24.6" customHeight="1">
      <c r="A26" s="81" t="s">
        <v>903</v>
      </c>
      <c r="B26" s="5"/>
      <c r="E26" s="3"/>
      <c r="F26" s="3"/>
      <c r="G26" s="1"/>
      <c r="H26" s="1"/>
      <c r="I26" s="1"/>
      <c r="J26" s="1"/>
      <c r="K26" s="1"/>
    </row>
    <row r="27" spans="1:11" s="2" customFormat="1" ht="24.6" customHeight="1">
      <c r="A27" s="23"/>
      <c r="B27" s="5"/>
      <c r="E27" s="3"/>
      <c r="F27" s="3"/>
      <c r="G27" s="1"/>
      <c r="H27" s="1"/>
      <c r="I27" s="1"/>
      <c r="J27" s="1"/>
      <c r="K27" s="1"/>
    </row>
    <row r="28" spans="1:11" s="2" customFormat="1" ht="24.6" customHeight="1">
      <c r="A28" s="15" t="s">
        <v>407</v>
      </c>
      <c r="B28" s="5"/>
      <c r="E28" s="3"/>
      <c r="F28" s="3"/>
      <c r="G28" s="1"/>
      <c r="H28" s="1"/>
      <c r="I28" s="1"/>
      <c r="J28" s="1"/>
      <c r="K28" s="1"/>
    </row>
    <row r="29" spans="1:11" s="2" customFormat="1" ht="24.6" customHeight="1">
      <c r="A29" s="5" t="s">
        <v>904</v>
      </c>
      <c r="B29" s="5"/>
      <c r="E29" s="3"/>
      <c r="F29" s="3"/>
      <c r="G29" s="1"/>
      <c r="H29" s="1"/>
      <c r="I29" s="1"/>
      <c r="J29" s="1"/>
      <c r="K29" s="1"/>
    </row>
    <row r="30" spans="1:11" s="2" customFormat="1" ht="24.6" customHeight="1">
      <c r="A30" s="5" t="s">
        <v>905</v>
      </c>
      <c r="B30" s="5"/>
      <c r="E30" s="3"/>
      <c r="F30" s="3"/>
      <c r="G30" s="1"/>
      <c r="H30" s="1"/>
      <c r="I30" s="1"/>
      <c r="J30" s="1"/>
      <c r="K30" s="1"/>
    </row>
    <row r="31" spans="1:11" s="2" customFormat="1" ht="24.6" customHeight="1">
      <c r="A31" s="5" t="s">
        <v>389</v>
      </c>
      <c r="B31" s="1"/>
      <c r="E31" s="3"/>
      <c r="F31" s="3"/>
      <c r="G31" s="1"/>
      <c r="H31" s="1"/>
      <c r="I31" s="1"/>
      <c r="J31" s="1"/>
      <c r="K31" s="1"/>
    </row>
    <row r="32" spans="1:11" s="2" customFormat="1" ht="24.6" customHeight="1">
      <c r="A32" s="5" t="s">
        <v>906</v>
      </c>
      <c r="B32" s="1"/>
      <c r="E32" s="3"/>
      <c r="F32" s="3"/>
      <c r="G32" s="1"/>
      <c r="H32" s="1"/>
      <c r="I32" s="1"/>
      <c r="J32" s="1"/>
      <c r="K32" s="1"/>
    </row>
    <row r="33" spans="1:11" s="2" customFormat="1" ht="20.25" customHeight="1">
      <c r="A33" s="5"/>
      <c r="B33" s="1"/>
      <c r="E33" s="3"/>
      <c r="F33" s="3"/>
      <c r="G33" s="1"/>
      <c r="H33" s="1"/>
      <c r="I33" s="1"/>
      <c r="J33" s="1"/>
      <c r="K33" s="1"/>
    </row>
    <row r="34" spans="1:11" s="2" customFormat="1" ht="20.25" customHeight="1">
      <c r="A34" s="5"/>
      <c r="B34" s="1"/>
      <c r="E34" s="3"/>
      <c r="F34" s="3"/>
      <c r="G34" s="1"/>
      <c r="H34" s="1"/>
      <c r="I34" s="1"/>
      <c r="J34" s="1"/>
      <c r="K34" s="1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&amp;N&amp;R&amp;"Candara,Regular"&amp;8Paradise Island Resort &amp; Spa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68B02-991E-40E5-9B03-04A1B2FDB8E9}">
  <sheetPr codeName="Лист170">
    <tabColor rgb="FFFF0000"/>
  </sheetPr>
  <dimension ref="A8:AT51"/>
  <sheetViews>
    <sheetView topLeftCell="BA1" zoomScaleNormal="100" zoomScaleSheetLayoutView="100" workbookViewId="0">
      <selection sqref="A1:AZ1048576"/>
    </sheetView>
  </sheetViews>
  <sheetFormatPr defaultColWidth="20" defaultRowHeight="18" customHeight="1"/>
  <cols>
    <col min="1" max="11" width="16.5703125" style="25" hidden="1" customWidth="1"/>
    <col min="12" max="52" width="0" style="25" hidden="1" customWidth="1"/>
    <col min="53" max="16384" width="20" style="25"/>
  </cols>
  <sheetData>
    <row r="8" spans="1:46" ht="18" customHeight="1">
      <c r="A8" s="25" t="s">
        <v>1583</v>
      </c>
      <c r="M8" s="25" t="s">
        <v>25</v>
      </c>
      <c r="S8" s="25" t="s">
        <v>26</v>
      </c>
      <c r="AE8" s="25" t="s">
        <v>27</v>
      </c>
      <c r="AJ8" s="25" t="s">
        <v>28</v>
      </c>
    </row>
    <row r="9" spans="1:46" ht="18" customHeight="1">
      <c r="A9" s="299" t="s">
        <v>0</v>
      </c>
      <c r="B9" s="299" t="s">
        <v>1</v>
      </c>
      <c r="C9" s="299" t="s">
        <v>29</v>
      </c>
      <c r="D9" s="288" t="s">
        <v>30</v>
      </c>
      <c r="E9" s="289"/>
      <c r="F9" s="289"/>
      <c r="G9" s="290"/>
      <c r="H9" s="288" t="s">
        <v>31</v>
      </c>
      <c r="I9" s="289"/>
      <c r="J9" s="289"/>
      <c r="K9" s="290"/>
      <c r="L9" s="8"/>
      <c r="M9" s="26" t="s">
        <v>32</v>
      </c>
      <c r="N9" s="26" t="s">
        <v>33</v>
      </c>
      <c r="O9" s="26" t="s">
        <v>34</v>
      </c>
      <c r="P9" s="26" t="s">
        <v>34</v>
      </c>
      <c r="Q9" s="26" t="s">
        <v>34</v>
      </c>
      <c r="S9" s="294" t="s">
        <v>0</v>
      </c>
      <c r="T9" s="294" t="s">
        <v>1</v>
      </c>
      <c r="U9" s="294" t="s">
        <v>29</v>
      </c>
      <c r="V9" s="291" t="str">
        <f>D9</f>
        <v>Season 1</v>
      </c>
      <c r="W9" s="292"/>
      <c r="X9" s="292"/>
      <c r="Y9" s="293"/>
      <c r="Z9" s="291" t="str">
        <f>H9</f>
        <v>Season 2</v>
      </c>
      <c r="AA9" s="292"/>
      <c r="AB9" s="292"/>
      <c r="AC9" s="293"/>
      <c r="AE9" s="27"/>
      <c r="AF9" s="27"/>
      <c r="AG9" s="27"/>
      <c r="AH9" s="28"/>
      <c r="AJ9" s="295" t="s">
        <v>0</v>
      </c>
      <c r="AK9" s="295" t="s">
        <v>1</v>
      </c>
      <c r="AL9" s="295" t="s">
        <v>29</v>
      </c>
      <c r="AM9" s="282" t="str">
        <f>V9</f>
        <v>Season 1</v>
      </c>
      <c r="AN9" s="283"/>
      <c r="AO9" s="283"/>
      <c r="AP9" s="284"/>
      <c r="AQ9" s="282" t="str">
        <f>Z9</f>
        <v>Season 2</v>
      </c>
      <c r="AR9" s="283"/>
      <c r="AS9" s="283"/>
      <c r="AT9" s="284"/>
    </row>
    <row r="10" spans="1:46" ht="18" customHeight="1">
      <c r="A10" s="299"/>
      <c r="B10" s="299"/>
      <c r="C10" s="299"/>
      <c r="D10" s="288" t="s">
        <v>908</v>
      </c>
      <c r="E10" s="289"/>
      <c r="F10" s="289"/>
      <c r="G10" s="290"/>
      <c r="H10" s="288" t="s">
        <v>453</v>
      </c>
      <c r="I10" s="289"/>
      <c r="J10" s="289"/>
      <c r="K10" s="290"/>
      <c r="L10" s="8"/>
      <c r="M10" s="26" t="s">
        <v>37</v>
      </c>
      <c r="N10" s="26" t="s">
        <v>38</v>
      </c>
      <c r="O10" s="26" t="s">
        <v>38</v>
      </c>
      <c r="P10" s="26" t="s">
        <v>38</v>
      </c>
      <c r="Q10" s="26"/>
      <c r="S10" s="294"/>
      <c r="T10" s="294"/>
      <c r="U10" s="294"/>
      <c r="V10" s="291" t="str">
        <f>D10</f>
        <v>28 Dec 2019 to 06 Jan 2020</v>
      </c>
      <c r="W10" s="292"/>
      <c r="X10" s="292"/>
      <c r="Y10" s="293"/>
      <c r="Z10" s="291" t="str">
        <f>H10</f>
        <v>07 Jan 2020 to 31 Mar 2020</v>
      </c>
      <c r="AA10" s="292"/>
      <c r="AB10" s="292"/>
      <c r="AC10" s="293"/>
      <c r="AE10" s="27" t="s">
        <v>39</v>
      </c>
      <c r="AF10" s="27"/>
      <c r="AG10" s="27" t="s">
        <v>40</v>
      </c>
      <c r="AH10" s="28"/>
      <c r="AJ10" s="296"/>
      <c r="AK10" s="296"/>
      <c r="AL10" s="296"/>
      <c r="AM10" s="282" t="str">
        <f>V10</f>
        <v>28 Dec 2019 to 06 Jan 2020</v>
      </c>
      <c r="AN10" s="283"/>
      <c r="AO10" s="283"/>
      <c r="AP10" s="284"/>
      <c r="AQ10" s="282" t="str">
        <f>Z10</f>
        <v>07 Jan 2020 to 31 Mar 2020</v>
      </c>
      <c r="AR10" s="283"/>
      <c r="AS10" s="283"/>
      <c r="AT10" s="284"/>
    </row>
    <row r="11" spans="1:46" ht="18" customHeight="1">
      <c r="A11" s="299"/>
      <c r="B11" s="299"/>
      <c r="C11" s="299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L11" s="8"/>
      <c r="M11" s="26"/>
      <c r="N11" s="26"/>
      <c r="O11" s="26"/>
      <c r="P11" s="26"/>
      <c r="Q11" s="26"/>
      <c r="S11" s="294"/>
      <c r="T11" s="294"/>
      <c r="U11" s="294"/>
      <c r="V11" s="29" t="s">
        <v>3</v>
      </c>
      <c r="W11" s="29" t="s">
        <v>4</v>
      </c>
      <c r="X11" s="29" t="s">
        <v>5</v>
      </c>
      <c r="Y11" s="29" t="s">
        <v>41</v>
      </c>
      <c r="Z11" s="29" t="s">
        <v>3</v>
      </c>
      <c r="AA11" s="29" t="s">
        <v>4</v>
      </c>
      <c r="AB11" s="29" t="s">
        <v>5</v>
      </c>
      <c r="AC11" s="29" t="s">
        <v>41</v>
      </c>
      <c r="AE11" s="27" t="s">
        <v>42</v>
      </c>
      <c r="AF11" s="27" t="s">
        <v>43</v>
      </c>
      <c r="AG11" s="27" t="s">
        <v>42</v>
      </c>
      <c r="AH11" s="28" t="s">
        <v>43</v>
      </c>
      <c r="AJ11" s="297"/>
      <c r="AK11" s="297"/>
      <c r="AL11" s="297"/>
      <c r="AM11" s="29" t="s">
        <v>3</v>
      </c>
      <c r="AN11" s="29" t="s">
        <v>4</v>
      </c>
      <c r="AO11" s="29" t="s">
        <v>5</v>
      </c>
      <c r="AP11" s="29" t="s">
        <v>41</v>
      </c>
      <c r="AQ11" s="29" t="s">
        <v>3</v>
      </c>
      <c r="AR11" s="29" t="s">
        <v>4</v>
      </c>
      <c r="AS11" s="29" t="s">
        <v>5</v>
      </c>
      <c r="AT11" s="29" t="s">
        <v>41</v>
      </c>
    </row>
    <row r="12" spans="1:46" ht="18" customHeight="1">
      <c r="A12" s="30" t="s">
        <v>1042</v>
      </c>
      <c r="B12" s="31" t="s">
        <v>217</v>
      </c>
      <c r="C12" s="31" t="s">
        <v>93</v>
      </c>
      <c r="D12" s="31">
        <v>563</v>
      </c>
      <c r="E12" s="31">
        <v>571</v>
      </c>
      <c r="F12" s="31">
        <v>771</v>
      </c>
      <c r="G12" s="31">
        <v>68</v>
      </c>
      <c r="H12" s="31">
        <v>408</v>
      </c>
      <c r="I12" s="31">
        <v>416</v>
      </c>
      <c r="J12" s="31">
        <v>561</v>
      </c>
      <c r="K12" s="31">
        <v>68</v>
      </c>
      <c r="L12" s="8"/>
      <c r="M12" s="33"/>
      <c r="N12" s="33"/>
      <c r="O12" s="33">
        <v>0</v>
      </c>
      <c r="P12" s="33">
        <v>0</v>
      </c>
      <c r="Q12" s="33">
        <v>0</v>
      </c>
      <c r="S12" s="30" t="str">
        <f t="shared" ref="S12:X16" si="0">A12</f>
        <v>Superior Beach Bungalow</v>
      </c>
      <c r="T12" s="31" t="str">
        <f t="shared" si="0"/>
        <v>HB</v>
      </c>
      <c r="U12" s="31" t="str">
        <f t="shared" si="0"/>
        <v>As Quoted</v>
      </c>
      <c r="V12" s="31">
        <f t="shared" si="0"/>
        <v>563</v>
      </c>
      <c r="W12" s="31">
        <f t="shared" si="0"/>
        <v>571</v>
      </c>
      <c r="X12" s="31">
        <f t="shared" si="0"/>
        <v>771</v>
      </c>
      <c r="Y12" s="31">
        <f>G12+O12</f>
        <v>68</v>
      </c>
      <c r="Z12" s="31">
        <f t="shared" ref="Z12:AB16" si="1">H12</f>
        <v>408</v>
      </c>
      <c r="AA12" s="31">
        <f t="shared" si="1"/>
        <v>416</v>
      </c>
      <c r="AB12" s="31">
        <f t="shared" si="1"/>
        <v>561</v>
      </c>
      <c r="AC12" s="31">
        <f t="shared" ref="AC12:AC18" si="2">K12+O12</f>
        <v>68</v>
      </c>
      <c r="AE12" s="35">
        <v>20</v>
      </c>
      <c r="AF12" s="35">
        <v>1</v>
      </c>
      <c r="AG12" s="35">
        <v>10</v>
      </c>
      <c r="AH12" s="36">
        <v>1</v>
      </c>
      <c r="AJ12" s="30" t="str">
        <f t="shared" ref="AJ12:AL16" si="3">S12</f>
        <v>Superior Beach Bungalow</v>
      </c>
      <c r="AK12" s="31" t="str">
        <f t="shared" si="3"/>
        <v>HB</v>
      </c>
      <c r="AL12" s="31" t="str">
        <f t="shared" si="3"/>
        <v>As Quoted</v>
      </c>
      <c r="AM12" s="31">
        <f>V12+AE12</f>
        <v>583</v>
      </c>
      <c r="AN12" s="31">
        <f>W12+AE12</f>
        <v>591</v>
      </c>
      <c r="AO12" s="31">
        <f t="shared" ref="AO12:AQ16" si="4">X12+AE12</f>
        <v>791</v>
      </c>
      <c r="AP12" s="31">
        <f t="shared" si="4"/>
        <v>69</v>
      </c>
      <c r="AQ12" s="31">
        <f t="shared" si="4"/>
        <v>418</v>
      </c>
      <c r="AR12" s="31">
        <f>AA12+AG12</f>
        <v>426</v>
      </c>
      <c r="AS12" s="31">
        <f t="shared" ref="AS12:AT16" si="5">AB12+AG12</f>
        <v>571</v>
      </c>
      <c r="AT12" s="31">
        <f t="shared" si="5"/>
        <v>69</v>
      </c>
    </row>
    <row r="13" spans="1:46" ht="18" customHeight="1">
      <c r="A13" s="30" t="s">
        <v>331</v>
      </c>
      <c r="B13" s="31" t="s">
        <v>139</v>
      </c>
      <c r="C13" s="31" t="s">
        <v>140</v>
      </c>
      <c r="D13" s="31">
        <v>1021</v>
      </c>
      <c r="E13" s="31">
        <v>1021</v>
      </c>
      <c r="F13" s="38">
        <v>0</v>
      </c>
      <c r="G13" s="31">
        <v>125</v>
      </c>
      <c r="H13" s="31">
        <v>660</v>
      </c>
      <c r="I13" s="31">
        <v>660</v>
      </c>
      <c r="J13" s="38">
        <v>0</v>
      </c>
      <c r="K13" s="31">
        <v>125</v>
      </c>
      <c r="L13" s="8"/>
      <c r="M13" s="33"/>
      <c r="N13" s="33"/>
      <c r="O13" s="33">
        <v>0</v>
      </c>
      <c r="P13" s="33">
        <v>0</v>
      </c>
      <c r="Q13" s="33">
        <v>0</v>
      </c>
      <c r="S13" s="30" t="str">
        <f t="shared" si="0"/>
        <v>Water Villa</v>
      </c>
      <c r="T13" s="31" t="str">
        <f t="shared" si="0"/>
        <v>BB</v>
      </c>
      <c r="U13" s="31" t="str">
        <f t="shared" si="0"/>
        <v>02 Persons</v>
      </c>
      <c r="V13" s="31">
        <f t="shared" si="0"/>
        <v>1021</v>
      </c>
      <c r="W13" s="31">
        <f t="shared" si="0"/>
        <v>1021</v>
      </c>
      <c r="X13" s="31">
        <f t="shared" si="0"/>
        <v>0</v>
      </c>
      <c r="Y13" s="31">
        <f>G13+O13</f>
        <v>125</v>
      </c>
      <c r="Z13" s="31">
        <f t="shared" si="1"/>
        <v>660</v>
      </c>
      <c r="AA13" s="31">
        <f t="shared" si="1"/>
        <v>660</v>
      </c>
      <c r="AB13" s="31">
        <f t="shared" si="1"/>
        <v>0</v>
      </c>
      <c r="AC13" s="31">
        <f t="shared" si="2"/>
        <v>125</v>
      </c>
      <c r="AE13" s="35">
        <v>20</v>
      </c>
      <c r="AF13" s="35">
        <v>0</v>
      </c>
      <c r="AG13" s="35">
        <v>10</v>
      </c>
      <c r="AH13" s="36">
        <v>0</v>
      </c>
      <c r="AJ13" s="30" t="str">
        <f t="shared" si="3"/>
        <v>Water Villa</v>
      </c>
      <c r="AK13" s="31" t="str">
        <f t="shared" si="3"/>
        <v>BB</v>
      </c>
      <c r="AL13" s="31" t="str">
        <f t="shared" si="3"/>
        <v>02 Persons</v>
      </c>
      <c r="AM13" s="31">
        <f>V13+AE13</f>
        <v>1041</v>
      </c>
      <c r="AN13" s="31">
        <f>W13+AE13</f>
        <v>1041</v>
      </c>
      <c r="AO13" s="31">
        <f>X13</f>
        <v>0</v>
      </c>
      <c r="AP13" s="31">
        <f t="shared" si="4"/>
        <v>125</v>
      </c>
      <c r="AQ13" s="31">
        <f t="shared" si="4"/>
        <v>670</v>
      </c>
      <c r="AR13" s="31">
        <f>AA13+AG13</f>
        <v>670</v>
      </c>
      <c r="AS13" s="31">
        <f>AB13</f>
        <v>0</v>
      </c>
      <c r="AT13" s="31">
        <f t="shared" si="5"/>
        <v>125</v>
      </c>
    </row>
    <row r="14" spans="1:46" ht="18" customHeight="1">
      <c r="A14" s="30" t="s">
        <v>1584</v>
      </c>
      <c r="B14" s="31" t="s">
        <v>139</v>
      </c>
      <c r="C14" s="31" t="s">
        <v>140</v>
      </c>
      <c r="D14" s="31">
        <v>1166</v>
      </c>
      <c r="E14" s="31">
        <v>1166</v>
      </c>
      <c r="F14" s="38">
        <v>0</v>
      </c>
      <c r="G14" s="31">
        <v>125</v>
      </c>
      <c r="H14" s="31">
        <v>787</v>
      </c>
      <c r="I14" s="31">
        <v>787</v>
      </c>
      <c r="J14" s="38">
        <v>0</v>
      </c>
      <c r="K14" s="31">
        <v>125</v>
      </c>
      <c r="L14" s="8"/>
      <c r="M14" s="33"/>
      <c r="N14" s="33"/>
      <c r="O14" s="33">
        <v>0</v>
      </c>
      <c r="P14" s="33">
        <v>0</v>
      </c>
      <c r="Q14" s="33">
        <v>0</v>
      </c>
      <c r="S14" s="30" t="str">
        <f t="shared" si="0"/>
        <v>Haven Villa</v>
      </c>
      <c r="T14" s="31" t="str">
        <f t="shared" si="0"/>
        <v>BB</v>
      </c>
      <c r="U14" s="31" t="str">
        <f t="shared" si="0"/>
        <v>02 Persons</v>
      </c>
      <c r="V14" s="31">
        <f t="shared" si="0"/>
        <v>1166</v>
      </c>
      <c r="W14" s="31">
        <f t="shared" si="0"/>
        <v>1166</v>
      </c>
      <c r="X14" s="31">
        <f t="shared" si="0"/>
        <v>0</v>
      </c>
      <c r="Y14" s="31">
        <f>G14+O14</f>
        <v>125</v>
      </c>
      <c r="Z14" s="31">
        <f t="shared" si="1"/>
        <v>787</v>
      </c>
      <c r="AA14" s="31">
        <f t="shared" si="1"/>
        <v>787</v>
      </c>
      <c r="AB14" s="31">
        <f t="shared" si="1"/>
        <v>0</v>
      </c>
      <c r="AC14" s="31">
        <f t="shared" si="2"/>
        <v>125</v>
      </c>
      <c r="AE14" s="35">
        <v>20</v>
      </c>
      <c r="AF14" s="35">
        <v>0</v>
      </c>
      <c r="AG14" s="35">
        <v>10</v>
      </c>
      <c r="AH14" s="36">
        <v>0</v>
      </c>
      <c r="AJ14" s="30" t="str">
        <f t="shared" si="3"/>
        <v>Haven Villa</v>
      </c>
      <c r="AK14" s="31" t="str">
        <f t="shared" si="3"/>
        <v>BB</v>
      </c>
      <c r="AL14" s="31" t="str">
        <f t="shared" si="3"/>
        <v>02 Persons</v>
      </c>
      <c r="AM14" s="31">
        <f>V14+AE14</f>
        <v>1186</v>
      </c>
      <c r="AN14" s="31">
        <f>W14+AE14</f>
        <v>1186</v>
      </c>
      <c r="AO14" s="31">
        <f>X14</f>
        <v>0</v>
      </c>
      <c r="AP14" s="31">
        <f t="shared" si="4"/>
        <v>125</v>
      </c>
      <c r="AQ14" s="31">
        <f t="shared" si="4"/>
        <v>797</v>
      </c>
      <c r="AR14" s="31">
        <f>AA14+AG14</f>
        <v>797</v>
      </c>
      <c r="AS14" s="31">
        <f>AB14</f>
        <v>0</v>
      </c>
      <c r="AT14" s="31">
        <f t="shared" si="5"/>
        <v>125</v>
      </c>
    </row>
    <row r="15" spans="1:46" ht="18" customHeight="1">
      <c r="A15" s="30"/>
      <c r="B15" s="31"/>
      <c r="C15" s="31"/>
      <c r="D15" s="38" t="s">
        <v>3</v>
      </c>
      <c r="E15" s="38" t="s">
        <v>4</v>
      </c>
      <c r="F15" s="38" t="s">
        <v>340</v>
      </c>
      <c r="G15" s="38" t="s">
        <v>41</v>
      </c>
      <c r="H15" s="38" t="s">
        <v>3</v>
      </c>
      <c r="I15" s="38" t="s">
        <v>4</v>
      </c>
      <c r="J15" s="38" t="s">
        <v>340</v>
      </c>
      <c r="K15" s="38" t="s">
        <v>41</v>
      </c>
      <c r="L15" s="8"/>
      <c r="M15" s="33"/>
      <c r="N15" s="33"/>
      <c r="O15" s="33"/>
      <c r="P15" s="33"/>
      <c r="Q15" s="33"/>
      <c r="S15" s="30"/>
      <c r="T15" s="31"/>
      <c r="U15" s="31"/>
      <c r="V15" s="31" t="s">
        <v>3</v>
      </c>
      <c r="W15" s="34" t="s">
        <v>4</v>
      </c>
      <c r="X15" s="34" t="s">
        <v>340</v>
      </c>
      <c r="Y15" s="34" t="s">
        <v>41</v>
      </c>
      <c r="Z15" s="34" t="s">
        <v>3</v>
      </c>
      <c r="AA15" s="34" t="s">
        <v>4</v>
      </c>
      <c r="AB15" s="34" t="s">
        <v>340</v>
      </c>
      <c r="AC15" s="34" t="s">
        <v>41</v>
      </c>
      <c r="AE15" s="35"/>
      <c r="AF15" s="35"/>
      <c r="AG15" s="35"/>
      <c r="AH15" s="36"/>
      <c r="AJ15" s="30"/>
      <c r="AK15" s="31"/>
      <c r="AL15" s="31"/>
      <c r="AM15" s="34" t="s">
        <v>3</v>
      </c>
      <c r="AN15" s="34" t="s">
        <v>4</v>
      </c>
      <c r="AO15" s="34" t="s">
        <v>340</v>
      </c>
      <c r="AP15" s="34" t="s">
        <v>41</v>
      </c>
      <c r="AQ15" s="34" t="s">
        <v>3</v>
      </c>
      <c r="AR15" s="34" t="s">
        <v>4</v>
      </c>
      <c r="AS15" s="34" t="s">
        <v>340</v>
      </c>
      <c r="AT15" s="34" t="s">
        <v>41</v>
      </c>
    </row>
    <row r="16" spans="1:46" ht="18" customHeight="1">
      <c r="A16" s="30" t="s">
        <v>1585</v>
      </c>
      <c r="B16" s="31" t="s">
        <v>139</v>
      </c>
      <c r="C16" s="31" t="s">
        <v>140</v>
      </c>
      <c r="D16" s="31">
        <v>1355</v>
      </c>
      <c r="E16" s="31">
        <v>1355</v>
      </c>
      <c r="F16" s="31">
        <v>258</v>
      </c>
      <c r="G16" s="31">
        <v>176</v>
      </c>
      <c r="H16" s="31">
        <v>1090</v>
      </c>
      <c r="I16" s="31">
        <v>1090</v>
      </c>
      <c r="J16" s="31">
        <v>258</v>
      </c>
      <c r="K16" s="31">
        <v>176</v>
      </c>
      <c r="L16" s="8"/>
      <c r="M16" s="33"/>
      <c r="N16" s="33"/>
      <c r="O16" s="33">
        <v>0</v>
      </c>
      <c r="P16" s="33">
        <v>0</v>
      </c>
      <c r="Q16" s="33">
        <v>0</v>
      </c>
      <c r="S16" s="30" t="str">
        <f t="shared" si="0"/>
        <v>Haven Suite</v>
      </c>
      <c r="T16" s="31" t="str">
        <f t="shared" si="0"/>
        <v>BB</v>
      </c>
      <c r="U16" s="31" t="str">
        <f t="shared" si="0"/>
        <v>02 Persons</v>
      </c>
      <c r="V16" s="31">
        <f t="shared" si="0"/>
        <v>1355</v>
      </c>
      <c r="W16" s="31">
        <f t="shared" si="0"/>
        <v>1355</v>
      </c>
      <c r="X16" s="31">
        <f t="shared" si="0"/>
        <v>258</v>
      </c>
      <c r="Y16" s="31">
        <f>G16+O16</f>
        <v>176</v>
      </c>
      <c r="Z16" s="31">
        <f t="shared" si="1"/>
        <v>1090</v>
      </c>
      <c r="AA16" s="31">
        <f t="shared" si="1"/>
        <v>1090</v>
      </c>
      <c r="AB16" s="31">
        <f t="shared" si="1"/>
        <v>258</v>
      </c>
      <c r="AC16" s="31">
        <f t="shared" si="2"/>
        <v>176</v>
      </c>
      <c r="AE16" s="35">
        <v>20</v>
      </c>
      <c r="AF16" s="35">
        <v>1</v>
      </c>
      <c r="AG16" s="35">
        <v>10</v>
      </c>
      <c r="AH16" s="36">
        <v>1</v>
      </c>
      <c r="AJ16" s="30" t="str">
        <f t="shared" si="3"/>
        <v>Haven Suite</v>
      </c>
      <c r="AK16" s="31" t="str">
        <f t="shared" si="3"/>
        <v>BB</v>
      </c>
      <c r="AL16" s="31" t="str">
        <f t="shared" si="3"/>
        <v>02 Persons</v>
      </c>
      <c r="AM16" s="31">
        <f>V16+AE16</f>
        <v>1375</v>
      </c>
      <c r="AN16" s="31">
        <f>W16+AE16</f>
        <v>1375</v>
      </c>
      <c r="AO16" s="31">
        <f>X16</f>
        <v>258</v>
      </c>
      <c r="AP16" s="31">
        <f t="shared" si="4"/>
        <v>177</v>
      </c>
      <c r="AQ16" s="31">
        <f t="shared" si="4"/>
        <v>1100</v>
      </c>
      <c r="AR16" s="31">
        <f>AA16+AG16</f>
        <v>1100</v>
      </c>
      <c r="AS16" s="31">
        <f>AB16</f>
        <v>258</v>
      </c>
      <c r="AT16" s="31">
        <f t="shared" si="5"/>
        <v>177</v>
      </c>
    </row>
    <row r="17" spans="1:46" ht="18" customHeight="1">
      <c r="A17" s="30"/>
      <c r="B17" s="31"/>
      <c r="C17" s="31"/>
      <c r="D17" s="38"/>
      <c r="E17" s="38" t="s">
        <v>279</v>
      </c>
      <c r="F17" s="38"/>
      <c r="G17" s="38"/>
      <c r="H17" s="38"/>
      <c r="I17" s="38" t="s">
        <v>279</v>
      </c>
      <c r="J17" s="38"/>
      <c r="K17" s="38"/>
      <c r="L17" s="8"/>
      <c r="M17" s="33"/>
      <c r="N17" s="33"/>
      <c r="O17" s="33"/>
      <c r="P17" s="33"/>
      <c r="Q17" s="33"/>
      <c r="S17" s="30"/>
      <c r="T17" s="31"/>
      <c r="U17" s="31"/>
      <c r="V17" s="31"/>
      <c r="W17" s="34" t="str">
        <f>E17</f>
        <v>Quadruple</v>
      </c>
      <c r="X17" s="34"/>
      <c r="Y17" s="34"/>
      <c r="Z17" s="34"/>
      <c r="AA17" s="34" t="str">
        <f>I17</f>
        <v>Quadruple</v>
      </c>
      <c r="AB17" s="34"/>
      <c r="AC17" s="34">
        <f t="shared" si="2"/>
        <v>0</v>
      </c>
      <c r="AE17" s="35"/>
      <c r="AF17" s="35"/>
      <c r="AG17" s="35"/>
      <c r="AH17" s="36"/>
      <c r="AJ17" s="30"/>
      <c r="AK17" s="31"/>
      <c r="AL17" s="31"/>
      <c r="AM17" s="31"/>
      <c r="AN17" s="34" t="str">
        <f>W17</f>
        <v>Quadruple</v>
      </c>
      <c r="AO17" s="34"/>
      <c r="AP17" s="34"/>
      <c r="AQ17" s="34"/>
      <c r="AR17" s="34" t="str">
        <f>AA17</f>
        <v>Quadruple</v>
      </c>
      <c r="AS17" s="34"/>
      <c r="AT17" s="34"/>
    </row>
    <row r="18" spans="1:46" ht="18" customHeight="1">
      <c r="A18" s="30" t="s">
        <v>1019</v>
      </c>
      <c r="B18" s="31" t="s">
        <v>139</v>
      </c>
      <c r="C18" s="31" t="s">
        <v>68</v>
      </c>
      <c r="D18" s="38">
        <v>0</v>
      </c>
      <c r="E18" s="31">
        <v>2164</v>
      </c>
      <c r="F18" s="31">
        <v>258</v>
      </c>
      <c r="G18" s="31">
        <v>176</v>
      </c>
      <c r="H18" s="38">
        <v>0</v>
      </c>
      <c r="I18" s="31">
        <v>1648</v>
      </c>
      <c r="J18" s="31">
        <v>258</v>
      </c>
      <c r="K18" s="31">
        <v>176</v>
      </c>
      <c r="L18" s="8"/>
      <c r="M18" s="33"/>
      <c r="N18" s="33"/>
      <c r="O18" s="33">
        <v>0</v>
      </c>
      <c r="P18" s="33">
        <v>0</v>
      </c>
      <c r="Q18" s="33">
        <v>0</v>
      </c>
      <c r="S18" s="30" t="str">
        <f>A18</f>
        <v>Ocean Suite</v>
      </c>
      <c r="T18" s="31" t="str">
        <f>B18</f>
        <v>BB</v>
      </c>
      <c r="U18" s="31" t="str">
        <f>C18</f>
        <v>04 Persons</v>
      </c>
      <c r="V18" s="31">
        <f>D18</f>
        <v>0</v>
      </c>
      <c r="W18" s="31">
        <f>E18</f>
        <v>2164</v>
      </c>
      <c r="X18" s="31">
        <f>F18</f>
        <v>258</v>
      </c>
      <c r="Y18" s="31">
        <f>G18+O18</f>
        <v>176</v>
      </c>
      <c r="Z18" s="31">
        <f>H18</f>
        <v>0</v>
      </c>
      <c r="AA18" s="31">
        <f>I18</f>
        <v>1648</v>
      </c>
      <c r="AB18" s="31">
        <f>J18</f>
        <v>258</v>
      </c>
      <c r="AC18" s="31">
        <f t="shared" si="2"/>
        <v>176</v>
      </c>
      <c r="AE18" s="35">
        <v>35</v>
      </c>
      <c r="AF18" s="35">
        <v>1</v>
      </c>
      <c r="AG18" s="35">
        <v>15</v>
      </c>
      <c r="AH18" s="36">
        <v>1</v>
      </c>
      <c r="AJ18" s="30" t="str">
        <f>S18</f>
        <v>Ocean Suite</v>
      </c>
      <c r="AK18" s="31" t="str">
        <f>T18</f>
        <v>BB</v>
      </c>
      <c r="AL18" s="31" t="str">
        <f>U18</f>
        <v>04 Persons</v>
      </c>
      <c r="AM18" s="31">
        <f>V18+AE18</f>
        <v>35</v>
      </c>
      <c r="AN18" s="31">
        <f>W18+AE18</f>
        <v>2199</v>
      </c>
      <c r="AO18" s="31">
        <f>X18</f>
        <v>258</v>
      </c>
      <c r="AP18" s="31">
        <f>Y18+AF18</f>
        <v>177</v>
      </c>
      <c r="AQ18" s="31">
        <f>Z18+AG18</f>
        <v>15</v>
      </c>
      <c r="AR18" s="31">
        <f>AA18+AG18</f>
        <v>1663</v>
      </c>
      <c r="AS18" s="31">
        <f>AB18</f>
        <v>258</v>
      </c>
      <c r="AT18" s="31">
        <f>AC18+AH18</f>
        <v>177</v>
      </c>
    </row>
    <row r="19" spans="1:46" ht="18" customHeight="1">
      <c r="A19" s="25" t="s">
        <v>1583</v>
      </c>
      <c r="M19" s="25" t="s">
        <v>25</v>
      </c>
      <c r="S19" s="25" t="s">
        <v>26</v>
      </c>
      <c r="AE19" s="25" t="s">
        <v>27</v>
      </c>
      <c r="AJ19" s="25" t="s">
        <v>28</v>
      </c>
    </row>
    <row r="20" spans="1:46" ht="18" customHeight="1">
      <c r="A20" s="299" t="s">
        <v>0</v>
      </c>
      <c r="B20" s="299" t="s">
        <v>1</v>
      </c>
      <c r="C20" s="299" t="s">
        <v>29</v>
      </c>
      <c r="D20" s="288" t="s">
        <v>47</v>
      </c>
      <c r="E20" s="289"/>
      <c r="F20" s="289"/>
      <c r="G20" s="290"/>
      <c r="H20" s="288" t="s">
        <v>48</v>
      </c>
      <c r="I20" s="289"/>
      <c r="J20" s="289"/>
      <c r="K20" s="290"/>
      <c r="L20" s="8"/>
      <c r="M20" s="26" t="s">
        <v>32</v>
      </c>
      <c r="N20" s="26" t="s">
        <v>33</v>
      </c>
      <c r="O20" s="26" t="s">
        <v>34</v>
      </c>
      <c r="P20" s="26" t="s">
        <v>34</v>
      </c>
      <c r="Q20" s="26" t="s">
        <v>34</v>
      </c>
      <c r="S20" s="294" t="s">
        <v>0</v>
      </c>
      <c r="T20" s="294" t="s">
        <v>1</v>
      </c>
      <c r="U20" s="294" t="s">
        <v>29</v>
      </c>
      <c r="V20" s="291" t="str">
        <f>D20</f>
        <v>Season 3</v>
      </c>
      <c r="W20" s="292"/>
      <c r="X20" s="292"/>
      <c r="Y20" s="293"/>
      <c r="Z20" s="291" t="str">
        <f>H20</f>
        <v>Season 4</v>
      </c>
      <c r="AA20" s="292"/>
      <c r="AB20" s="292"/>
      <c r="AC20" s="293"/>
      <c r="AE20" s="27"/>
      <c r="AF20" s="27"/>
      <c r="AG20" s="27"/>
      <c r="AH20" s="28"/>
      <c r="AJ20" s="295" t="s">
        <v>0</v>
      </c>
      <c r="AK20" s="295" t="s">
        <v>1</v>
      </c>
      <c r="AL20" s="295" t="s">
        <v>29</v>
      </c>
      <c r="AM20" s="282" t="str">
        <f>V20</f>
        <v>Season 3</v>
      </c>
      <c r="AN20" s="283"/>
      <c r="AO20" s="283"/>
      <c r="AP20" s="284"/>
      <c r="AQ20" s="282" t="str">
        <f>Z20</f>
        <v>Season 4</v>
      </c>
      <c r="AR20" s="283"/>
      <c r="AS20" s="283"/>
      <c r="AT20" s="284"/>
    </row>
    <row r="21" spans="1:46" ht="18" customHeight="1">
      <c r="A21" s="299"/>
      <c r="B21" s="299"/>
      <c r="C21" s="299"/>
      <c r="D21" s="288" t="s">
        <v>50</v>
      </c>
      <c r="E21" s="289"/>
      <c r="F21" s="289"/>
      <c r="G21" s="290"/>
      <c r="H21" s="288" t="s">
        <v>53</v>
      </c>
      <c r="I21" s="289"/>
      <c r="J21" s="289"/>
      <c r="K21" s="290"/>
      <c r="L21" s="8"/>
      <c r="M21" s="26" t="s">
        <v>37</v>
      </c>
      <c r="N21" s="26" t="s">
        <v>38</v>
      </c>
      <c r="O21" s="26" t="s">
        <v>38</v>
      </c>
      <c r="P21" s="26" t="s">
        <v>38</v>
      </c>
      <c r="Q21" s="26"/>
      <c r="S21" s="294"/>
      <c r="T21" s="294"/>
      <c r="U21" s="294"/>
      <c r="V21" s="291" t="str">
        <f>D21</f>
        <v>01 Apr 2020 to 30 Apr 2020</v>
      </c>
      <c r="W21" s="292"/>
      <c r="X21" s="292"/>
      <c r="Y21" s="293"/>
      <c r="Z21" s="291" t="str">
        <f>H21</f>
        <v>01 May 2020 to 31 Jul 2020</v>
      </c>
      <c r="AA21" s="292"/>
      <c r="AB21" s="292"/>
      <c r="AC21" s="293"/>
      <c r="AE21" s="27" t="s">
        <v>39</v>
      </c>
      <c r="AF21" s="27"/>
      <c r="AG21" s="27" t="s">
        <v>40</v>
      </c>
      <c r="AH21" s="28"/>
      <c r="AJ21" s="296"/>
      <c r="AK21" s="296"/>
      <c r="AL21" s="296"/>
      <c r="AM21" s="282" t="str">
        <f>V21</f>
        <v>01 Apr 2020 to 30 Apr 2020</v>
      </c>
      <c r="AN21" s="283"/>
      <c r="AO21" s="283"/>
      <c r="AP21" s="284"/>
      <c r="AQ21" s="282" t="str">
        <f>Z21</f>
        <v>01 May 2020 to 31 Jul 2020</v>
      </c>
      <c r="AR21" s="283"/>
      <c r="AS21" s="283"/>
      <c r="AT21" s="284"/>
    </row>
    <row r="22" spans="1:46" ht="18" customHeight="1">
      <c r="A22" s="299"/>
      <c r="B22" s="299"/>
      <c r="C22" s="299"/>
      <c r="D22" s="29" t="s">
        <v>3</v>
      </c>
      <c r="E22" s="29" t="s">
        <v>4</v>
      </c>
      <c r="F22" s="29" t="s">
        <v>5</v>
      </c>
      <c r="G22" s="29" t="s">
        <v>41</v>
      </c>
      <c r="H22" s="29" t="s">
        <v>3</v>
      </c>
      <c r="I22" s="29" t="s">
        <v>4</v>
      </c>
      <c r="J22" s="29" t="s">
        <v>5</v>
      </c>
      <c r="K22" s="29" t="s">
        <v>41</v>
      </c>
      <c r="L22" s="8"/>
      <c r="M22" s="26"/>
      <c r="N22" s="26"/>
      <c r="O22" s="26"/>
      <c r="P22" s="26"/>
      <c r="Q22" s="26"/>
      <c r="S22" s="294"/>
      <c r="T22" s="294"/>
      <c r="U22" s="294"/>
      <c r="V22" s="29" t="s">
        <v>3</v>
      </c>
      <c r="W22" s="29" t="s">
        <v>4</v>
      </c>
      <c r="X22" s="29" t="s">
        <v>5</v>
      </c>
      <c r="Y22" s="29" t="s">
        <v>41</v>
      </c>
      <c r="Z22" s="29" t="s">
        <v>3</v>
      </c>
      <c r="AA22" s="29" t="s">
        <v>4</v>
      </c>
      <c r="AB22" s="29" t="s">
        <v>5</v>
      </c>
      <c r="AC22" s="29" t="s">
        <v>41</v>
      </c>
      <c r="AE22" s="27" t="s">
        <v>42</v>
      </c>
      <c r="AF22" s="27" t="s">
        <v>43</v>
      </c>
      <c r="AG22" s="27" t="s">
        <v>42</v>
      </c>
      <c r="AH22" s="28" t="s">
        <v>43</v>
      </c>
      <c r="AJ22" s="297"/>
      <c r="AK22" s="297"/>
      <c r="AL22" s="297"/>
      <c r="AM22" s="29" t="s">
        <v>3</v>
      </c>
      <c r="AN22" s="29" t="s">
        <v>4</v>
      </c>
      <c r="AO22" s="29" t="s">
        <v>5</v>
      </c>
      <c r="AP22" s="29" t="s">
        <v>41</v>
      </c>
      <c r="AQ22" s="29" t="s">
        <v>3</v>
      </c>
      <c r="AR22" s="29" t="s">
        <v>4</v>
      </c>
      <c r="AS22" s="29" t="s">
        <v>5</v>
      </c>
      <c r="AT22" s="29" t="s">
        <v>41</v>
      </c>
    </row>
    <row r="23" spans="1:46" ht="18" customHeight="1">
      <c r="A23" s="30" t="s">
        <v>1042</v>
      </c>
      <c r="B23" s="31" t="s">
        <v>217</v>
      </c>
      <c r="C23" s="31" t="s">
        <v>93</v>
      </c>
      <c r="D23" s="31">
        <v>341</v>
      </c>
      <c r="E23" s="31">
        <v>349</v>
      </c>
      <c r="F23" s="31">
        <v>472</v>
      </c>
      <c r="G23" s="31">
        <v>68</v>
      </c>
      <c r="H23" s="31">
        <v>231</v>
      </c>
      <c r="I23" s="31">
        <v>239</v>
      </c>
      <c r="J23" s="31">
        <v>323</v>
      </c>
      <c r="K23" s="31">
        <v>68</v>
      </c>
      <c r="L23" s="8"/>
      <c r="M23" s="33"/>
      <c r="N23" s="33"/>
      <c r="O23" s="33">
        <v>0</v>
      </c>
      <c r="P23" s="33">
        <v>0</v>
      </c>
      <c r="Q23" s="33">
        <v>0</v>
      </c>
      <c r="S23" s="30" t="str">
        <f t="shared" ref="S23:X25" si="6">A23</f>
        <v>Superior Beach Bungalow</v>
      </c>
      <c r="T23" s="31" t="str">
        <f t="shared" si="6"/>
        <v>HB</v>
      </c>
      <c r="U23" s="31" t="str">
        <f t="shared" si="6"/>
        <v>As Quoted</v>
      </c>
      <c r="V23" s="31">
        <f t="shared" si="6"/>
        <v>341</v>
      </c>
      <c r="W23" s="31">
        <f t="shared" si="6"/>
        <v>349</v>
      </c>
      <c r="X23" s="31">
        <f t="shared" si="6"/>
        <v>472</v>
      </c>
      <c r="Y23" s="31">
        <f>G23+O23</f>
        <v>68</v>
      </c>
      <c r="Z23" s="31">
        <f t="shared" ref="Z23:AB25" si="7">H23</f>
        <v>231</v>
      </c>
      <c r="AA23" s="31">
        <f t="shared" si="7"/>
        <v>239</v>
      </c>
      <c r="AB23" s="31">
        <f t="shared" si="7"/>
        <v>323</v>
      </c>
      <c r="AC23" s="31">
        <f t="shared" ref="AC23:AC25" si="8">K23+O23</f>
        <v>68</v>
      </c>
      <c r="AE23" s="35">
        <v>10</v>
      </c>
      <c r="AF23" s="35">
        <v>1</v>
      </c>
      <c r="AG23" s="35">
        <v>10</v>
      </c>
      <c r="AH23" s="36">
        <v>1</v>
      </c>
      <c r="AJ23" s="30" t="str">
        <f t="shared" ref="AJ23:AL25" si="9">S23</f>
        <v>Superior Beach Bungalow</v>
      </c>
      <c r="AK23" s="31" t="str">
        <f t="shared" si="9"/>
        <v>HB</v>
      </c>
      <c r="AL23" s="31" t="str">
        <f t="shared" si="9"/>
        <v>As Quoted</v>
      </c>
      <c r="AM23" s="31">
        <f>V23+AE23</f>
        <v>351</v>
      </c>
      <c r="AN23" s="31">
        <f>W23+AE23</f>
        <v>359</v>
      </c>
      <c r="AO23" s="31">
        <f t="shared" ref="AO23:AQ25" si="10">X23+AE23</f>
        <v>482</v>
      </c>
      <c r="AP23" s="31">
        <f t="shared" si="10"/>
        <v>69</v>
      </c>
      <c r="AQ23" s="31">
        <f t="shared" si="10"/>
        <v>241</v>
      </c>
      <c r="AR23" s="31">
        <f>AA23+AG23</f>
        <v>249</v>
      </c>
      <c r="AS23" s="31">
        <f t="shared" ref="AS23:AT25" si="11">AB23+AG23</f>
        <v>333</v>
      </c>
      <c r="AT23" s="31">
        <f t="shared" si="11"/>
        <v>69</v>
      </c>
    </row>
    <row r="24" spans="1:46" ht="18" customHeight="1">
      <c r="A24" s="30" t="s">
        <v>331</v>
      </c>
      <c r="B24" s="31" t="s">
        <v>139</v>
      </c>
      <c r="C24" s="31" t="s">
        <v>140</v>
      </c>
      <c r="D24" s="31">
        <v>660</v>
      </c>
      <c r="E24" s="31">
        <v>660</v>
      </c>
      <c r="F24" s="38">
        <v>0</v>
      </c>
      <c r="G24" s="31">
        <v>125</v>
      </c>
      <c r="H24" s="31">
        <v>557</v>
      </c>
      <c r="I24" s="31">
        <v>557</v>
      </c>
      <c r="J24" s="38">
        <v>0</v>
      </c>
      <c r="K24" s="31">
        <v>125</v>
      </c>
      <c r="L24" s="8"/>
      <c r="M24" s="33"/>
      <c r="N24" s="33"/>
      <c r="O24" s="33">
        <v>0</v>
      </c>
      <c r="P24" s="33">
        <v>0</v>
      </c>
      <c r="Q24" s="33">
        <v>0</v>
      </c>
      <c r="S24" s="30" t="str">
        <f t="shared" si="6"/>
        <v>Water Villa</v>
      </c>
      <c r="T24" s="31" t="str">
        <f t="shared" si="6"/>
        <v>BB</v>
      </c>
      <c r="U24" s="31" t="str">
        <f t="shared" si="6"/>
        <v>02 Persons</v>
      </c>
      <c r="V24" s="31">
        <f t="shared" si="6"/>
        <v>660</v>
      </c>
      <c r="W24" s="31">
        <f t="shared" si="6"/>
        <v>660</v>
      </c>
      <c r="X24" s="31">
        <f t="shared" si="6"/>
        <v>0</v>
      </c>
      <c r="Y24" s="31">
        <f>G24+O24</f>
        <v>125</v>
      </c>
      <c r="Z24" s="31">
        <f t="shared" si="7"/>
        <v>557</v>
      </c>
      <c r="AA24" s="31">
        <f t="shared" si="7"/>
        <v>557</v>
      </c>
      <c r="AB24" s="31">
        <f t="shared" si="7"/>
        <v>0</v>
      </c>
      <c r="AC24" s="31">
        <f t="shared" si="8"/>
        <v>125</v>
      </c>
      <c r="AE24" s="35">
        <v>10</v>
      </c>
      <c r="AF24" s="35">
        <v>0</v>
      </c>
      <c r="AG24" s="35">
        <v>10</v>
      </c>
      <c r="AH24" s="36">
        <v>0</v>
      </c>
      <c r="AJ24" s="30" t="str">
        <f t="shared" si="9"/>
        <v>Water Villa</v>
      </c>
      <c r="AK24" s="31" t="str">
        <f t="shared" si="9"/>
        <v>BB</v>
      </c>
      <c r="AL24" s="31" t="str">
        <f t="shared" si="9"/>
        <v>02 Persons</v>
      </c>
      <c r="AM24" s="31">
        <f>V24+AE24</f>
        <v>670</v>
      </c>
      <c r="AN24" s="31">
        <f>W24+AE24</f>
        <v>670</v>
      </c>
      <c r="AO24" s="31">
        <f>X24</f>
        <v>0</v>
      </c>
      <c r="AP24" s="31">
        <f t="shared" si="10"/>
        <v>125</v>
      </c>
      <c r="AQ24" s="31">
        <f t="shared" si="10"/>
        <v>567</v>
      </c>
      <c r="AR24" s="31">
        <f>AA24+AG24</f>
        <v>567</v>
      </c>
      <c r="AS24" s="31">
        <f>AB24</f>
        <v>0</v>
      </c>
      <c r="AT24" s="31">
        <f t="shared" si="11"/>
        <v>125</v>
      </c>
    </row>
    <row r="25" spans="1:46" ht="18" customHeight="1">
      <c r="A25" s="30" t="s">
        <v>1584</v>
      </c>
      <c r="B25" s="31" t="s">
        <v>139</v>
      </c>
      <c r="C25" s="31" t="s">
        <v>140</v>
      </c>
      <c r="D25" s="31">
        <v>787</v>
      </c>
      <c r="E25" s="31">
        <v>787</v>
      </c>
      <c r="F25" s="38">
        <v>0</v>
      </c>
      <c r="G25" s="31">
        <v>125</v>
      </c>
      <c r="H25" s="31">
        <v>679</v>
      </c>
      <c r="I25" s="31">
        <v>679</v>
      </c>
      <c r="J25" s="38">
        <v>0</v>
      </c>
      <c r="K25" s="31">
        <v>125</v>
      </c>
      <c r="L25" s="8"/>
      <c r="M25" s="33"/>
      <c r="N25" s="33"/>
      <c r="O25" s="33">
        <v>0</v>
      </c>
      <c r="P25" s="33">
        <v>0</v>
      </c>
      <c r="Q25" s="33">
        <v>0</v>
      </c>
      <c r="S25" s="30" t="str">
        <f t="shared" si="6"/>
        <v>Haven Villa</v>
      </c>
      <c r="T25" s="31" t="str">
        <f t="shared" si="6"/>
        <v>BB</v>
      </c>
      <c r="U25" s="31" t="str">
        <f t="shared" si="6"/>
        <v>02 Persons</v>
      </c>
      <c r="V25" s="31">
        <f t="shared" si="6"/>
        <v>787</v>
      </c>
      <c r="W25" s="31">
        <f t="shared" si="6"/>
        <v>787</v>
      </c>
      <c r="X25" s="31">
        <f t="shared" si="6"/>
        <v>0</v>
      </c>
      <c r="Y25" s="31">
        <f>G25+O25</f>
        <v>125</v>
      </c>
      <c r="Z25" s="31">
        <f t="shared" si="7"/>
        <v>679</v>
      </c>
      <c r="AA25" s="31">
        <f t="shared" si="7"/>
        <v>679</v>
      </c>
      <c r="AB25" s="31">
        <f t="shared" si="7"/>
        <v>0</v>
      </c>
      <c r="AC25" s="31">
        <f t="shared" si="8"/>
        <v>125</v>
      </c>
      <c r="AE25" s="35">
        <v>10</v>
      </c>
      <c r="AF25" s="35">
        <v>0</v>
      </c>
      <c r="AG25" s="35">
        <v>10</v>
      </c>
      <c r="AH25" s="36">
        <v>0</v>
      </c>
      <c r="AJ25" s="30" t="str">
        <f t="shared" si="9"/>
        <v>Haven Villa</v>
      </c>
      <c r="AK25" s="31" t="str">
        <f t="shared" si="9"/>
        <v>BB</v>
      </c>
      <c r="AL25" s="31" t="str">
        <f t="shared" si="9"/>
        <v>02 Persons</v>
      </c>
      <c r="AM25" s="31">
        <f>V25+AE25</f>
        <v>797</v>
      </c>
      <c r="AN25" s="31">
        <f>W25+AE25</f>
        <v>797</v>
      </c>
      <c r="AO25" s="31">
        <f>X25</f>
        <v>0</v>
      </c>
      <c r="AP25" s="31">
        <f t="shared" si="10"/>
        <v>125</v>
      </c>
      <c r="AQ25" s="31">
        <f t="shared" si="10"/>
        <v>689</v>
      </c>
      <c r="AR25" s="31">
        <f>AA25+AG25</f>
        <v>689</v>
      </c>
      <c r="AS25" s="31">
        <f>AB25</f>
        <v>0</v>
      </c>
      <c r="AT25" s="31">
        <f t="shared" si="11"/>
        <v>125</v>
      </c>
    </row>
    <row r="26" spans="1:46" ht="18" customHeight="1">
      <c r="A26" s="30"/>
      <c r="B26" s="31"/>
      <c r="C26" s="31"/>
      <c r="D26" s="38" t="s">
        <v>3</v>
      </c>
      <c r="E26" s="38" t="s">
        <v>4</v>
      </c>
      <c r="F26" s="38" t="s">
        <v>340</v>
      </c>
      <c r="G26" s="38" t="s">
        <v>41</v>
      </c>
      <c r="H26" s="38" t="s">
        <v>3</v>
      </c>
      <c r="I26" s="38" t="s">
        <v>4</v>
      </c>
      <c r="J26" s="38" t="s">
        <v>340</v>
      </c>
      <c r="K26" s="38" t="s">
        <v>41</v>
      </c>
      <c r="L26" s="8"/>
      <c r="M26" s="33"/>
      <c r="N26" s="33"/>
      <c r="O26" s="33"/>
      <c r="P26" s="33"/>
      <c r="Q26" s="33"/>
      <c r="S26" s="30"/>
      <c r="T26" s="31"/>
      <c r="U26" s="31"/>
      <c r="V26" s="31" t="s">
        <v>3</v>
      </c>
      <c r="W26" s="34" t="s">
        <v>4</v>
      </c>
      <c r="X26" s="34" t="s">
        <v>340</v>
      </c>
      <c r="Y26" s="34" t="s">
        <v>41</v>
      </c>
      <c r="Z26" s="34" t="s">
        <v>3</v>
      </c>
      <c r="AA26" s="34" t="s">
        <v>4</v>
      </c>
      <c r="AB26" s="34" t="s">
        <v>340</v>
      </c>
      <c r="AC26" s="34" t="s">
        <v>41</v>
      </c>
      <c r="AE26" s="35"/>
      <c r="AF26" s="35"/>
      <c r="AG26" s="35"/>
      <c r="AH26" s="36"/>
      <c r="AJ26" s="30"/>
      <c r="AK26" s="31"/>
      <c r="AL26" s="31"/>
      <c r="AM26" s="34" t="s">
        <v>3</v>
      </c>
      <c r="AN26" s="34" t="s">
        <v>4</v>
      </c>
      <c r="AO26" s="34" t="s">
        <v>340</v>
      </c>
      <c r="AP26" s="34" t="s">
        <v>41</v>
      </c>
      <c r="AQ26" s="34" t="s">
        <v>3</v>
      </c>
      <c r="AR26" s="34" t="s">
        <v>4</v>
      </c>
      <c r="AS26" s="34" t="s">
        <v>340</v>
      </c>
      <c r="AT26" s="34" t="s">
        <v>41</v>
      </c>
    </row>
    <row r="27" spans="1:46" ht="18" customHeight="1">
      <c r="A27" s="30" t="s">
        <v>1585</v>
      </c>
      <c r="B27" s="31" t="s">
        <v>139</v>
      </c>
      <c r="C27" s="31" t="s">
        <v>140</v>
      </c>
      <c r="D27" s="31">
        <v>1090</v>
      </c>
      <c r="E27" s="31">
        <v>1090</v>
      </c>
      <c r="F27" s="31">
        <v>258</v>
      </c>
      <c r="G27" s="31">
        <v>176</v>
      </c>
      <c r="H27" s="31">
        <v>964</v>
      </c>
      <c r="I27" s="31">
        <v>964</v>
      </c>
      <c r="J27" s="31">
        <v>258</v>
      </c>
      <c r="K27" s="31">
        <v>176</v>
      </c>
      <c r="L27" s="8"/>
      <c r="M27" s="33"/>
      <c r="N27" s="33"/>
      <c r="O27" s="33">
        <v>0</v>
      </c>
      <c r="P27" s="33">
        <v>0</v>
      </c>
      <c r="Q27" s="33">
        <v>0</v>
      </c>
      <c r="S27" s="30" t="str">
        <f t="shared" ref="S27:X27" si="12">A27</f>
        <v>Haven Suite</v>
      </c>
      <c r="T27" s="31" t="str">
        <f t="shared" si="12"/>
        <v>BB</v>
      </c>
      <c r="U27" s="31" t="str">
        <f t="shared" si="12"/>
        <v>02 Persons</v>
      </c>
      <c r="V27" s="31">
        <f t="shared" si="12"/>
        <v>1090</v>
      </c>
      <c r="W27" s="31">
        <f t="shared" si="12"/>
        <v>1090</v>
      </c>
      <c r="X27" s="31">
        <f t="shared" si="12"/>
        <v>258</v>
      </c>
      <c r="Y27" s="31">
        <f>G27+O27</f>
        <v>176</v>
      </c>
      <c r="Z27" s="31">
        <f t="shared" ref="Z27:AB27" si="13">H27</f>
        <v>964</v>
      </c>
      <c r="AA27" s="31">
        <f t="shared" si="13"/>
        <v>964</v>
      </c>
      <c r="AB27" s="31">
        <f t="shared" si="13"/>
        <v>258</v>
      </c>
      <c r="AC27" s="31">
        <f t="shared" ref="AC27:AC29" si="14">K27+O27</f>
        <v>176</v>
      </c>
      <c r="AE27" s="35">
        <v>10</v>
      </c>
      <c r="AF27" s="35">
        <v>1</v>
      </c>
      <c r="AG27" s="35">
        <v>10</v>
      </c>
      <c r="AH27" s="36">
        <v>1</v>
      </c>
      <c r="AJ27" s="30" t="str">
        <f t="shared" ref="AJ27:AL27" si="15">S27</f>
        <v>Haven Suite</v>
      </c>
      <c r="AK27" s="31" t="str">
        <f t="shared" si="15"/>
        <v>BB</v>
      </c>
      <c r="AL27" s="31" t="str">
        <f t="shared" si="15"/>
        <v>02 Persons</v>
      </c>
      <c r="AM27" s="31">
        <f>V27+AE27</f>
        <v>1100</v>
      </c>
      <c r="AN27" s="31">
        <f>W27+AE27</f>
        <v>1100</v>
      </c>
      <c r="AO27" s="31">
        <f>X27</f>
        <v>258</v>
      </c>
      <c r="AP27" s="31">
        <f t="shared" ref="AP27:AQ27" si="16">Y27+AF27</f>
        <v>177</v>
      </c>
      <c r="AQ27" s="31">
        <f t="shared" si="16"/>
        <v>974</v>
      </c>
      <c r="AR27" s="31">
        <f>AA27+AG27</f>
        <v>974</v>
      </c>
      <c r="AS27" s="31">
        <f>AB27</f>
        <v>258</v>
      </c>
      <c r="AT27" s="31">
        <f t="shared" ref="AT27" si="17">AC27+AH27</f>
        <v>177</v>
      </c>
    </row>
    <row r="28" spans="1:46" ht="18" customHeight="1">
      <c r="A28" s="30"/>
      <c r="B28" s="31"/>
      <c r="C28" s="31"/>
      <c r="D28" s="38"/>
      <c r="E28" s="38" t="s">
        <v>279</v>
      </c>
      <c r="F28" s="38"/>
      <c r="G28" s="38"/>
      <c r="H28" s="38"/>
      <c r="I28" s="38" t="s">
        <v>279</v>
      </c>
      <c r="J28" s="38"/>
      <c r="K28" s="38"/>
      <c r="L28" s="8"/>
      <c r="M28" s="33"/>
      <c r="N28" s="33"/>
      <c r="O28" s="33"/>
      <c r="P28" s="33"/>
      <c r="Q28" s="33"/>
      <c r="S28" s="30"/>
      <c r="T28" s="31"/>
      <c r="U28" s="31"/>
      <c r="V28" s="31"/>
      <c r="W28" s="34" t="str">
        <f>E28</f>
        <v>Quadruple</v>
      </c>
      <c r="X28" s="34"/>
      <c r="Y28" s="34"/>
      <c r="Z28" s="34"/>
      <c r="AA28" s="34" t="str">
        <f>I28</f>
        <v>Quadruple</v>
      </c>
      <c r="AB28" s="34"/>
      <c r="AC28" s="34">
        <f t="shared" si="14"/>
        <v>0</v>
      </c>
      <c r="AE28" s="35"/>
      <c r="AF28" s="35"/>
      <c r="AG28" s="35"/>
      <c r="AH28" s="36"/>
      <c r="AJ28" s="30"/>
      <c r="AK28" s="31"/>
      <c r="AL28" s="31"/>
      <c r="AM28" s="31"/>
      <c r="AN28" s="34" t="str">
        <f>W28</f>
        <v>Quadruple</v>
      </c>
      <c r="AO28" s="34"/>
      <c r="AP28" s="34"/>
      <c r="AQ28" s="34"/>
      <c r="AR28" s="34" t="str">
        <f>AA28</f>
        <v>Quadruple</v>
      </c>
      <c r="AS28" s="34"/>
      <c r="AT28" s="34"/>
    </row>
    <row r="29" spans="1:46" ht="18" customHeight="1">
      <c r="A29" s="30" t="s">
        <v>1019</v>
      </c>
      <c r="B29" s="31" t="s">
        <v>139</v>
      </c>
      <c r="C29" s="31" t="s">
        <v>68</v>
      </c>
      <c r="D29" s="38">
        <v>0</v>
      </c>
      <c r="E29" s="31">
        <v>1648</v>
      </c>
      <c r="F29" s="31">
        <v>258</v>
      </c>
      <c r="G29" s="31">
        <v>176</v>
      </c>
      <c r="H29" s="38">
        <v>0</v>
      </c>
      <c r="I29" s="31">
        <v>1516</v>
      </c>
      <c r="J29" s="31">
        <v>258</v>
      </c>
      <c r="K29" s="31">
        <v>176</v>
      </c>
      <c r="L29" s="8"/>
      <c r="M29" s="33"/>
      <c r="N29" s="33"/>
      <c r="O29" s="33">
        <v>0</v>
      </c>
      <c r="P29" s="33">
        <v>0</v>
      </c>
      <c r="Q29" s="33">
        <v>0</v>
      </c>
      <c r="S29" s="30" t="str">
        <f>A29</f>
        <v>Ocean Suite</v>
      </c>
      <c r="T29" s="31" t="str">
        <f>B29</f>
        <v>BB</v>
      </c>
      <c r="U29" s="31" t="str">
        <f>C29</f>
        <v>04 Persons</v>
      </c>
      <c r="V29" s="31">
        <f>D29</f>
        <v>0</v>
      </c>
      <c r="W29" s="31">
        <f>E29</f>
        <v>1648</v>
      </c>
      <c r="X29" s="31">
        <f>F29</f>
        <v>258</v>
      </c>
      <c r="Y29" s="31">
        <f>G29+O29</f>
        <v>176</v>
      </c>
      <c r="Z29" s="31">
        <f>H29</f>
        <v>0</v>
      </c>
      <c r="AA29" s="31">
        <f>I29</f>
        <v>1516</v>
      </c>
      <c r="AB29" s="31">
        <f>J29</f>
        <v>258</v>
      </c>
      <c r="AC29" s="31">
        <f t="shared" si="14"/>
        <v>176</v>
      </c>
      <c r="AE29" s="35">
        <v>15</v>
      </c>
      <c r="AF29" s="35">
        <v>1</v>
      </c>
      <c r="AG29" s="35">
        <v>15</v>
      </c>
      <c r="AH29" s="36">
        <v>1</v>
      </c>
      <c r="AJ29" s="30" t="str">
        <f>S29</f>
        <v>Ocean Suite</v>
      </c>
      <c r="AK29" s="31" t="str">
        <f>T29</f>
        <v>BB</v>
      </c>
      <c r="AL29" s="31" t="str">
        <f>U29</f>
        <v>04 Persons</v>
      </c>
      <c r="AM29" s="31">
        <f>V29+AE29</f>
        <v>15</v>
      </c>
      <c r="AN29" s="31">
        <f>W29+AE29</f>
        <v>1663</v>
      </c>
      <c r="AO29" s="31">
        <f>X29</f>
        <v>258</v>
      </c>
      <c r="AP29" s="31">
        <f>Y29+AF29</f>
        <v>177</v>
      </c>
      <c r="AQ29" s="31">
        <f>Z29+AG29</f>
        <v>15</v>
      </c>
      <c r="AR29" s="31">
        <f>AA29+AG29</f>
        <v>1531</v>
      </c>
      <c r="AS29" s="31">
        <f>AB29</f>
        <v>258</v>
      </c>
      <c r="AT29" s="31">
        <f>AC29+AH29</f>
        <v>177</v>
      </c>
    </row>
    <row r="30" spans="1:46" ht="18" customHeight="1">
      <c r="A30" s="25" t="s">
        <v>1583</v>
      </c>
      <c r="M30" s="25" t="s">
        <v>25</v>
      </c>
      <c r="S30" s="25" t="s">
        <v>26</v>
      </c>
      <c r="AE30" s="25" t="s">
        <v>27</v>
      </c>
      <c r="AJ30" s="25" t="s">
        <v>28</v>
      </c>
    </row>
    <row r="31" spans="1:46" ht="18" customHeight="1">
      <c r="A31" s="299" t="s">
        <v>0</v>
      </c>
      <c r="B31" s="299" t="s">
        <v>1</v>
      </c>
      <c r="C31" s="299" t="s">
        <v>29</v>
      </c>
      <c r="D31" s="288" t="s">
        <v>51</v>
      </c>
      <c r="E31" s="289"/>
      <c r="F31" s="289"/>
      <c r="G31" s="290"/>
      <c r="H31" s="288" t="s">
        <v>52</v>
      </c>
      <c r="I31" s="289"/>
      <c r="J31" s="289"/>
      <c r="K31" s="290"/>
      <c r="L31" s="8"/>
      <c r="M31" s="26" t="s">
        <v>32</v>
      </c>
      <c r="N31" s="26" t="s">
        <v>33</v>
      </c>
      <c r="O31" s="26" t="s">
        <v>34</v>
      </c>
      <c r="P31" s="26" t="s">
        <v>34</v>
      </c>
      <c r="Q31" s="26" t="s">
        <v>34</v>
      </c>
      <c r="S31" s="294" t="s">
        <v>0</v>
      </c>
      <c r="T31" s="294" t="s">
        <v>1</v>
      </c>
      <c r="U31" s="294" t="s">
        <v>29</v>
      </c>
      <c r="V31" s="291" t="str">
        <f>D31</f>
        <v>Season 5</v>
      </c>
      <c r="W31" s="292"/>
      <c r="X31" s="292"/>
      <c r="Y31" s="293"/>
      <c r="Z31" s="291" t="str">
        <f>H31</f>
        <v>Season 6</v>
      </c>
      <c r="AA31" s="292"/>
      <c r="AB31" s="292"/>
      <c r="AC31" s="293"/>
      <c r="AE31" s="27"/>
      <c r="AF31" s="27"/>
      <c r="AG31" s="27"/>
      <c r="AH31" s="28"/>
      <c r="AJ31" s="295" t="s">
        <v>0</v>
      </c>
      <c r="AK31" s="295" t="s">
        <v>1</v>
      </c>
      <c r="AL31" s="295" t="s">
        <v>29</v>
      </c>
      <c r="AM31" s="282" t="str">
        <f>V31</f>
        <v>Season 5</v>
      </c>
      <c r="AN31" s="283"/>
      <c r="AO31" s="283"/>
      <c r="AP31" s="284"/>
      <c r="AQ31" s="282" t="str">
        <f>Z31</f>
        <v>Season 6</v>
      </c>
      <c r="AR31" s="283"/>
      <c r="AS31" s="283"/>
      <c r="AT31" s="284"/>
    </row>
    <row r="32" spans="1:46" ht="18" customHeight="1">
      <c r="A32" s="299"/>
      <c r="B32" s="299"/>
      <c r="C32" s="299"/>
      <c r="D32" s="288" t="s">
        <v>179</v>
      </c>
      <c r="E32" s="289"/>
      <c r="F32" s="289"/>
      <c r="G32" s="290"/>
      <c r="H32" s="288" t="s">
        <v>362</v>
      </c>
      <c r="I32" s="289"/>
      <c r="J32" s="289"/>
      <c r="K32" s="290"/>
      <c r="L32" s="8"/>
      <c r="M32" s="26" t="s">
        <v>37</v>
      </c>
      <c r="N32" s="26" t="s">
        <v>38</v>
      </c>
      <c r="O32" s="26" t="s">
        <v>38</v>
      </c>
      <c r="P32" s="26" t="s">
        <v>38</v>
      </c>
      <c r="Q32" s="26"/>
      <c r="S32" s="294"/>
      <c r="T32" s="294"/>
      <c r="U32" s="294"/>
      <c r="V32" s="291" t="str">
        <f>D32</f>
        <v>01 Aug 2020 to 31 Aug 2020</v>
      </c>
      <c r="W32" s="292"/>
      <c r="X32" s="292"/>
      <c r="Y32" s="293"/>
      <c r="Z32" s="291" t="str">
        <f>H32</f>
        <v>01 Sep 2020 to 31 Oct 2020</v>
      </c>
      <c r="AA32" s="292"/>
      <c r="AB32" s="292"/>
      <c r="AC32" s="293"/>
      <c r="AE32" s="27" t="s">
        <v>39</v>
      </c>
      <c r="AF32" s="27"/>
      <c r="AG32" s="27" t="s">
        <v>40</v>
      </c>
      <c r="AH32" s="28"/>
      <c r="AJ32" s="296"/>
      <c r="AK32" s="296"/>
      <c r="AL32" s="296"/>
      <c r="AM32" s="282" t="str">
        <f>V32</f>
        <v>01 Aug 2020 to 31 Aug 2020</v>
      </c>
      <c r="AN32" s="283"/>
      <c r="AO32" s="283"/>
      <c r="AP32" s="284"/>
      <c r="AQ32" s="282" t="str">
        <f>Z32</f>
        <v>01 Sep 2020 to 31 Oct 2020</v>
      </c>
      <c r="AR32" s="283"/>
      <c r="AS32" s="283"/>
      <c r="AT32" s="284"/>
    </row>
    <row r="33" spans="1:46" ht="18" customHeight="1">
      <c r="A33" s="299"/>
      <c r="B33" s="299"/>
      <c r="C33" s="299"/>
      <c r="D33" s="29" t="s">
        <v>3</v>
      </c>
      <c r="E33" s="29" t="s">
        <v>4</v>
      </c>
      <c r="F33" s="29" t="s">
        <v>5</v>
      </c>
      <c r="G33" s="29" t="s">
        <v>41</v>
      </c>
      <c r="H33" s="29" t="s">
        <v>3</v>
      </c>
      <c r="I33" s="29" t="s">
        <v>4</v>
      </c>
      <c r="J33" s="29" t="s">
        <v>5</v>
      </c>
      <c r="K33" s="29" t="s">
        <v>41</v>
      </c>
      <c r="L33" s="8"/>
      <c r="M33" s="26"/>
      <c r="N33" s="26"/>
      <c r="O33" s="26"/>
      <c r="P33" s="26"/>
      <c r="Q33" s="26"/>
      <c r="S33" s="294"/>
      <c r="T33" s="294"/>
      <c r="U33" s="294"/>
      <c r="V33" s="29" t="s">
        <v>3</v>
      </c>
      <c r="W33" s="29" t="s">
        <v>4</v>
      </c>
      <c r="X33" s="29" t="s">
        <v>5</v>
      </c>
      <c r="Y33" s="29" t="s">
        <v>41</v>
      </c>
      <c r="Z33" s="29" t="s">
        <v>3</v>
      </c>
      <c r="AA33" s="29" t="s">
        <v>4</v>
      </c>
      <c r="AB33" s="29" t="s">
        <v>5</v>
      </c>
      <c r="AC33" s="29" t="s">
        <v>41</v>
      </c>
      <c r="AE33" s="27" t="s">
        <v>42</v>
      </c>
      <c r="AF33" s="27" t="s">
        <v>43</v>
      </c>
      <c r="AG33" s="27" t="s">
        <v>42</v>
      </c>
      <c r="AH33" s="28" t="s">
        <v>43</v>
      </c>
      <c r="AJ33" s="297"/>
      <c r="AK33" s="297"/>
      <c r="AL33" s="297"/>
      <c r="AM33" s="29" t="s">
        <v>3</v>
      </c>
      <c r="AN33" s="29" t="s">
        <v>4</v>
      </c>
      <c r="AO33" s="29" t="s">
        <v>5</v>
      </c>
      <c r="AP33" s="29" t="s">
        <v>41</v>
      </c>
      <c r="AQ33" s="29" t="s">
        <v>3</v>
      </c>
      <c r="AR33" s="29" t="s">
        <v>4</v>
      </c>
      <c r="AS33" s="29" t="s">
        <v>5</v>
      </c>
      <c r="AT33" s="29" t="s">
        <v>41</v>
      </c>
    </row>
    <row r="34" spans="1:46" ht="18" customHeight="1">
      <c r="A34" s="30" t="s">
        <v>1042</v>
      </c>
      <c r="B34" s="31" t="s">
        <v>217</v>
      </c>
      <c r="C34" s="31" t="s">
        <v>93</v>
      </c>
      <c r="D34" s="31">
        <v>314</v>
      </c>
      <c r="E34" s="31">
        <v>322</v>
      </c>
      <c r="F34" s="31">
        <v>435</v>
      </c>
      <c r="G34" s="31">
        <v>68</v>
      </c>
      <c r="H34" s="31">
        <v>249</v>
      </c>
      <c r="I34" s="31">
        <v>257</v>
      </c>
      <c r="J34" s="31">
        <v>347</v>
      </c>
      <c r="K34" s="31">
        <v>68</v>
      </c>
      <c r="L34" s="8"/>
      <c r="M34" s="33"/>
      <c r="N34" s="33"/>
      <c r="O34" s="33">
        <v>0</v>
      </c>
      <c r="P34" s="33">
        <v>0</v>
      </c>
      <c r="Q34" s="33">
        <v>0</v>
      </c>
      <c r="S34" s="30" t="str">
        <f t="shared" ref="S34:X36" si="18">A34</f>
        <v>Superior Beach Bungalow</v>
      </c>
      <c r="T34" s="31" t="str">
        <f t="shared" si="18"/>
        <v>HB</v>
      </c>
      <c r="U34" s="31" t="str">
        <f t="shared" si="18"/>
        <v>As Quoted</v>
      </c>
      <c r="V34" s="31">
        <f t="shared" si="18"/>
        <v>314</v>
      </c>
      <c r="W34" s="31">
        <f t="shared" si="18"/>
        <v>322</v>
      </c>
      <c r="X34" s="31">
        <f t="shared" si="18"/>
        <v>435</v>
      </c>
      <c r="Y34" s="31">
        <f>G34+O34</f>
        <v>68</v>
      </c>
      <c r="Z34" s="31">
        <f t="shared" ref="Z34:AB36" si="19">H34</f>
        <v>249</v>
      </c>
      <c r="AA34" s="31">
        <f t="shared" si="19"/>
        <v>257</v>
      </c>
      <c r="AB34" s="31">
        <f t="shared" si="19"/>
        <v>347</v>
      </c>
      <c r="AC34" s="31">
        <f t="shared" ref="AC34:AC36" si="20">K34+O34</f>
        <v>68</v>
      </c>
      <c r="AE34" s="35">
        <v>10</v>
      </c>
      <c r="AF34" s="35">
        <v>1</v>
      </c>
      <c r="AG34" s="35">
        <v>10</v>
      </c>
      <c r="AH34" s="36">
        <v>1</v>
      </c>
      <c r="AJ34" s="30" t="str">
        <f t="shared" ref="AJ34:AL36" si="21">S34</f>
        <v>Superior Beach Bungalow</v>
      </c>
      <c r="AK34" s="31" t="str">
        <f t="shared" si="21"/>
        <v>HB</v>
      </c>
      <c r="AL34" s="31" t="str">
        <f t="shared" si="21"/>
        <v>As Quoted</v>
      </c>
      <c r="AM34" s="31">
        <f>V34+AE34</f>
        <v>324</v>
      </c>
      <c r="AN34" s="31">
        <f>W34+AE34</f>
        <v>332</v>
      </c>
      <c r="AO34" s="31">
        <f t="shared" ref="AO34:AQ36" si="22">X34+AE34</f>
        <v>445</v>
      </c>
      <c r="AP34" s="31">
        <f t="shared" si="22"/>
        <v>69</v>
      </c>
      <c r="AQ34" s="31">
        <f t="shared" si="22"/>
        <v>259</v>
      </c>
      <c r="AR34" s="31">
        <f>AA34+AG34</f>
        <v>267</v>
      </c>
      <c r="AS34" s="31">
        <f t="shared" ref="AS34:AT36" si="23">AB34+AG34</f>
        <v>357</v>
      </c>
      <c r="AT34" s="31">
        <f t="shared" si="23"/>
        <v>69</v>
      </c>
    </row>
    <row r="35" spans="1:46" ht="18" customHeight="1">
      <c r="A35" s="30" t="s">
        <v>331</v>
      </c>
      <c r="B35" s="31" t="s">
        <v>139</v>
      </c>
      <c r="C35" s="31" t="s">
        <v>140</v>
      </c>
      <c r="D35" s="31">
        <v>557</v>
      </c>
      <c r="E35" s="31">
        <v>557</v>
      </c>
      <c r="F35" s="38">
        <v>0</v>
      </c>
      <c r="G35" s="31">
        <v>125</v>
      </c>
      <c r="H35" s="31">
        <v>557</v>
      </c>
      <c r="I35" s="31">
        <v>557</v>
      </c>
      <c r="J35" s="38">
        <v>0</v>
      </c>
      <c r="K35" s="31">
        <v>125</v>
      </c>
      <c r="L35" s="8"/>
      <c r="M35" s="33"/>
      <c r="N35" s="33"/>
      <c r="O35" s="33">
        <v>0</v>
      </c>
      <c r="P35" s="33">
        <v>0</v>
      </c>
      <c r="Q35" s="33">
        <v>0</v>
      </c>
      <c r="S35" s="30" t="str">
        <f t="shared" si="18"/>
        <v>Water Villa</v>
      </c>
      <c r="T35" s="31" t="str">
        <f t="shared" si="18"/>
        <v>BB</v>
      </c>
      <c r="U35" s="31" t="str">
        <f t="shared" si="18"/>
        <v>02 Persons</v>
      </c>
      <c r="V35" s="31">
        <f t="shared" si="18"/>
        <v>557</v>
      </c>
      <c r="W35" s="31">
        <f t="shared" si="18"/>
        <v>557</v>
      </c>
      <c r="X35" s="31">
        <f t="shared" si="18"/>
        <v>0</v>
      </c>
      <c r="Y35" s="31">
        <f>G35+O35</f>
        <v>125</v>
      </c>
      <c r="Z35" s="31">
        <f t="shared" si="19"/>
        <v>557</v>
      </c>
      <c r="AA35" s="31">
        <f t="shared" si="19"/>
        <v>557</v>
      </c>
      <c r="AB35" s="31">
        <f t="shared" si="19"/>
        <v>0</v>
      </c>
      <c r="AC35" s="31">
        <f t="shared" si="20"/>
        <v>125</v>
      </c>
      <c r="AE35" s="35">
        <v>10</v>
      </c>
      <c r="AF35" s="35">
        <v>0</v>
      </c>
      <c r="AG35" s="35">
        <v>10</v>
      </c>
      <c r="AH35" s="36">
        <v>0</v>
      </c>
      <c r="AJ35" s="30" t="str">
        <f t="shared" si="21"/>
        <v>Water Villa</v>
      </c>
      <c r="AK35" s="31" t="str">
        <f t="shared" si="21"/>
        <v>BB</v>
      </c>
      <c r="AL35" s="31" t="str">
        <f t="shared" si="21"/>
        <v>02 Persons</v>
      </c>
      <c r="AM35" s="31">
        <f>V35+AE35</f>
        <v>567</v>
      </c>
      <c r="AN35" s="31">
        <f>W35+AE35</f>
        <v>567</v>
      </c>
      <c r="AO35" s="31">
        <f>X35</f>
        <v>0</v>
      </c>
      <c r="AP35" s="31">
        <f t="shared" si="22"/>
        <v>125</v>
      </c>
      <c r="AQ35" s="31">
        <f t="shared" si="22"/>
        <v>567</v>
      </c>
      <c r="AR35" s="31">
        <f>AA35+AG35</f>
        <v>567</v>
      </c>
      <c r="AS35" s="31">
        <f>AB35</f>
        <v>0</v>
      </c>
      <c r="AT35" s="31">
        <f t="shared" si="23"/>
        <v>125</v>
      </c>
    </row>
    <row r="36" spans="1:46" ht="18" customHeight="1">
      <c r="A36" s="30" t="s">
        <v>1584</v>
      </c>
      <c r="B36" s="31" t="s">
        <v>139</v>
      </c>
      <c r="C36" s="31" t="s">
        <v>140</v>
      </c>
      <c r="D36" s="31">
        <v>679</v>
      </c>
      <c r="E36" s="31">
        <v>679</v>
      </c>
      <c r="F36" s="38">
        <v>0</v>
      </c>
      <c r="G36" s="31">
        <v>125</v>
      </c>
      <c r="H36" s="31">
        <v>679</v>
      </c>
      <c r="I36" s="31">
        <v>679</v>
      </c>
      <c r="J36" s="38">
        <v>0</v>
      </c>
      <c r="K36" s="31">
        <v>125</v>
      </c>
      <c r="L36" s="8"/>
      <c r="M36" s="33"/>
      <c r="N36" s="33"/>
      <c r="O36" s="33">
        <v>0</v>
      </c>
      <c r="P36" s="33">
        <v>0</v>
      </c>
      <c r="Q36" s="33">
        <v>0</v>
      </c>
      <c r="S36" s="30" t="str">
        <f t="shared" si="18"/>
        <v>Haven Villa</v>
      </c>
      <c r="T36" s="31" t="str">
        <f t="shared" si="18"/>
        <v>BB</v>
      </c>
      <c r="U36" s="31" t="str">
        <f t="shared" si="18"/>
        <v>02 Persons</v>
      </c>
      <c r="V36" s="31">
        <f t="shared" si="18"/>
        <v>679</v>
      </c>
      <c r="W36" s="31">
        <f t="shared" si="18"/>
        <v>679</v>
      </c>
      <c r="X36" s="31">
        <f t="shared" si="18"/>
        <v>0</v>
      </c>
      <c r="Y36" s="31">
        <f>G36+O36</f>
        <v>125</v>
      </c>
      <c r="Z36" s="31">
        <f t="shared" si="19"/>
        <v>679</v>
      </c>
      <c r="AA36" s="31">
        <f t="shared" si="19"/>
        <v>679</v>
      </c>
      <c r="AB36" s="31">
        <f t="shared" si="19"/>
        <v>0</v>
      </c>
      <c r="AC36" s="31">
        <f t="shared" si="20"/>
        <v>125</v>
      </c>
      <c r="AE36" s="35">
        <v>10</v>
      </c>
      <c r="AF36" s="35">
        <v>0</v>
      </c>
      <c r="AG36" s="35">
        <v>10</v>
      </c>
      <c r="AH36" s="36">
        <v>0</v>
      </c>
      <c r="AJ36" s="30" t="str">
        <f t="shared" si="21"/>
        <v>Haven Villa</v>
      </c>
      <c r="AK36" s="31" t="str">
        <f t="shared" si="21"/>
        <v>BB</v>
      </c>
      <c r="AL36" s="31" t="str">
        <f t="shared" si="21"/>
        <v>02 Persons</v>
      </c>
      <c r="AM36" s="31">
        <f>V36+AE36</f>
        <v>689</v>
      </c>
      <c r="AN36" s="31">
        <f>W36+AE36</f>
        <v>689</v>
      </c>
      <c r="AO36" s="31">
        <f>X36</f>
        <v>0</v>
      </c>
      <c r="AP36" s="31">
        <f t="shared" si="22"/>
        <v>125</v>
      </c>
      <c r="AQ36" s="31">
        <f t="shared" si="22"/>
        <v>689</v>
      </c>
      <c r="AR36" s="31">
        <f>AA36+AG36</f>
        <v>689</v>
      </c>
      <c r="AS36" s="31">
        <f>AB36</f>
        <v>0</v>
      </c>
      <c r="AT36" s="31">
        <f t="shared" si="23"/>
        <v>125</v>
      </c>
    </row>
    <row r="37" spans="1:46" ht="18" customHeight="1">
      <c r="A37" s="30"/>
      <c r="B37" s="31"/>
      <c r="C37" s="31"/>
      <c r="D37" s="38" t="s">
        <v>3</v>
      </c>
      <c r="E37" s="38" t="s">
        <v>4</v>
      </c>
      <c r="F37" s="38" t="s">
        <v>340</v>
      </c>
      <c r="G37" s="38" t="s">
        <v>41</v>
      </c>
      <c r="H37" s="38" t="s">
        <v>3</v>
      </c>
      <c r="I37" s="38" t="s">
        <v>4</v>
      </c>
      <c r="J37" s="38" t="s">
        <v>340</v>
      </c>
      <c r="K37" s="38" t="s">
        <v>41</v>
      </c>
      <c r="L37" s="8"/>
      <c r="M37" s="33"/>
      <c r="N37" s="33"/>
      <c r="O37" s="33"/>
      <c r="P37" s="33"/>
      <c r="Q37" s="33"/>
      <c r="S37" s="30"/>
      <c r="T37" s="31"/>
      <c r="U37" s="31"/>
      <c r="V37" s="31" t="s">
        <v>3</v>
      </c>
      <c r="W37" s="34" t="s">
        <v>4</v>
      </c>
      <c r="X37" s="34" t="s">
        <v>340</v>
      </c>
      <c r="Y37" s="34" t="s">
        <v>41</v>
      </c>
      <c r="Z37" s="34" t="s">
        <v>3</v>
      </c>
      <c r="AA37" s="34" t="s">
        <v>4</v>
      </c>
      <c r="AB37" s="34" t="s">
        <v>340</v>
      </c>
      <c r="AC37" s="34" t="s">
        <v>41</v>
      </c>
      <c r="AE37" s="35"/>
      <c r="AF37" s="35"/>
      <c r="AG37" s="35"/>
      <c r="AH37" s="36"/>
      <c r="AJ37" s="30"/>
      <c r="AK37" s="31"/>
      <c r="AL37" s="31"/>
      <c r="AM37" s="34" t="s">
        <v>3</v>
      </c>
      <c r="AN37" s="34" t="s">
        <v>4</v>
      </c>
      <c r="AO37" s="34" t="s">
        <v>340</v>
      </c>
      <c r="AP37" s="34" t="s">
        <v>41</v>
      </c>
      <c r="AQ37" s="34" t="s">
        <v>3</v>
      </c>
      <c r="AR37" s="34" t="s">
        <v>4</v>
      </c>
      <c r="AS37" s="34" t="s">
        <v>340</v>
      </c>
      <c r="AT37" s="34" t="s">
        <v>41</v>
      </c>
    </row>
    <row r="38" spans="1:46" ht="18" customHeight="1">
      <c r="A38" s="30" t="s">
        <v>1585</v>
      </c>
      <c r="B38" s="31" t="s">
        <v>139</v>
      </c>
      <c r="C38" s="31" t="s">
        <v>140</v>
      </c>
      <c r="D38" s="31">
        <v>964</v>
      </c>
      <c r="E38" s="31">
        <v>964</v>
      </c>
      <c r="F38" s="31">
        <v>258</v>
      </c>
      <c r="G38" s="31">
        <v>176</v>
      </c>
      <c r="H38" s="31">
        <v>964</v>
      </c>
      <c r="I38" s="31">
        <v>964</v>
      </c>
      <c r="J38" s="31">
        <v>258</v>
      </c>
      <c r="K38" s="31">
        <v>176</v>
      </c>
      <c r="L38" s="8"/>
      <c r="M38" s="33"/>
      <c r="N38" s="33"/>
      <c r="O38" s="33">
        <v>0</v>
      </c>
      <c r="P38" s="33">
        <v>0</v>
      </c>
      <c r="Q38" s="33">
        <v>0</v>
      </c>
      <c r="S38" s="30" t="str">
        <f t="shared" ref="S38:X38" si="24">A38</f>
        <v>Haven Suite</v>
      </c>
      <c r="T38" s="31" t="str">
        <f t="shared" si="24"/>
        <v>BB</v>
      </c>
      <c r="U38" s="31" t="str">
        <f t="shared" si="24"/>
        <v>02 Persons</v>
      </c>
      <c r="V38" s="31">
        <f t="shared" si="24"/>
        <v>964</v>
      </c>
      <c r="W38" s="31">
        <f t="shared" si="24"/>
        <v>964</v>
      </c>
      <c r="X38" s="31">
        <f t="shared" si="24"/>
        <v>258</v>
      </c>
      <c r="Y38" s="31">
        <f>G38+O38</f>
        <v>176</v>
      </c>
      <c r="Z38" s="31">
        <f t="shared" ref="Z38:AB38" si="25">H38</f>
        <v>964</v>
      </c>
      <c r="AA38" s="31">
        <f t="shared" si="25"/>
        <v>964</v>
      </c>
      <c r="AB38" s="31">
        <f t="shared" si="25"/>
        <v>258</v>
      </c>
      <c r="AC38" s="31">
        <f t="shared" ref="AC38:AC40" si="26">K38+O38</f>
        <v>176</v>
      </c>
      <c r="AE38" s="35">
        <v>10</v>
      </c>
      <c r="AF38" s="35">
        <v>1</v>
      </c>
      <c r="AG38" s="35">
        <v>10</v>
      </c>
      <c r="AH38" s="36">
        <v>1</v>
      </c>
      <c r="AJ38" s="30" t="str">
        <f t="shared" ref="AJ38:AL38" si="27">S38</f>
        <v>Haven Suite</v>
      </c>
      <c r="AK38" s="31" t="str">
        <f t="shared" si="27"/>
        <v>BB</v>
      </c>
      <c r="AL38" s="31" t="str">
        <f t="shared" si="27"/>
        <v>02 Persons</v>
      </c>
      <c r="AM38" s="31">
        <f>V38+AE38</f>
        <v>974</v>
      </c>
      <c r="AN38" s="31">
        <f>W38+AE38</f>
        <v>974</v>
      </c>
      <c r="AO38" s="31">
        <f>X38</f>
        <v>258</v>
      </c>
      <c r="AP38" s="31">
        <f t="shared" ref="AP38:AQ38" si="28">Y38+AF38</f>
        <v>177</v>
      </c>
      <c r="AQ38" s="31">
        <f t="shared" si="28"/>
        <v>974</v>
      </c>
      <c r="AR38" s="31">
        <f>AA38+AG38</f>
        <v>974</v>
      </c>
      <c r="AS38" s="31">
        <f>AB38</f>
        <v>258</v>
      </c>
      <c r="AT38" s="31">
        <f t="shared" ref="AT38" si="29">AC38+AH38</f>
        <v>177</v>
      </c>
    </row>
    <row r="39" spans="1:46" ht="18" customHeight="1">
      <c r="A39" s="30"/>
      <c r="B39" s="31"/>
      <c r="C39" s="31"/>
      <c r="D39" s="38"/>
      <c r="E39" s="38" t="s">
        <v>279</v>
      </c>
      <c r="F39" s="38"/>
      <c r="G39" s="38"/>
      <c r="H39" s="38"/>
      <c r="I39" s="38" t="s">
        <v>279</v>
      </c>
      <c r="J39" s="38"/>
      <c r="K39" s="38"/>
      <c r="L39" s="8"/>
      <c r="M39" s="33"/>
      <c r="N39" s="33"/>
      <c r="O39" s="33"/>
      <c r="P39" s="33"/>
      <c r="Q39" s="33"/>
      <c r="S39" s="30"/>
      <c r="T39" s="31"/>
      <c r="U39" s="31"/>
      <c r="V39" s="31"/>
      <c r="W39" s="34" t="str">
        <f>E39</f>
        <v>Quadruple</v>
      </c>
      <c r="X39" s="34"/>
      <c r="Y39" s="34"/>
      <c r="Z39" s="34"/>
      <c r="AA39" s="34" t="str">
        <f>I39</f>
        <v>Quadruple</v>
      </c>
      <c r="AB39" s="34"/>
      <c r="AC39" s="34">
        <f t="shared" si="26"/>
        <v>0</v>
      </c>
      <c r="AE39" s="35"/>
      <c r="AF39" s="35"/>
      <c r="AG39" s="35"/>
      <c r="AH39" s="36"/>
      <c r="AJ39" s="30"/>
      <c r="AK39" s="31"/>
      <c r="AL39" s="31"/>
      <c r="AM39" s="31"/>
      <c r="AN39" s="34" t="str">
        <f>W39</f>
        <v>Quadruple</v>
      </c>
      <c r="AO39" s="34"/>
      <c r="AP39" s="34"/>
      <c r="AQ39" s="34"/>
      <c r="AR39" s="34" t="str">
        <f>AA39</f>
        <v>Quadruple</v>
      </c>
      <c r="AS39" s="34"/>
      <c r="AT39" s="34"/>
    </row>
    <row r="40" spans="1:46" ht="18" customHeight="1">
      <c r="A40" s="30" t="s">
        <v>1019</v>
      </c>
      <c r="B40" s="31" t="s">
        <v>139</v>
      </c>
      <c r="C40" s="31" t="s">
        <v>68</v>
      </c>
      <c r="D40" s="38">
        <v>0</v>
      </c>
      <c r="E40" s="31">
        <v>1516</v>
      </c>
      <c r="F40" s="31">
        <v>258</v>
      </c>
      <c r="G40" s="31">
        <v>176</v>
      </c>
      <c r="H40" s="38">
        <v>0</v>
      </c>
      <c r="I40" s="31">
        <v>1516</v>
      </c>
      <c r="J40" s="31">
        <v>258</v>
      </c>
      <c r="K40" s="31">
        <v>176</v>
      </c>
      <c r="L40" s="8"/>
      <c r="M40" s="33"/>
      <c r="N40" s="33"/>
      <c r="O40" s="33">
        <v>0</v>
      </c>
      <c r="P40" s="33">
        <v>0</v>
      </c>
      <c r="Q40" s="33">
        <v>0</v>
      </c>
      <c r="S40" s="30" t="str">
        <f>A40</f>
        <v>Ocean Suite</v>
      </c>
      <c r="T40" s="31" t="str">
        <f>B40</f>
        <v>BB</v>
      </c>
      <c r="U40" s="31" t="str">
        <f>C40</f>
        <v>04 Persons</v>
      </c>
      <c r="V40" s="31">
        <f>D40</f>
        <v>0</v>
      </c>
      <c r="W40" s="31">
        <f>E40</f>
        <v>1516</v>
      </c>
      <c r="X40" s="31">
        <f>F40</f>
        <v>258</v>
      </c>
      <c r="Y40" s="31">
        <f>G40+O40</f>
        <v>176</v>
      </c>
      <c r="Z40" s="31">
        <f>H40</f>
        <v>0</v>
      </c>
      <c r="AA40" s="31">
        <f>I40</f>
        <v>1516</v>
      </c>
      <c r="AB40" s="31">
        <f>J40</f>
        <v>258</v>
      </c>
      <c r="AC40" s="31">
        <f t="shared" si="26"/>
        <v>176</v>
      </c>
      <c r="AE40" s="35">
        <v>15</v>
      </c>
      <c r="AF40" s="35">
        <v>1</v>
      </c>
      <c r="AG40" s="35">
        <v>15</v>
      </c>
      <c r="AH40" s="36">
        <v>1</v>
      </c>
      <c r="AJ40" s="30" t="str">
        <f>S40</f>
        <v>Ocean Suite</v>
      </c>
      <c r="AK40" s="31" t="str">
        <f>T40</f>
        <v>BB</v>
      </c>
      <c r="AL40" s="31" t="str">
        <f>U40</f>
        <v>04 Persons</v>
      </c>
      <c r="AM40" s="31">
        <f>V40+AE40</f>
        <v>15</v>
      </c>
      <c r="AN40" s="31">
        <f>W40+AE40</f>
        <v>1531</v>
      </c>
      <c r="AO40" s="31">
        <f>X40</f>
        <v>258</v>
      </c>
      <c r="AP40" s="31">
        <f>Y40+AF40</f>
        <v>177</v>
      </c>
      <c r="AQ40" s="31">
        <f>Z40+AG40</f>
        <v>15</v>
      </c>
      <c r="AR40" s="31">
        <f>AA40+AG40</f>
        <v>1531</v>
      </c>
      <c r="AS40" s="31">
        <f>AB40</f>
        <v>258</v>
      </c>
      <c r="AT40" s="31">
        <f>AC40+AH40</f>
        <v>177</v>
      </c>
    </row>
    <row r="41" spans="1:46" ht="18" customHeight="1">
      <c r="A41" s="25" t="s">
        <v>1583</v>
      </c>
      <c r="M41" s="25" t="s">
        <v>25</v>
      </c>
      <c r="S41" s="25" t="s">
        <v>26</v>
      </c>
      <c r="AE41" s="25" t="s">
        <v>27</v>
      </c>
      <c r="AJ41" s="25" t="s">
        <v>28</v>
      </c>
    </row>
    <row r="42" spans="1:46" ht="18" customHeight="1">
      <c r="A42" s="299" t="s">
        <v>0</v>
      </c>
      <c r="B42" s="299" t="s">
        <v>1</v>
      </c>
      <c r="C42" s="299" t="s">
        <v>29</v>
      </c>
      <c r="D42" s="288" t="s">
        <v>103</v>
      </c>
      <c r="E42" s="289"/>
      <c r="F42" s="289"/>
      <c r="G42" s="290"/>
      <c r="H42" s="288" t="s">
        <v>556</v>
      </c>
      <c r="I42" s="289"/>
      <c r="J42" s="289"/>
      <c r="K42" s="290"/>
      <c r="L42" s="8"/>
      <c r="M42" s="26" t="s">
        <v>32</v>
      </c>
      <c r="N42" s="26" t="s">
        <v>33</v>
      </c>
      <c r="O42" s="26" t="s">
        <v>34</v>
      </c>
      <c r="P42" s="26" t="s">
        <v>34</v>
      </c>
      <c r="Q42" s="26" t="s">
        <v>34</v>
      </c>
      <c r="S42" s="294" t="s">
        <v>0</v>
      </c>
      <c r="T42" s="294" t="s">
        <v>1</v>
      </c>
      <c r="U42" s="294" t="s">
        <v>29</v>
      </c>
      <c r="V42" s="291" t="str">
        <f>D42</f>
        <v>Season 7</v>
      </c>
      <c r="W42" s="292"/>
      <c r="X42" s="292"/>
      <c r="Y42" s="293"/>
      <c r="Z42" s="291" t="str">
        <f>H42</f>
        <v>Season 8</v>
      </c>
      <c r="AA42" s="292"/>
      <c r="AB42" s="292"/>
      <c r="AC42" s="293"/>
      <c r="AE42" s="27"/>
      <c r="AF42" s="27"/>
      <c r="AG42" s="27"/>
      <c r="AH42" s="28"/>
      <c r="AJ42" s="295" t="s">
        <v>0</v>
      </c>
      <c r="AK42" s="295" t="s">
        <v>1</v>
      </c>
      <c r="AL42" s="295" t="s">
        <v>29</v>
      </c>
      <c r="AM42" s="282" t="str">
        <f>V42</f>
        <v>Season 7</v>
      </c>
      <c r="AN42" s="283"/>
      <c r="AO42" s="283"/>
      <c r="AP42" s="284"/>
      <c r="AQ42" s="282" t="str">
        <f>Z42</f>
        <v>Season 8</v>
      </c>
      <c r="AR42" s="283"/>
      <c r="AS42" s="283"/>
      <c r="AT42" s="284"/>
    </row>
    <row r="43" spans="1:46" ht="18" customHeight="1">
      <c r="A43" s="299"/>
      <c r="B43" s="299"/>
      <c r="C43" s="299"/>
      <c r="D43" s="288" t="s">
        <v>699</v>
      </c>
      <c r="E43" s="289"/>
      <c r="F43" s="289"/>
      <c r="G43" s="290"/>
      <c r="H43" s="288" t="s">
        <v>1043</v>
      </c>
      <c r="I43" s="289"/>
      <c r="J43" s="289"/>
      <c r="K43" s="290"/>
      <c r="L43" s="8"/>
      <c r="M43" s="26" t="s">
        <v>37</v>
      </c>
      <c r="N43" s="26" t="s">
        <v>38</v>
      </c>
      <c r="O43" s="26" t="s">
        <v>38</v>
      </c>
      <c r="P43" s="26" t="s">
        <v>38</v>
      </c>
      <c r="Q43" s="26"/>
      <c r="S43" s="294"/>
      <c r="T43" s="294"/>
      <c r="U43" s="294"/>
      <c r="V43" s="291" t="str">
        <f>D43</f>
        <v>01 Nov 2020 to 30 Nov 2020</v>
      </c>
      <c r="W43" s="292"/>
      <c r="X43" s="292"/>
      <c r="Y43" s="293"/>
      <c r="Z43" s="291" t="str">
        <f>H43</f>
        <v>01 Dec 2020 to 27 Dec 2020</v>
      </c>
      <c r="AA43" s="292"/>
      <c r="AB43" s="292"/>
      <c r="AC43" s="293"/>
      <c r="AE43" s="27" t="s">
        <v>39</v>
      </c>
      <c r="AF43" s="27"/>
      <c r="AG43" s="27" t="s">
        <v>40</v>
      </c>
      <c r="AH43" s="28"/>
      <c r="AJ43" s="296"/>
      <c r="AK43" s="296"/>
      <c r="AL43" s="296"/>
      <c r="AM43" s="282" t="str">
        <f>V43</f>
        <v>01 Nov 2020 to 30 Nov 2020</v>
      </c>
      <c r="AN43" s="283"/>
      <c r="AO43" s="283"/>
      <c r="AP43" s="284"/>
      <c r="AQ43" s="282" t="str">
        <f>Z43</f>
        <v>01 Dec 2020 to 27 Dec 2020</v>
      </c>
      <c r="AR43" s="283"/>
      <c r="AS43" s="283"/>
      <c r="AT43" s="284"/>
    </row>
    <row r="44" spans="1:46" ht="18" customHeight="1">
      <c r="A44" s="299"/>
      <c r="B44" s="299"/>
      <c r="C44" s="299"/>
      <c r="D44" s="29" t="s">
        <v>3</v>
      </c>
      <c r="E44" s="29" t="s">
        <v>4</v>
      </c>
      <c r="F44" s="29" t="s">
        <v>5</v>
      </c>
      <c r="G44" s="29" t="s">
        <v>41</v>
      </c>
      <c r="H44" s="29" t="s">
        <v>3</v>
      </c>
      <c r="I44" s="29" t="s">
        <v>4</v>
      </c>
      <c r="J44" s="29" t="s">
        <v>5</v>
      </c>
      <c r="K44" s="29" t="s">
        <v>41</v>
      </c>
      <c r="L44" s="8"/>
      <c r="M44" s="26"/>
      <c r="N44" s="26"/>
      <c r="O44" s="26"/>
      <c r="P44" s="26"/>
      <c r="Q44" s="26"/>
      <c r="S44" s="294"/>
      <c r="T44" s="294"/>
      <c r="U44" s="294"/>
      <c r="V44" s="29" t="s">
        <v>3</v>
      </c>
      <c r="W44" s="29" t="s">
        <v>4</v>
      </c>
      <c r="X44" s="29" t="s">
        <v>5</v>
      </c>
      <c r="Y44" s="29" t="s">
        <v>41</v>
      </c>
      <c r="Z44" s="29" t="s">
        <v>3</v>
      </c>
      <c r="AA44" s="29" t="s">
        <v>4</v>
      </c>
      <c r="AB44" s="29" t="s">
        <v>5</v>
      </c>
      <c r="AC44" s="29" t="s">
        <v>41</v>
      </c>
      <c r="AE44" s="27" t="s">
        <v>42</v>
      </c>
      <c r="AF44" s="27" t="s">
        <v>43</v>
      </c>
      <c r="AG44" s="27" t="s">
        <v>42</v>
      </c>
      <c r="AH44" s="28" t="s">
        <v>43</v>
      </c>
      <c r="AJ44" s="297"/>
      <c r="AK44" s="297"/>
      <c r="AL44" s="297"/>
      <c r="AM44" s="29" t="s">
        <v>3</v>
      </c>
      <c r="AN44" s="29" t="s">
        <v>4</v>
      </c>
      <c r="AO44" s="29" t="s">
        <v>5</v>
      </c>
      <c r="AP44" s="29" t="s">
        <v>41</v>
      </c>
      <c r="AQ44" s="29" t="s">
        <v>3</v>
      </c>
      <c r="AR44" s="29" t="s">
        <v>4</v>
      </c>
      <c r="AS44" s="29" t="s">
        <v>5</v>
      </c>
      <c r="AT44" s="29" t="s">
        <v>41</v>
      </c>
    </row>
    <row r="45" spans="1:46" ht="18" customHeight="1">
      <c r="A45" s="30" t="s">
        <v>1042</v>
      </c>
      <c r="B45" s="31" t="s">
        <v>217</v>
      </c>
      <c r="C45" s="31" t="s">
        <v>93</v>
      </c>
      <c r="D45" s="31">
        <v>269</v>
      </c>
      <c r="E45" s="31">
        <v>277</v>
      </c>
      <c r="F45" s="31">
        <v>374</v>
      </c>
      <c r="G45" s="31">
        <v>68</v>
      </c>
      <c r="H45" s="31">
        <v>288</v>
      </c>
      <c r="I45" s="31">
        <v>296</v>
      </c>
      <c r="J45" s="31">
        <v>399</v>
      </c>
      <c r="K45" s="31">
        <v>68</v>
      </c>
      <c r="L45" s="8"/>
      <c r="M45" s="33"/>
      <c r="N45" s="33"/>
      <c r="O45" s="33">
        <v>0</v>
      </c>
      <c r="P45" s="33">
        <v>0</v>
      </c>
      <c r="Q45" s="33">
        <v>0</v>
      </c>
      <c r="S45" s="30" t="str">
        <f t="shared" ref="S45:X47" si="30">A45</f>
        <v>Superior Beach Bungalow</v>
      </c>
      <c r="T45" s="31" t="str">
        <f t="shared" si="30"/>
        <v>HB</v>
      </c>
      <c r="U45" s="31" t="str">
        <f t="shared" si="30"/>
        <v>As Quoted</v>
      </c>
      <c r="V45" s="31">
        <f t="shared" si="30"/>
        <v>269</v>
      </c>
      <c r="W45" s="31">
        <f t="shared" si="30"/>
        <v>277</v>
      </c>
      <c r="X45" s="31">
        <f t="shared" si="30"/>
        <v>374</v>
      </c>
      <c r="Y45" s="31">
        <f>G45+O45</f>
        <v>68</v>
      </c>
      <c r="Z45" s="31">
        <f t="shared" ref="Z45:AB47" si="31">H45</f>
        <v>288</v>
      </c>
      <c r="AA45" s="31">
        <f t="shared" si="31"/>
        <v>296</v>
      </c>
      <c r="AB45" s="31">
        <f t="shared" si="31"/>
        <v>399</v>
      </c>
      <c r="AC45" s="31">
        <f t="shared" ref="AC45:AC47" si="32">K45+O45</f>
        <v>68</v>
      </c>
      <c r="AE45" s="35">
        <v>20</v>
      </c>
      <c r="AF45" s="35">
        <v>1</v>
      </c>
      <c r="AG45" s="35">
        <v>10</v>
      </c>
      <c r="AH45" s="36">
        <v>1</v>
      </c>
      <c r="AJ45" s="30" t="str">
        <f t="shared" ref="AJ45:AL47" si="33">S45</f>
        <v>Superior Beach Bungalow</v>
      </c>
      <c r="AK45" s="31" t="str">
        <f t="shared" si="33"/>
        <v>HB</v>
      </c>
      <c r="AL45" s="31" t="str">
        <f t="shared" si="33"/>
        <v>As Quoted</v>
      </c>
      <c r="AM45" s="31">
        <f>V45+AE45</f>
        <v>289</v>
      </c>
      <c r="AN45" s="31">
        <f>W45+AE45</f>
        <v>297</v>
      </c>
      <c r="AO45" s="31">
        <f t="shared" ref="AO45:AQ47" si="34">X45+AE45</f>
        <v>394</v>
      </c>
      <c r="AP45" s="31">
        <f t="shared" si="34"/>
        <v>69</v>
      </c>
      <c r="AQ45" s="31">
        <f t="shared" si="34"/>
        <v>298</v>
      </c>
      <c r="AR45" s="31">
        <f>AA45+AG45</f>
        <v>306</v>
      </c>
      <c r="AS45" s="31">
        <f t="shared" ref="AS45:AT47" si="35">AB45+AG45</f>
        <v>409</v>
      </c>
      <c r="AT45" s="31">
        <f t="shared" si="35"/>
        <v>69</v>
      </c>
    </row>
    <row r="46" spans="1:46" ht="18" customHeight="1">
      <c r="A46" s="30" t="s">
        <v>331</v>
      </c>
      <c r="B46" s="31" t="s">
        <v>139</v>
      </c>
      <c r="C46" s="31" t="s">
        <v>140</v>
      </c>
      <c r="D46" s="31">
        <v>566</v>
      </c>
      <c r="E46" s="31">
        <v>566</v>
      </c>
      <c r="F46" s="38">
        <v>0</v>
      </c>
      <c r="G46" s="31">
        <v>125</v>
      </c>
      <c r="H46" s="31">
        <v>566</v>
      </c>
      <c r="I46" s="31">
        <v>566</v>
      </c>
      <c r="J46" s="38">
        <v>0</v>
      </c>
      <c r="K46" s="31">
        <v>125</v>
      </c>
      <c r="L46" s="8"/>
      <c r="M46" s="33"/>
      <c r="N46" s="33"/>
      <c r="O46" s="33">
        <v>0</v>
      </c>
      <c r="P46" s="33">
        <v>0</v>
      </c>
      <c r="Q46" s="33">
        <v>0</v>
      </c>
      <c r="S46" s="30" t="str">
        <f t="shared" si="30"/>
        <v>Water Villa</v>
      </c>
      <c r="T46" s="31" t="str">
        <f t="shared" si="30"/>
        <v>BB</v>
      </c>
      <c r="U46" s="31" t="str">
        <f t="shared" si="30"/>
        <v>02 Persons</v>
      </c>
      <c r="V46" s="31">
        <f t="shared" si="30"/>
        <v>566</v>
      </c>
      <c r="W46" s="31">
        <f t="shared" si="30"/>
        <v>566</v>
      </c>
      <c r="X46" s="31">
        <f t="shared" si="30"/>
        <v>0</v>
      </c>
      <c r="Y46" s="31">
        <f>G46+O46</f>
        <v>125</v>
      </c>
      <c r="Z46" s="31">
        <f t="shared" si="31"/>
        <v>566</v>
      </c>
      <c r="AA46" s="31">
        <f t="shared" si="31"/>
        <v>566</v>
      </c>
      <c r="AB46" s="31">
        <f t="shared" si="31"/>
        <v>0</v>
      </c>
      <c r="AC46" s="31">
        <f t="shared" si="32"/>
        <v>125</v>
      </c>
      <c r="AE46" s="35">
        <v>20</v>
      </c>
      <c r="AF46" s="35">
        <v>0</v>
      </c>
      <c r="AG46" s="35">
        <v>10</v>
      </c>
      <c r="AH46" s="36">
        <v>0</v>
      </c>
      <c r="AJ46" s="30" t="str">
        <f t="shared" si="33"/>
        <v>Water Villa</v>
      </c>
      <c r="AK46" s="31" t="str">
        <f t="shared" si="33"/>
        <v>BB</v>
      </c>
      <c r="AL46" s="31" t="str">
        <f t="shared" si="33"/>
        <v>02 Persons</v>
      </c>
      <c r="AM46" s="31">
        <f>V46+AE46</f>
        <v>586</v>
      </c>
      <c r="AN46" s="31">
        <f>W46+AE46</f>
        <v>586</v>
      </c>
      <c r="AO46" s="31">
        <f>X46</f>
        <v>0</v>
      </c>
      <c r="AP46" s="31">
        <f t="shared" si="34"/>
        <v>125</v>
      </c>
      <c r="AQ46" s="31">
        <f t="shared" si="34"/>
        <v>576</v>
      </c>
      <c r="AR46" s="31">
        <f>AA46+AG46</f>
        <v>576</v>
      </c>
      <c r="AS46" s="31">
        <f>AB46</f>
        <v>0</v>
      </c>
      <c r="AT46" s="31">
        <f t="shared" si="35"/>
        <v>125</v>
      </c>
    </row>
    <row r="47" spans="1:46" ht="18" customHeight="1">
      <c r="A47" s="30" t="s">
        <v>1584</v>
      </c>
      <c r="B47" s="31" t="s">
        <v>139</v>
      </c>
      <c r="C47" s="31" t="s">
        <v>140</v>
      </c>
      <c r="D47" s="31">
        <v>689</v>
      </c>
      <c r="E47" s="31">
        <v>689</v>
      </c>
      <c r="F47" s="38">
        <v>0</v>
      </c>
      <c r="G47" s="31">
        <v>125</v>
      </c>
      <c r="H47" s="31">
        <v>689</v>
      </c>
      <c r="I47" s="31">
        <v>689</v>
      </c>
      <c r="J47" s="38">
        <v>0</v>
      </c>
      <c r="K47" s="31">
        <v>125</v>
      </c>
      <c r="L47" s="8"/>
      <c r="M47" s="33"/>
      <c r="N47" s="33"/>
      <c r="O47" s="33">
        <v>0</v>
      </c>
      <c r="P47" s="33">
        <v>0</v>
      </c>
      <c r="Q47" s="33">
        <v>0</v>
      </c>
      <c r="S47" s="30" t="str">
        <f t="shared" si="30"/>
        <v>Haven Villa</v>
      </c>
      <c r="T47" s="31" t="str">
        <f t="shared" si="30"/>
        <v>BB</v>
      </c>
      <c r="U47" s="31" t="str">
        <f t="shared" si="30"/>
        <v>02 Persons</v>
      </c>
      <c r="V47" s="31">
        <f t="shared" si="30"/>
        <v>689</v>
      </c>
      <c r="W47" s="31">
        <f t="shared" si="30"/>
        <v>689</v>
      </c>
      <c r="X47" s="31">
        <f t="shared" si="30"/>
        <v>0</v>
      </c>
      <c r="Y47" s="31">
        <f>G47+O47</f>
        <v>125</v>
      </c>
      <c r="Z47" s="31">
        <f t="shared" si="31"/>
        <v>689</v>
      </c>
      <c r="AA47" s="31">
        <f t="shared" si="31"/>
        <v>689</v>
      </c>
      <c r="AB47" s="31">
        <f t="shared" si="31"/>
        <v>0</v>
      </c>
      <c r="AC47" s="31">
        <f t="shared" si="32"/>
        <v>125</v>
      </c>
      <c r="AE47" s="35">
        <v>20</v>
      </c>
      <c r="AF47" s="35">
        <v>0</v>
      </c>
      <c r="AG47" s="35">
        <v>10</v>
      </c>
      <c r="AH47" s="36">
        <v>0</v>
      </c>
      <c r="AJ47" s="30" t="str">
        <f t="shared" si="33"/>
        <v>Haven Villa</v>
      </c>
      <c r="AK47" s="31" t="str">
        <f t="shared" si="33"/>
        <v>BB</v>
      </c>
      <c r="AL47" s="31" t="str">
        <f t="shared" si="33"/>
        <v>02 Persons</v>
      </c>
      <c r="AM47" s="31">
        <f>V47+AE47</f>
        <v>709</v>
      </c>
      <c r="AN47" s="31">
        <f>W47+AE47</f>
        <v>709</v>
      </c>
      <c r="AO47" s="31">
        <f>X47</f>
        <v>0</v>
      </c>
      <c r="AP47" s="31">
        <f t="shared" si="34"/>
        <v>125</v>
      </c>
      <c r="AQ47" s="31">
        <f t="shared" si="34"/>
        <v>699</v>
      </c>
      <c r="AR47" s="31">
        <f>AA47+AG47</f>
        <v>699</v>
      </c>
      <c r="AS47" s="31">
        <f>AB47</f>
        <v>0</v>
      </c>
      <c r="AT47" s="31">
        <f t="shared" si="35"/>
        <v>125</v>
      </c>
    </row>
    <row r="48" spans="1:46" ht="18" customHeight="1">
      <c r="A48" s="30"/>
      <c r="B48" s="31"/>
      <c r="C48" s="31"/>
      <c r="D48" s="38" t="s">
        <v>3</v>
      </c>
      <c r="E48" s="38" t="s">
        <v>4</v>
      </c>
      <c r="F48" s="38" t="s">
        <v>340</v>
      </c>
      <c r="G48" s="38" t="s">
        <v>41</v>
      </c>
      <c r="H48" s="38" t="s">
        <v>3</v>
      </c>
      <c r="I48" s="38" t="s">
        <v>4</v>
      </c>
      <c r="J48" s="38" t="s">
        <v>340</v>
      </c>
      <c r="K48" s="38" t="s">
        <v>41</v>
      </c>
      <c r="L48" s="8"/>
      <c r="M48" s="33"/>
      <c r="N48" s="33"/>
      <c r="O48" s="33"/>
      <c r="P48" s="33"/>
      <c r="Q48" s="33"/>
      <c r="S48" s="30"/>
      <c r="T48" s="31"/>
      <c r="U48" s="31"/>
      <c r="V48" s="31" t="s">
        <v>3</v>
      </c>
      <c r="W48" s="34" t="s">
        <v>4</v>
      </c>
      <c r="X48" s="34" t="s">
        <v>340</v>
      </c>
      <c r="Y48" s="34" t="s">
        <v>41</v>
      </c>
      <c r="Z48" s="34" t="s">
        <v>3</v>
      </c>
      <c r="AA48" s="34" t="s">
        <v>4</v>
      </c>
      <c r="AB48" s="34" t="s">
        <v>340</v>
      </c>
      <c r="AC48" s="34" t="s">
        <v>41</v>
      </c>
      <c r="AE48" s="35"/>
      <c r="AF48" s="35"/>
      <c r="AG48" s="35"/>
      <c r="AH48" s="36"/>
      <c r="AJ48" s="30"/>
      <c r="AK48" s="31"/>
      <c r="AL48" s="31"/>
      <c r="AM48" s="34" t="s">
        <v>3</v>
      </c>
      <c r="AN48" s="34" t="s">
        <v>4</v>
      </c>
      <c r="AO48" s="34" t="s">
        <v>340</v>
      </c>
      <c r="AP48" s="34" t="s">
        <v>41</v>
      </c>
      <c r="AQ48" s="34" t="s">
        <v>3</v>
      </c>
      <c r="AR48" s="34" t="s">
        <v>4</v>
      </c>
      <c r="AS48" s="34" t="s">
        <v>340</v>
      </c>
      <c r="AT48" s="34" t="s">
        <v>41</v>
      </c>
    </row>
    <row r="49" spans="1:46" ht="18" customHeight="1">
      <c r="A49" s="30" t="s">
        <v>1585</v>
      </c>
      <c r="B49" s="31" t="s">
        <v>139</v>
      </c>
      <c r="C49" s="31" t="s">
        <v>140</v>
      </c>
      <c r="D49" s="31">
        <v>971</v>
      </c>
      <c r="E49" s="31">
        <v>971</v>
      </c>
      <c r="F49" s="31">
        <v>258</v>
      </c>
      <c r="G49" s="31">
        <v>176</v>
      </c>
      <c r="H49" s="31">
        <v>971</v>
      </c>
      <c r="I49" s="31">
        <v>971</v>
      </c>
      <c r="J49" s="31">
        <v>258</v>
      </c>
      <c r="K49" s="31">
        <v>176</v>
      </c>
      <c r="L49" s="8"/>
      <c r="M49" s="33"/>
      <c r="N49" s="33"/>
      <c r="O49" s="33">
        <v>0</v>
      </c>
      <c r="P49" s="33">
        <v>0</v>
      </c>
      <c r="Q49" s="33">
        <v>0</v>
      </c>
      <c r="S49" s="30" t="str">
        <f t="shared" ref="S49:X49" si="36">A49</f>
        <v>Haven Suite</v>
      </c>
      <c r="T49" s="31" t="str">
        <f t="shared" si="36"/>
        <v>BB</v>
      </c>
      <c r="U49" s="31" t="str">
        <f t="shared" si="36"/>
        <v>02 Persons</v>
      </c>
      <c r="V49" s="31">
        <f t="shared" si="36"/>
        <v>971</v>
      </c>
      <c r="W49" s="31">
        <f t="shared" si="36"/>
        <v>971</v>
      </c>
      <c r="X49" s="31">
        <f t="shared" si="36"/>
        <v>258</v>
      </c>
      <c r="Y49" s="31">
        <f>G49+O49</f>
        <v>176</v>
      </c>
      <c r="Z49" s="31">
        <f t="shared" ref="Z49:AB49" si="37">H49</f>
        <v>971</v>
      </c>
      <c r="AA49" s="31">
        <f t="shared" si="37"/>
        <v>971</v>
      </c>
      <c r="AB49" s="31">
        <f t="shared" si="37"/>
        <v>258</v>
      </c>
      <c r="AC49" s="31">
        <f t="shared" ref="AC49:AC51" si="38">K49+O49</f>
        <v>176</v>
      </c>
      <c r="AE49" s="35">
        <v>20</v>
      </c>
      <c r="AF49" s="35">
        <v>1</v>
      </c>
      <c r="AG49" s="35">
        <v>15</v>
      </c>
      <c r="AH49" s="36">
        <v>1</v>
      </c>
      <c r="AJ49" s="30" t="str">
        <f t="shared" ref="AJ49:AL49" si="39">S49</f>
        <v>Haven Suite</v>
      </c>
      <c r="AK49" s="31" t="str">
        <f t="shared" si="39"/>
        <v>BB</v>
      </c>
      <c r="AL49" s="31" t="str">
        <f t="shared" si="39"/>
        <v>02 Persons</v>
      </c>
      <c r="AM49" s="31">
        <f>V49+AE49</f>
        <v>991</v>
      </c>
      <c r="AN49" s="31">
        <f>W49+AE49</f>
        <v>991</v>
      </c>
      <c r="AO49" s="31">
        <f>X49</f>
        <v>258</v>
      </c>
      <c r="AP49" s="31">
        <f t="shared" ref="AP49:AQ49" si="40">Y49+AF49</f>
        <v>177</v>
      </c>
      <c r="AQ49" s="31">
        <f t="shared" si="40"/>
        <v>986</v>
      </c>
      <c r="AR49" s="31">
        <f>AA49+AG49</f>
        <v>986</v>
      </c>
      <c r="AS49" s="31">
        <f>AB49</f>
        <v>258</v>
      </c>
      <c r="AT49" s="31">
        <f t="shared" ref="AT49" si="41">AC49+AH49</f>
        <v>177</v>
      </c>
    </row>
    <row r="50" spans="1:46" ht="18" customHeight="1">
      <c r="A50" s="30"/>
      <c r="B50" s="31"/>
      <c r="C50" s="31"/>
      <c r="D50" s="38"/>
      <c r="E50" s="38" t="s">
        <v>279</v>
      </c>
      <c r="F50" s="38"/>
      <c r="G50" s="38"/>
      <c r="H50" s="38"/>
      <c r="I50" s="38" t="s">
        <v>279</v>
      </c>
      <c r="J50" s="38"/>
      <c r="K50" s="38"/>
      <c r="L50" s="8"/>
      <c r="M50" s="33"/>
      <c r="N50" s="33"/>
      <c r="O50" s="33"/>
      <c r="P50" s="33"/>
      <c r="Q50" s="33"/>
      <c r="S50" s="30"/>
      <c r="T50" s="31"/>
      <c r="U50" s="31"/>
      <c r="V50" s="31"/>
      <c r="W50" s="34" t="str">
        <f>E50</f>
        <v>Quadruple</v>
      </c>
      <c r="X50" s="34"/>
      <c r="Y50" s="34"/>
      <c r="Z50" s="34"/>
      <c r="AA50" s="34" t="str">
        <f>I50</f>
        <v>Quadruple</v>
      </c>
      <c r="AB50" s="34"/>
      <c r="AC50" s="34">
        <f t="shared" si="38"/>
        <v>0</v>
      </c>
      <c r="AE50" s="35"/>
      <c r="AF50" s="35"/>
      <c r="AG50" s="35"/>
      <c r="AH50" s="36"/>
      <c r="AJ50" s="30"/>
      <c r="AK50" s="31"/>
      <c r="AL50" s="31"/>
      <c r="AM50" s="31"/>
      <c r="AN50" s="34" t="str">
        <f>W50</f>
        <v>Quadruple</v>
      </c>
      <c r="AO50" s="34"/>
      <c r="AP50" s="34"/>
      <c r="AQ50" s="34"/>
      <c r="AR50" s="34" t="str">
        <f>AA50</f>
        <v>Quadruple</v>
      </c>
      <c r="AS50" s="34"/>
      <c r="AT50" s="34"/>
    </row>
    <row r="51" spans="1:46" ht="18" customHeight="1">
      <c r="A51" s="30" t="s">
        <v>1019</v>
      </c>
      <c r="B51" s="31" t="s">
        <v>139</v>
      </c>
      <c r="C51" s="31" t="s">
        <v>68</v>
      </c>
      <c r="D51" s="38">
        <v>0</v>
      </c>
      <c r="E51" s="31">
        <v>1523</v>
      </c>
      <c r="F51" s="31">
        <v>258</v>
      </c>
      <c r="G51" s="31">
        <v>176</v>
      </c>
      <c r="H51" s="38">
        <v>0</v>
      </c>
      <c r="I51" s="31">
        <v>1523</v>
      </c>
      <c r="J51" s="31">
        <v>258</v>
      </c>
      <c r="K51" s="31">
        <v>176</v>
      </c>
      <c r="L51" s="8"/>
      <c r="M51" s="33"/>
      <c r="N51" s="33"/>
      <c r="O51" s="33">
        <v>0</v>
      </c>
      <c r="P51" s="33">
        <v>0</v>
      </c>
      <c r="Q51" s="33">
        <v>0</v>
      </c>
      <c r="S51" s="30" t="str">
        <f>A51</f>
        <v>Ocean Suite</v>
      </c>
      <c r="T51" s="31" t="str">
        <f>B51</f>
        <v>BB</v>
      </c>
      <c r="U51" s="31" t="str">
        <f>C51</f>
        <v>04 Persons</v>
      </c>
      <c r="V51" s="31">
        <f>D51</f>
        <v>0</v>
      </c>
      <c r="W51" s="31">
        <f>E51</f>
        <v>1523</v>
      </c>
      <c r="X51" s="31">
        <f>F51</f>
        <v>258</v>
      </c>
      <c r="Y51" s="31">
        <f>G51+O51</f>
        <v>176</v>
      </c>
      <c r="Z51" s="31">
        <f>H51</f>
        <v>0</v>
      </c>
      <c r="AA51" s="31">
        <f>I51</f>
        <v>1523</v>
      </c>
      <c r="AB51" s="31">
        <f>J51</f>
        <v>258</v>
      </c>
      <c r="AC51" s="31">
        <f t="shared" si="38"/>
        <v>176</v>
      </c>
      <c r="AE51" s="35">
        <v>35</v>
      </c>
      <c r="AF51" s="35">
        <v>1</v>
      </c>
      <c r="AG51" s="35">
        <v>15</v>
      </c>
      <c r="AH51" s="36">
        <v>1</v>
      </c>
      <c r="AJ51" s="30" t="str">
        <f>S51</f>
        <v>Ocean Suite</v>
      </c>
      <c r="AK51" s="31" t="str">
        <f>T51</f>
        <v>BB</v>
      </c>
      <c r="AL51" s="31" t="str">
        <f>U51</f>
        <v>04 Persons</v>
      </c>
      <c r="AM51" s="31">
        <f>V51+AE51</f>
        <v>35</v>
      </c>
      <c r="AN51" s="31">
        <f>W51+AE51</f>
        <v>1558</v>
      </c>
      <c r="AO51" s="31">
        <f>X51</f>
        <v>258</v>
      </c>
      <c r="AP51" s="31">
        <f>Y51+AF51</f>
        <v>177</v>
      </c>
      <c r="AQ51" s="31">
        <f>Z51+AG51</f>
        <v>15</v>
      </c>
      <c r="AR51" s="31">
        <f>AA51+AG51</f>
        <v>1538</v>
      </c>
      <c r="AS51" s="31">
        <f>AB51</f>
        <v>258</v>
      </c>
      <c r="AT51" s="31">
        <f>AC51+AH51</f>
        <v>177</v>
      </c>
    </row>
  </sheetData>
  <sheetProtection password="D8E4" sheet="1" selectLockedCells="1" selectUnlockedCells="1"/>
  <mergeCells count="84">
    <mergeCell ref="A9:A11"/>
    <mergeCell ref="B9:B11"/>
    <mergeCell ref="C9:C11"/>
    <mergeCell ref="D9:G9"/>
    <mergeCell ref="H9:K9"/>
    <mergeCell ref="AL9:AL11"/>
    <mergeCell ref="AM9:AP9"/>
    <mergeCell ref="AQ9:AT9"/>
    <mergeCell ref="D10:G10"/>
    <mergeCell ref="H10:K10"/>
    <mergeCell ref="V10:Y10"/>
    <mergeCell ref="Z10:AC10"/>
    <mergeCell ref="AM10:AP10"/>
    <mergeCell ref="AQ10:AT10"/>
    <mergeCell ref="T9:T11"/>
    <mergeCell ref="U9:U11"/>
    <mergeCell ref="V9:Y9"/>
    <mergeCell ref="Z9:AC9"/>
    <mergeCell ref="AJ9:AJ11"/>
    <mergeCell ref="AK9:AK11"/>
    <mergeCell ref="S9:S11"/>
    <mergeCell ref="A20:A22"/>
    <mergeCell ref="B20:B22"/>
    <mergeCell ref="C20:C22"/>
    <mergeCell ref="D20:G20"/>
    <mergeCell ref="H20:K20"/>
    <mergeCell ref="AL20:AL22"/>
    <mergeCell ref="AM20:AP20"/>
    <mergeCell ref="AQ20:AT20"/>
    <mergeCell ref="D21:G21"/>
    <mergeCell ref="H21:K21"/>
    <mergeCell ref="V21:Y21"/>
    <mergeCell ref="Z21:AC21"/>
    <mergeCell ref="AM21:AP21"/>
    <mergeCell ref="AQ21:AT21"/>
    <mergeCell ref="T20:T22"/>
    <mergeCell ref="U20:U22"/>
    <mergeCell ref="V20:Y20"/>
    <mergeCell ref="Z20:AC20"/>
    <mergeCell ref="AJ20:AJ22"/>
    <mergeCell ref="AK20:AK22"/>
    <mergeCell ref="S20:S22"/>
    <mergeCell ref="A31:A33"/>
    <mergeCell ref="B31:B33"/>
    <mergeCell ref="C31:C33"/>
    <mergeCell ref="D31:G31"/>
    <mergeCell ref="H31:K31"/>
    <mergeCell ref="AL31:AL33"/>
    <mergeCell ref="AM31:AP31"/>
    <mergeCell ref="AQ31:AT31"/>
    <mergeCell ref="D32:G32"/>
    <mergeCell ref="H32:K32"/>
    <mergeCell ref="V32:Y32"/>
    <mergeCell ref="Z32:AC32"/>
    <mergeCell ref="AM32:AP32"/>
    <mergeCell ref="AQ32:AT32"/>
    <mergeCell ref="T31:T33"/>
    <mergeCell ref="U31:U33"/>
    <mergeCell ref="V31:Y31"/>
    <mergeCell ref="Z31:AC31"/>
    <mergeCell ref="AJ31:AJ33"/>
    <mergeCell ref="AK31:AK33"/>
    <mergeCell ref="S31:S33"/>
    <mergeCell ref="A42:A44"/>
    <mergeCell ref="B42:B44"/>
    <mergeCell ref="C42:C44"/>
    <mergeCell ref="D42:G42"/>
    <mergeCell ref="H42:K42"/>
    <mergeCell ref="AL42:AL44"/>
    <mergeCell ref="AM42:AP42"/>
    <mergeCell ref="AQ42:AT42"/>
    <mergeCell ref="D43:G43"/>
    <mergeCell ref="H43:K43"/>
    <mergeCell ref="V43:Y43"/>
    <mergeCell ref="Z43:AC43"/>
    <mergeCell ref="AM43:AP43"/>
    <mergeCell ref="AQ43:AT43"/>
    <mergeCell ref="T42:T44"/>
    <mergeCell ref="U42:U44"/>
    <mergeCell ref="V42:Y42"/>
    <mergeCell ref="Z42:AC42"/>
    <mergeCell ref="AJ42:AJ44"/>
    <mergeCell ref="AK42:AK44"/>
    <mergeCell ref="S42:S44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2E1C0-45B9-41F3-B602-67D3F5EE1B25}">
  <sheetPr codeName="Лист18">
    <tabColor rgb="FFFF0000"/>
  </sheetPr>
  <dimension ref="A8:AF20"/>
  <sheetViews>
    <sheetView topLeftCell="AG10" zoomScale="115" zoomScaleNormal="115" zoomScaleSheetLayoutView="100" workbookViewId="0">
      <selection sqref="A1:AF1048576"/>
    </sheetView>
  </sheetViews>
  <sheetFormatPr defaultColWidth="24.28515625" defaultRowHeight="18.600000000000001" customHeight="1"/>
  <cols>
    <col min="1" max="32" width="0" style="25" hidden="1" customWidth="1"/>
    <col min="33" max="16384" width="24.28515625" style="25"/>
  </cols>
  <sheetData>
    <row r="8" spans="1:32" ht="18.60000000000000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.600000000000001" customHeight="1">
      <c r="A9" s="299" t="s">
        <v>0</v>
      </c>
      <c r="B9" s="299" t="s">
        <v>1</v>
      </c>
      <c r="C9" s="299" t="s">
        <v>29</v>
      </c>
      <c r="D9" s="57" t="s">
        <v>174</v>
      </c>
      <c r="E9" s="57" t="s">
        <v>132</v>
      </c>
      <c r="F9" s="57" t="s">
        <v>175</v>
      </c>
      <c r="G9" s="57" t="s">
        <v>156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High </v>
      </c>
      <c r="Q9" s="51" t="str">
        <f t="shared" si="0"/>
        <v>Low</v>
      </c>
      <c r="R9" s="51" t="str">
        <f t="shared" si="0"/>
        <v>Shoulder</v>
      </c>
      <c r="S9" s="51" t="str">
        <f t="shared" si="0"/>
        <v xml:space="preserve">Peak </v>
      </c>
      <c r="U9" s="27" t="str">
        <f>P9</f>
        <v xml:space="preserve">High </v>
      </c>
      <c r="V9" s="27" t="str">
        <f t="shared" ref="V9:X10" si="1">Q9</f>
        <v>Low</v>
      </c>
      <c r="W9" s="27" t="str">
        <f t="shared" si="1"/>
        <v>Shoulder</v>
      </c>
      <c r="X9" s="27" t="str">
        <f t="shared" si="1"/>
        <v xml:space="preserve">Peak </v>
      </c>
      <c r="Z9" s="311" t="s">
        <v>0</v>
      </c>
      <c r="AA9" s="311" t="s">
        <v>1</v>
      </c>
      <c r="AB9" s="311" t="s">
        <v>29</v>
      </c>
      <c r="AC9" s="52" t="str">
        <f>U9</f>
        <v xml:space="preserve">High </v>
      </c>
      <c r="AD9" s="52" t="str">
        <f t="shared" ref="AD9:AF10" si="2">V9</f>
        <v>Low</v>
      </c>
      <c r="AE9" s="52" t="str">
        <f t="shared" si="2"/>
        <v>Shoulder</v>
      </c>
      <c r="AF9" s="52" t="str">
        <f t="shared" si="2"/>
        <v xml:space="preserve">Peak </v>
      </c>
    </row>
    <row r="10" spans="1:32" ht="18.600000000000001" customHeight="1">
      <c r="A10" s="299"/>
      <c r="B10" s="299"/>
      <c r="C10" s="299"/>
      <c r="D10" s="57" t="s">
        <v>199</v>
      </c>
      <c r="E10" s="57" t="s">
        <v>200</v>
      </c>
      <c r="F10" s="57" t="s">
        <v>201</v>
      </c>
      <c r="G10" s="57" t="s">
        <v>168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09 Jan 2020 to 12 May 2020</v>
      </c>
      <c r="Q10" s="51" t="str">
        <f t="shared" si="0"/>
        <v>13 May 2020 to 31 Jul 2020</v>
      </c>
      <c r="R10" s="51" t="str">
        <f t="shared" si="0"/>
        <v>01 Aug 2020 to 23 Dec 2020</v>
      </c>
      <c r="S10" s="51" t="str">
        <f t="shared" si="0"/>
        <v>24 Dec 2020 to 08 Jan 2021</v>
      </c>
      <c r="U10" s="27" t="str">
        <f>P10</f>
        <v>09 Jan 2020 to 12 May 2020</v>
      </c>
      <c r="V10" s="27" t="str">
        <f t="shared" si="1"/>
        <v>13 May 2020 to 31 Jul 2020</v>
      </c>
      <c r="W10" s="27" t="str">
        <f t="shared" si="1"/>
        <v>01 Aug 2020 to 23 Dec 2020</v>
      </c>
      <c r="X10" s="27" t="str">
        <f t="shared" si="1"/>
        <v>24 Dec 2020 to 08 Jan 2021</v>
      </c>
      <c r="Z10" s="311"/>
      <c r="AA10" s="311"/>
      <c r="AB10" s="311"/>
      <c r="AC10" s="52" t="str">
        <f>U10</f>
        <v>09 Jan 2020 to 12 May 2020</v>
      </c>
      <c r="AD10" s="52" t="str">
        <f t="shared" si="2"/>
        <v>13 May 2020 to 31 Jul 2020</v>
      </c>
      <c r="AE10" s="52" t="str">
        <f t="shared" si="2"/>
        <v>01 Aug 2020 to 23 Dec 2020</v>
      </c>
      <c r="AF10" s="52" t="str">
        <f t="shared" si="2"/>
        <v>24 Dec 2020 to 08 Jan 2021</v>
      </c>
    </row>
    <row r="11" spans="1:32" ht="18.600000000000001" customHeight="1">
      <c r="A11" s="30" t="s">
        <v>202</v>
      </c>
      <c r="B11" s="31" t="s">
        <v>139</v>
      </c>
      <c r="C11" s="31" t="s">
        <v>140</v>
      </c>
      <c r="D11" s="31">
        <v>1990</v>
      </c>
      <c r="E11" s="31">
        <v>1292</v>
      </c>
      <c r="F11" s="31">
        <v>1486</v>
      </c>
      <c r="G11" s="31">
        <v>3929</v>
      </c>
      <c r="H11" s="8"/>
      <c r="I11" s="33"/>
      <c r="J11" s="33"/>
      <c r="K11" s="33">
        <v>0</v>
      </c>
      <c r="M11" s="30" t="str">
        <f t="shared" ref="M11:O19" si="3">A11</f>
        <v>Beach Pool Villa</v>
      </c>
      <c r="N11" s="31" t="str">
        <f t="shared" si="3"/>
        <v>BB</v>
      </c>
      <c r="O11" s="31" t="str">
        <f t="shared" si="3"/>
        <v>02 Persons</v>
      </c>
      <c r="P11" s="34">
        <f t="shared" ref="P11:P16" si="4">D11+K11</f>
        <v>1990</v>
      </c>
      <c r="Q11" s="34">
        <f t="shared" ref="Q11:Q16" si="5">E11+K11</f>
        <v>1292</v>
      </c>
      <c r="R11" s="34">
        <f t="shared" ref="R11:R16" si="6">F11+K11</f>
        <v>1486</v>
      </c>
      <c r="S11" s="34">
        <f t="shared" ref="S11:S16" si="7">G11+K11</f>
        <v>3929</v>
      </c>
      <c r="U11" s="53">
        <v>10</v>
      </c>
      <c r="V11" s="53">
        <v>10</v>
      </c>
      <c r="W11" s="53">
        <v>10</v>
      </c>
      <c r="X11" s="53">
        <v>20</v>
      </c>
      <c r="Z11" s="30" t="str">
        <f t="shared" ref="Z11:AB19" si="8">M11</f>
        <v>Beach Pool Villa</v>
      </c>
      <c r="AA11" s="31" t="str">
        <f t="shared" si="8"/>
        <v>BB</v>
      </c>
      <c r="AB11" s="31" t="str">
        <f t="shared" si="8"/>
        <v>02 Persons</v>
      </c>
      <c r="AC11" s="34">
        <f t="shared" ref="AC11:AF19" si="9">P11+U11</f>
        <v>2000</v>
      </c>
      <c r="AD11" s="34">
        <f t="shared" si="9"/>
        <v>1302</v>
      </c>
      <c r="AE11" s="34">
        <f t="shared" si="9"/>
        <v>1496</v>
      </c>
      <c r="AF11" s="34">
        <f t="shared" si="9"/>
        <v>3949</v>
      </c>
    </row>
    <row r="12" spans="1:32" ht="18.600000000000001" customHeight="1">
      <c r="A12" s="30" t="s">
        <v>97</v>
      </c>
      <c r="B12" s="31" t="s">
        <v>139</v>
      </c>
      <c r="C12" s="31" t="s">
        <v>140</v>
      </c>
      <c r="D12" s="31">
        <v>2289</v>
      </c>
      <c r="E12" s="31">
        <v>1486</v>
      </c>
      <c r="F12" s="31">
        <v>1712</v>
      </c>
      <c r="G12" s="31">
        <v>4911</v>
      </c>
      <c r="H12" s="8"/>
      <c r="I12" s="33"/>
      <c r="J12" s="33"/>
      <c r="K12" s="33">
        <v>0</v>
      </c>
      <c r="M12" s="30" t="str">
        <f t="shared" si="3"/>
        <v>Sunset Beach Pool Villa</v>
      </c>
      <c r="N12" s="31" t="str">
        <f t="shared" si="3"/>
        <v>BB</v>
      </c>
      <c r="O12" s="31" t="str">
        <f t="shared" si="3"/>
        <v>02 Persons</v>
      </c>
      <c r="P12" s="34">
        <f t="shared" si="4"/>
        <v>2289</v>
      </c>
      <c r="Q12" s="34">
        <f t="shared" si="5"/>
        <v>1486</v>
      </c>
      <c r="R12" s="34">
        <f t="shared" si="6"/>
        <v>1712</v>
      </c>
      <c r="S12" s="34">
        <f t="shared" si="7"/>
        <v>4911</v>
      </c>
      <c r="U12" s="53">
        <v>10</v>
      </c>
      <c r="V12" s="53">
        <v>10</v>
      </c>
      <c r="W12" s="53">
        <v>10</v>
      </c>
      <c r="X12" s="53">
        <v>20</v>
      </c>
      <c r="Z12" s="30" t="str">
        <f t="shared" si="8"/>
        <v>Sunset Beach Pool Villa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2299</v>
      </c>
      <c r="AD12" s="34">
        <f t="shared" si="9"/>
        <v>1496</v>
      </c>
      <c r="AE12" s="34">
        <f t="shared" si="9"/>
        <v>1722</v>
      </c>
      <c r="AF12" s="34">
        <f t="shared" si="9"/>
        <v>4931</v>
      </c>
    </row>
    <row r="13" spans="1:32" ht="18.600000000000001" customHeight="1">
      <c r="A13" s="30" t="s">
        <v>203</v>
      </c>
      <c r="B13" s="31" t="s">
        <v>139</v>
      </c>
      <c r="C13" s="31" t="s">
        <v>68</v>
      </c>
      <c r="D13" s="31">
        <v>4576</v>
      </c>
      <c r="E13" s="31">
        <v>2970</v>
      </c>
      <c r="F13" s="31">
        <v>3417</v>
      </c>
      <c r="G13" s="31">
        <v>9430</v>
      </c>
      <c r="H13" s="8"/>
      <c r="I13" s="33"/>
      <c r="J13" s="33"/>
      <c r="K13" s="33">
        <v>0</v>
      </c>
      <c r="M13" s="30" t="str">
        <f t="shared" si="3"/>
        <v>Family Beach Pool Villa</v>
      </c>
      <c r="N13" s="31" t="str">
        <f t="shared" si="3"/>
        <v>BB</v>
      </c>
      <c r="O13" s="31" t="str">
        <f t="shared" si="3"/>
        <v>04 Persons</v>
      </c>
      <c r="P13" s="34">
        <f t="shared" si="4"/>
        <v>4576</v>
      </c>
      <c r="Q13" s="34">
        <f t="shared" si="5"/>
        <v>2970</v>
      </c>
      <c r="R13" s="34">
        <f t="shared" si="6"/>
        <v>3417</v>
      </c>
      <c r="S13" s="34">
        <f t="shared" si="7"/>
        <v>9430</v>
      </c>
      <c r="U13" s="53">
        <v>10</v>
      </c>
      <c r="V13" s="53">
        <v>10</v>
      </c>
      <c r="W13" s="53">
        <v>10</v>
      </c>
      <c r="X13" s="53">
        <v>20</v>
      </c>
      <c r="Z13" s="30" t="str">
        <f t="shared" si="8"/>
        <v>Family Beach Pool Villa</v>
      </c>
      <c r="AA13" s="31" t="str">
        <f t="shared" si="8"/>
        <v>BB</v>
      </c>
      <c r="AB13" s="31" t="str">
        <f t="shared" si="8"/>
        <v>04 Persons</v>
      </c>
      <c r="AC13" s="34">
        <f t="shared" si="9"/>
        <v>4586</v>
      </c>
      <c r="AD13" s="34">
        <f t="shared" si="9"/>
        <v>2980</v>
      </c>
      <c r="AE13" s="34">
        <f t="shared" si="9"/>
        <v>3427</v>
      </c>
      <c r="AF13" s="34">
        <f t="shared" si="9"/>
        <v>9450</v>
      </c>
    </row>
    <row r="14" spans="1:32" ht="18.600000000000001" customHeight="1">
      <c r="A14" s="30" t="s">
        <v>204</v>
      </c>
      <c r="B14" s="31" t="s">
        <v>139</v>
      </c>
      <c r="C14" s="31" t="s">
        <v>68</v>
      </c>
      <c r="D14" s="31">
        <v>0</v>
      </c>
      <c r="E14" s="31">
        <v>0</v>
      </c>
      <c r="F14" s="31">
        <v>0</v>
      </c>
      <c r="G14" s="31">
        <v>0</v>
      </c>
      <c r="H14" s="8"/>
      <c r="I14" s="33"/>
      <c r="J14" s="33"/>
      <c r="K14" s="33">
        <v>0</v>
      </c>
      <c r="M14" s="30" t="str">
        <f t="shared" si="3"/>
        <v>Two Bed Room Beach Pool Residence</v>
      </c>
      <c r="N14" s="31" t="str">
        <f t="shared" si="3"/>
        <v>BB</v>
      </c>
      <c r="O14" s="31" t="str">
        <f t="shared" si="3"/>
        <v>04 Persons</v>
      </c>
      <c r="P14" s="34">
        <f t="shared" si="4"/>
        <v>0</v>
      </c>
      <c r="Q14" s="34">
        <f t="shared" si="5"/>
        <v>0</v>
      </c>
      <c r="R14" s="34">
        <f t="shared" si="6"/>
        <v>0</v>
      </c>
      <c r="S14" s="34">
        <f t="shared" si="7"/>
        <v>0</v>
      </c>
      <c r="U14" s="53">
        <v>25</v>
      </c>
      <c r="V14" s="53">
        <v>25</v>
      </c>
      <c r="W14" s="53">
        <v>25</v>
      </c>
      <c r="X14" s="53">
        <v>40</v>
      </c>
      <c r="Z14" s="30" t="str">
        <f t="shared" si="8"/>
        <v>Two Bed Room Beach Pool Residence</v>
      </c>
      <c r="AA14" s="31" t="str">
        <f t="shared" si="8"/>
        <v>BB</v>
      </c>
      <c r="AB14" s="31" t="str">
        <f t="shared" si="8"/>
        <v>04 Persons</v>
      </c>
      <c r="AC14" s="34">
        <f t="shared" si="9"/>
        <v>25</v>
      </c>
      <c r="AD14" s="34">
        <f t="shared" si="9"/>
        <v>25</v>
      </c>
      <c r="AE14" s="34">
        <f t="shared" si="9"/>
        <v>25</v>
      </c>
      <c r="AF14" s="34">
        <f t="shared" si="9"/>
        <v>40</v>
      </c>
    </row>
    <row r="15" spans="1:32" ht="18.600000000000001" customHeight="1">
      <c r="A15" s="30" t="s">
        <v>205</v>
      </c>
      <c r="B15" s="31" t="s">
        <v>139</v>
      </c>
      <c r="C15" s="31" t="s">
        <v>206</v>
      </c>
      <c r="D15" s="31">
        <v>0</v>
      </c>
      <c r="E15" s="31">
        <v>0</v>
      </c>
      <c r="F15" s="31">
        <v>0</v>
      </c>
      <c r="G15" s="31">
        <v>0</v>
      </c>
      <c r="H15" s="8"/>
      <c r="I15" s="33"/>
      <c r="J15" s="33"/>
      <c r="K15" s="33">
        <v>0</v>
      </c>
      <c r="M15" s="30" t="str">
        <f t="shared" si="3"/>
        <v>Three Bed Room Beach Pool Residence</v>
      </c>
      <c r="N15" s="31" t="str">
        <f t="shared" si="3"/>
        <v>BB</v>
      </c>
      <c r="O15" s="31" t="str">
        <f t="shared" si="3"/>
        <v>06 Persons</v>
      </c>
      <c r="P15" s="34">
        <f t="shared" si="4"/>
        <v>0</v>
      </c>
      <c r="Q15" s="34">
        <f t="shared" si="5"/>
        <v>0</v>
      </c>
      <c r="R15" s="34">
        <f t="shared" si="6"/>
        <v>0</v>
      </c>
      <c r="S15" s="34">
        <f t="shared" si="7"/>
        <v>0</v>
      </c>
      <c r="U15" s="53">
        <v>25</v>
      </c>
      <c r="V15" s="53">
        <v>25</v>
      </c>
      <c r="W15" s="53">
        <v>25</v>
      </c>
      <c r="X15" s="53">
        <v>40</v>
      </c>
      <c r="Z15" s="30" t="str">
        <f t="shared" si="8"/>
        <v>Three Bed Room Beach Pool Residence</v>
      </c>
      <c r="AA15" s="31" t="str">
        <f t="shared" si="8"/>
        <v>BB</v>
      </c>
      <c r="AB15" s="31" t="str">
        <f t="shared" si="8"/>
        <v>06 Persons</v>
      </c>
      <c r="AC15" s="34">
        <f t="shared" si="9"/>
        <v>25</v>
      </c>
      <c r="AD15" s="34">
        <f t="shared" si="9"/>
        <v>25</v>
      </c>
      <c r="AE15" s="34">
        <f t="shared" si="9"/>
        <v>25</v>
      </c>
      <c r="AF15" s="34">
        <f t="shared" si="9"/>
        <v>40</v>
      </c>
    </row>
    <row r="16" spans="1:32" ht="18.600000000000001" customHeight="1">
      <c r="A16" s="30" t="s">
        <v>207</v>
      </c>
      <c r="B16" s="31" t="s">
        <v>139</v>
      </c>
      <c r="C16" s="31" t="s">
        <v>151</v>
      </c>
      <c r="D16" s="31">
        <v>0</v>
      </c>
      <c r="E16" s="31">
        <v>0</v>
      </c>
      <c r="F16" s="31">
        <v>0</v>
      </c>
      <c r="G16" s="31">
        <v>0</v>
      </c>
      <c r="H16" s="8"/>
      <c r="I16" s="33"/>
      <c r="J16" s="33"/>
      <c r="K16" s="33">
        <v>0</v>
      </c>
      <c r="M16" s="30" t="str">
        <f t="shared" si="3"/>
        <v>Four Bed Room Beach Pool Residence</v>
      </c>
      <c r="N16" s="31" t="str">
        <f t="shared" si="3"/>
        <v>BB</v>
      </c>
      <c r="O16" s="31" t="str">
        <f t="shared" si="3"/>
        <v>08 Persons</v>
      </c>
      <c r="P16" s="34">
        <f t="shared" si="4"/>
        <v>0</v>
      </c>
      <c r="Q16" s="34">
        <f t="shared" si="5"/>
        <v>0</v>
      </c>
      <c r="R16" s="34">
        <f t="shared" si="6"/>
        <v>0</v>
      </c>
      <c r="S16" s="34">
        <f t="shared" si="7"/>
        <v>0</v>
      </c>
      <c r="U16" s="53">
        <v>40</v>
      </c>
      <c r="V16" s="53">
        <v>40</v>
      </c>
      <c r="W16" s="53">
        <v>40</v>
      </c>
      <c r="X16" s="53">
        <v>40</v>
      </c>
      <c r="Z16" s="30" t="str">
        <f t="shared" si="8"/>
        <v>Four Bed Room Beach Pool Residence</v>
      </c>
      <c r="AA16" s="31" t="str">
        <f t="shared" si="8"/>
        <v>BB</v>
      </c>
      <c r="AB16" s="31" t="str">
        <f t="shared" si="8"/>
        <v>08 Persons</v>
      </c>
      <c r="AC16" s="34">
        <f t="shared" si="9"/>
        <v>40</v>
      </c>
      <c r="AD16" s="34">
        <f t="shared" si="9"/>
        <v>40</v>
      </c>
      <c r="AE16" s="34">
        <f t="shared" si="9"/>
        <v>40</v>
      </c>
      <c r="AF16" s="34">
        <f t="shared" si="9"/>
        <v>40</v>
      </c>
    </row>
    <row r="17" spans="1:32" ht="18.600000000000001" customHeight="1">
      <c r="A17" s="30" t="s">
        <v>208</v>
      </c>
      <c r="B17" s="31" t="s">
        <v>139</v>
      </c>
      <c r="C17" s="31" t="s">
        <v>140</v>
      </c>
      <c r="D17" s="31">
        <v>2288</v>
      </c>
      <c r="E17" s="31">
        <v>1614</v>
      </c>
      <c r="F17" s="31">
        <v>1857</v>
      </c>
      <c r="G17" s="31">
        <v>3929</v>
      </c>
      <c r="H17" s="8"/>
      <c r="I17" s="33"/>
      <c r="J17" s="33"/>
      <c r="K17" s="33">
        <v>0</v>
      </c>
      <c r="M17" s="30" t="str">
        <f t="shared" si="3"/>
        <v>Over Water Pool Villa</v>
      </c>
      <c r="N17" s="31" t="str">
        <f t="shared" si="3"/>
        <v>BB</v>
      </c>
      <c r="O17" s="31" t="str">
        <f t="shared" si="3"/>
        <v>02 Persons</v>
      </c>
      <c r="P17" s="34">
        <f>D17+K17</f>
        <v>2288</v>
      </c>
      <c r="Q17" s="34">
        <f>E17+K17</f>
        <v>1614</v>
      </c>
      <c r="R17" s="34">
        <f>F17+K17</f>
        <v>1857</v>
      </c>
      <c r="S17" s="34">
        <f>G17+K17</f>
        <v>3929</v>
      </c>
      <c r="U17" s="53">
        <v>10</v>
      </c>
      <c r="V17" s="53">
        <v>10</v>
      </c>
      <c r="W17" s="53">
        <v>10</v>
      </c>
      <c r="X17" s="53">
        <v>20</v>
      </c>
      <c r="Z17" s="30" t="str">
        <f t="shared" si="8"/>
        <v>Over Water Pool Villa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2298</v>
      </c>
      <c r="AD17" s="34">
        <f t="shared" si="9"/>
        <v>1624</v>
      </c>
      <c r="AE17" s="34">
        <f t="shared" si="9"/>
        <v>1867</v>
      </c>
      <c r="AF17" s="34">
        <f t="shared" si="9"/>
        <v>3949</v>
      </c>
    </row>
    <row r="18" spans="1:32" ht="18.600000000000001" customHeight="1">
      <c r="A18" s="30" t="s">
        <v>209</v>
      </c>
      <c r="B18" s="31" t="s">
        <v>139</v>
      </c>
      <c r="C18" s="31" t="s">
        <v>140</v>
      </c>
      <c r="D18" s="31">
        <v>2609</v>
      </c>
      <c r="E18" s="31">
        <v>1864</v>
      </c>
      <c r="F18" s="31">
        <v>2142</v>
      </c>
      <c r="G18" s="31">
        <v>4911</v>
      </c>
      <c r="H18" s="8"/>
      <c r="I18" s="33"/>
      <c r="J18" s="33"/>
      <c r="K18" s="33">
        <v>0</v>
      </c>
      <c r="M18" s="30" t="str">
        <f t="shared" si="3"/>
        <v>Sunset Over Water Pool Villa</v>
      </c>
      <c r="N18" s="31" t="str">
        <f t="shared" si="3"/>
        <v>BB</v>
      </c>
      <c r="O18" s="31" t="str">
        <f t="shared" si="3"/>
        <v>02 Persons</v>
      </c>
      <c r="P18" s="34">
        <f>D18+K18</f>
        <v>2609</v>
      </c>
      <c r="Q18" s="34">
        <f>E18+K18</f>
        <v>1864</v>
      </c>
      <c r="R18" s="34">
        <f>F18+K18</f>
        <v>2142</v>
      </c>
      <c r="S18" s="34">
        <f>G18+K18</f>
        <v>4911</v>
      </c>
      <c r="U18" s="53">
        <v>10</v>
      </c>
      <c r="V18" s="53">
        <v>10</v>
      </c>
      <c r="W18" s="53">
        <v>10</v>
      </c>
      <c r="X18" s="53">
        <v>20</v>
      </c>
      <c r="Z18" s="30" t="str">
        <f t="shared" si="8"/>
        <v>Sunset Over Water Pool Villa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2619</v>
      </c>
      <c r="AD18" s="34">
        <f t="shared" si="9"/>
        <v>1874</v>
      </c>
      <c r="AE18" s="34">
        <f t="shared" si="9"/>
        <v>2152</v>
      </c>
      <c r="AF18" s="34">
        <f t="shared" si="9"/>
        <v>4931</v>
      </c>
    </row>
    <row r="19" spans="1:32" ht="18.600000000000001" customHeight="1">
      <c r="A19" s="30" t="s">
        <v>210</v>
      </c>
      <c r="B19" s="31" t="s">
        <v>139</v>
      </c>
      <c r="C19" s="31" t="s">
        <v>68</v>
      </c>
      <c r="D19" s="31">
        <v>0</v>
      </c>
      <c r="E19" s="31">
        <v>0</v>
      </c>
      <c r="F19" s="31">
        <v>0</v>
      </c>
      <c r="G19" s="31">
        <v>0</v>
      </c>
      <c r="H19" s="8"/>
      <c r="I19" s="33"/>
      <c r="J19" s="33"/>
      <c r="K19" s="33">
        <v>0</v>
      </c>
      <c r="M19" s="30" t="str">
        <f t="shared" si="3"/>
        <v>Two Bed Room Over Water Pool Residence</v>
      </c>
      <c r="N19" s="31" t="str">
        <f t="shared" si="3"/>
        <v>BB</v>
      </c>
      <c r="O19" s="31" t="str">
        <f t="shared" si="3"/>
        <v>04 Persons</v>
      </c>
      <c r="P19" s="34">
        <f>D19+K19</f>
        <v>0</v>
      </c>
      <c r="Q19" s="34">
        <f>E19+K19</f>
        <v>0</v>
      </c>
      <c r="R19" s="34">
        <f>F19+K19</f>
        <v>0</v>
      </c>
      <c r="S19" s="34">
        <f>G19+K19</f>
        <v>0</v>
      </c>
      <c r="U19" s="53">
        <v>25</v>
      </c>
      <c r="V19" s="53">
        <v>25</v>
      </c>
      <c r="W19" s="53">
        <v>25</v>
      </c>
      <c r="X19" s="53">
        <v>40</v>
      </c>
      <c r="Z19" s="30" t="str">
        <f t="shared" si="8"/>
        <v>Two Bed Room Over Water Pool Residence</v>
      </c>
      <c r="AA19" s="31" t="str">
        <f t="shared" si="8"/>
        <v>BB</v>
      </c>
      <c r="AB19" s="31" t="str">
        <f t="shared" si="8"/>
        <v>04 Persons</v>
      </c>
      <c r="AC19" s="34">
        <f t="shared" si="9"/>
        <v>25</v>
      </c>
      <c r="AD19" s="34">
        <f t="shared" si="9"/>
        <v>25</v>
      </c>
      <c r="AE19" s="34">
        <f t="shared" si="9"/>
        <v>25</v>
      </c>
      <c r="AF19" s="34">
        <f t="shared" si="9"/>
        <v>40</v>
      </c>
    </row>
    <row r="20" spans="1:32" ht="18.600000000000001" customHeight="1">
      <c r="W20" s="25" t="s">
        <v>211</v>
      </c>
    </row>
  </sheetData>
  <sheetProtection password="D8E4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26697-6FF0-4DC2-B125-AA23AD86291E}">
  <sheetPr codeName="Лист171"/>
  <dimension ref="A1:G22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27.5703125" style="1" customWidth="1"/>
    <col min="2" max="2" width="11" style="1" customWidth="1"/>
    <col min="3" max="3" width="13.28515625" style="2" customWidth="1"/>
    <col min="4" max="4" width="18" style="2" customWidth="1"/>
    <col min="5" max="7" width="18" style="3" customWidth="1"/>
    <col min="8" max="16384" width="9.140625" style="1"/>
  </cols>
  <sheetData>
    <row r="1" spans="1:7" ht="20.25" customHeight="1">
      <c r="A1" s="300" t="s">
        <v>2032</v>
      </c>
      <c r="B1" s="300"/>
      <c r="C1" s="300"/>
      <c r="D1" s="300"/>
      <c r="G1" s="4"/>
    </row>
    <row r="2" spans="1:7" s="3" customFormat="1" ht="20.25" customHeight="1">
      <c r="A2" s="5"/>
      <c r="B2" s="5"/>
      <c r="C2" s="22"/>
      <c r="D2" s="22"/>
    </row>
    <row r="3" spans="1:7" s="3" customFormat="1" ht="20.25" customHeight="1">
      <c r="A3" s="15" t="s">
        <v>10</v>
      </c>
      <c r="B3" s="15"/>
      <c r="C3" s="2"/>
      <c r="D3" s="2"/>
    </row>
    <row r="4" spans="1:7" s="3" customFormat="1" ht="20.25" customHeight="1">
      <c r="A4" s="5" t="s">
        <v>11</v>
      </c>
      <c r="B4" s="5"/>
      <c r="C4" s="2"/>
      <c r="D4" s="2"/>
    </row>
    <row r="5" spans="1:7" s="3" customFormat="1" ht="20.25" customHeight="1">
      <c r="A5" s="5" t="s">
        <v>12</v>
      </c>
      <c r="B5" s="5"/>
      <c r="C5" s="2"/>
      <c r="D5" s="2"/>
    </row>
    <row r="6" spans="1:7" s="3" customFormat="1" ht="20.25" customHeight="1">
      <c r="A6" s="5" t="s">
        <v>108</v>
      </c>
      <c r="B6" s="5"/>
      <c r="C6" s="2"/>
      <c r="D6" s="2"/>
    </row>
    <row r="7" spans="1:7" s="3" customFormat="1" ht="20.25" customHeight="1">
      <c r="A7" s="5"/>
      <c r="B7" s="5"/>
      <c r="C7" s="2"/>
      <c r="D7" s="2"/>
    </row>
    <row r="8" spans="1:7" s="2" customFormat="1" ht="20.25" customHeight="1">
      <c r="A8" s="15" t="s">
        <v>82</v>
      </c>
      <c r="B8" s="15"/>
      <c r="E8" s="3"/>
      <c r="F8" s="3"/>
      <c r="G8" s="3"/>
    </row>
    <row r="9" spans="1:7" s="2" customFormat="1" ht="20.25" customHeight="1">
      <c r="A9" s="7" t="s">
        <v>1586</v>
      </c>
      <c r="B9" s="15"/>
      <c r="E9" s="3"/>
      <c r="F9" s="3"/>
      <c r="G9" s="3"/>
    </row>
    <row r="10" spans="1:7" s="2" customFormat="1" ht="20.25" customHeight="1">
      <c r="A10" s="5" t="s">
        <v>1587</v>
      </c>
      <c r="B10" s="5"/>
      <c r="E10" s="3"/>
      <c r="F10" s="3"/>
      <c r="G10" s="3"/>
    </row>
    <row r="11" spans="1:7" s="2" customFormat="1" ht="20.25" customHeight="1">
      <c r="A11" s="5" t="s">
        <v>1588</v>
      </c>
      <c r="B11" s="5"/>
      <c r="E11" s="3"/>
      <c r="F11" s="3"/>
      <c r="G11" s="3"/>
    </row>
    <row r="12" spans="1:7" s="2" customFormat="1" ht="20.25" customHeight="1">
      <c r="A12" s="5" t="s">
        <v>121</v>
      </c>
      <c r="B12" s="5"/>
      <c r="E12" s="3"/>
      <c r="F12" s="3"/>
      <c r="G12" s="3"/>
    </row>
    <row r="13" spans="1:7" s="2" customFormat="1" ht="20.25" customHeight="1">
      <c r="A13" s="7" t="s">
        <v>411</v>
      </c>
      <c r="B13" s="15"/>
      <c r="E13" s="3"/>
      <c r="F13" s="3"/>
      <c r="G13" s="3"/>
    </row>
    <row r="14" spans="1:7" s="2" customFormat="1" ht="20.25" customHeight="1">
      <c r="A14" s="5" t="s">
        <v>1589</v>
      </c>
      <c r="B14" s="23"/>
      <c r="E14" s="3"/>
      <c r="F14" s="3"/>
      <c r="G14" s="3"/>
    </row>
    <row r="15" spans="1:7" s="2" customFormat="1" ht="20.25" customHeight="1">
      <c r="A15" s="5" t="s">
        <v>1590</v>
      </c>
      <c r="B15" s="1"/>
      <c r="E15" s="3"/>
      <c r="F15" s="3"/>
      <c r="G15" s="3"/>
    </row>
    <row r="16" spans="1:7" s="2" customFormat="1" ht="20.25" customHeight="1">
      <c r="A16" s="5" t="s">
        <v>121</v>
      </c>
      <c r="B16" s="1"/>
      <c r="E16" s="3"/>
      <c r="F16" s="3"/>
      <c r="G16" s="3"/>
    </row>
    <row r="17" spans="1:7" s="2" customFormat="1" ht="20.25" customHeight="1">
      <c r="A17" s="7" t="s">
        <v>1161</v>
      </c>
      <c r="B17" s="1"/>
      <c r="E17" s="3"/>
      <c r="F17" s="3"/>
      <c r="G17" s="3"/>
    </row>
    <row r="18" spans="1:7" s="2" customFormat="1" ht="20.25" customHeight="1">
      <c r="A18" s="5" t="s">
        <v>1065</v>
      </c>
      <c r="B18" s="1"/>
      <c r="E18" s="3"/>
      <c r="F18" s="3"/>
      <c r="G18" s="3"/>
    </row>
    <row r="19" spans="1:7" s="2" customFormat="1" ht="20.25" customHeight="1">
      <c r="A19" s="5" t="s">
        <v>1591</v>
      </c>
      <c r="B19" s="1"/>
      <c r="E19" s="3"/>
      <c r="F19" s="3"/>
      <c r="G19" s="3"/>
    </row>
    <row r="20" spans="1:7" s="2" customFormat="1" ht="20.25" customHeight="1">
      <c r="A20" s="5" t="s">
        <v>121</v>
      </c>
      <c r="B20" s="1"/>
      <c r="E20" s="3"/>
      <c r="F20" s="3"/>
      <c r="G20" s="3"/>
    </row>
    <row r="22" spans="1:7" s="2" customFormat="1" ht="20.25" customHeight="1">
      <c r="A22" s="68"/>
      <c r="B22" s="1"/>
      <c r="E22" s="3"/>
      <c r="F22" s="3"/>
      <c r="G22" s="3"/>
    </row>
  </sheetData>
  <mergeCells count="1">
    <mergeCell ref="A1:D1"/>
  </mergeCells>
  <pageMargins left="0.25" right="0.25" top="0.75" bottom="0.75" header="0.3" footer="0.3"/>
  <pageSetup paperSize="9" scale="80" orientation="portrait" verticalDpi="1200" r:id="rId1"/>
  <headerFooter>
    <oddFooter>&amp;L&amp;"Candara,Regular"&amp;8INTOUR MALDIVES&amp;C&amp;"Candara,Regular"&amp;8&amp;P of &amp;N&amp;R&amp;"Candara,Regular"&amp;8Park Hyatt Hadahaa</oddFooter>
  </headerFooter>
  <rowBreaks count="1" manualBreakCount="1">
    <brk id="7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99C8E-96F1-4B77-A500-3CAC1B8AF2FF}">
  <sheetPr codeName="Лист172">
    <tabColor rgb="FFFF0000"/>
  </sheetPr>
  <dimension ref="A8:AF25"/>
  <sheetViews>
    <sheetView topLeftCell="AG1" zoomScale="120" zoomScaleNormal="120" zoomScaleSheetLayoutView="100" workbookViewId="0">
      <selection sqref="A1:AF1048576"/>
    </sheetView>
  </sheetViews>
  <sheetFormatPr defaultColWidth="20.7109375" defaultRowHeight="21" customHeight="1"/>
  <cols>
    <col min="1" max="32" width="0" style="25" hidden="1" customWidth="1"/>
    <col min="33" max="16384" width="20.7109375" style="25"/>
  </cols>
  <sheetData>
    <row r="8" spans="1:32" ht="2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1" customHeight="1">
      <c r="A9" s="299" t="s">
        <v>0</v>
      </c>
      <c r="B9" s="299" t="s">
        <v>1</v>
      </c>
      <c r="C9" s="299" t="s">
        <v>29</v>
      </c>
      <c r="D9" s="57" t="s">
        <v>414</v>
      </c>
      <c r="E9" s="57" t="s">
        <v>156</v>
      </c>
      <c r="F9" s="57" t="s">
        <v>130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Shoulder </v>
      </c>
      <c r="Q9" s="51" t="str">
        <f t="shared" si="0"/>
        <v xml:space="preserve">Peak </v>
      </c>
      <c r="R9" s="51" t="str">
        <f t="shared" si="0"/>
        <v>High</v>
      </c>
      <c r="S9" s="51" t="str">
        <f t="shared" si="0"/>
        <v>Low</v>
      </c>
      <c r="U9" s="27" t="str">
        <f>P9</f>
        <v xml:space="preserve">Shoulder </v>
      </c>
      <c r="V9" s="27" t="str">
        <f t="shared" ref="V9:X10" si="1">Q9</f>
        <v xml:space="preserve">Peak </v>
      </c>
      <c r="W9" s="27" t="str">
        <f t="shared" si="1"/>
        <v>High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 xml:space="preserve">Shoulder </v>
      </c>
      <c r="AD9" s="52" t="str">
        <f t="shared" ref="AD9:AF10" si="2">V9</f>
        <v xml:space="preserve">Peak </v>
      </c>
      <c r="AE9" s="52" t="str">
        <f t="shared" si="2"/>
        <v>High</v>
      </c>
      <c r="AF9" s="52" t="str">
        <f t="shared" si="2"/>
        <v>Low</v>
      </c>
    </row>
    <row r="10" spans="1:32" ht="20.45" customHeight="1">
      <c r="A10" s="299"/>
      <c r="B10" s="299"/>
      <c r="C10" s="299"/>
      <c r="D10" s="57" t="s">
        <v>416</v>
      </c>
      <c r="E10" s="57" t="s">
        <v>417</v>
      </c>
      <c r="F10" s="57" t="s">
        <v>374</v>
      </c>
      <c r="G10" s="57" t="s">
        <v>422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19 Dec 2019</v>
      </c>
      <c r="Q10" s="51" t="str">
        <f t="shared" si="0"/>
        <v>20 Dec 2019 to 10 Jan 2020</v>
      </c>
      <c r="R10" s="51" t="str">
        <f t="shared" si="0"/>
        <v>11 Jan 2020 to 30 Apr 2020</v>
      </c>
      <c r="S10" s="51" t="str">
        <f t="shared" si="0"/>
        <v>01 May 2020 to 30 Sep 2020</v>
      </c>
      <c r="U10" s="27" t="str">
        <f>P10</f>
        <v>01 Nov 2019 to 19 Dec 2019</v>
      </c>
      <c r="V10" s="27" t="str">
        <f t="shared" si="1"/>
        <v>20 Dec 2019 to 10 Jan 2020</v>
      </c>
      <c r="W10" s="27" t="str">
        <f t="shared" si="1"/>
        <v>11 Jan 2020 to 30 Apr 2020</v>
      </c>
      <c r="X10" s="27" t="str">
        <f t="shared" si="1"/>
        <v>01 May 2020 to 30 Sep 2020</v>
      </c>
      <c r="Z10" s="311"/>
      <c r="AA10" s="311"/>
      <c r="AB10" s="311"/>
      <c r="AC10" s="52" t="str">
        <f>U10</f>
        <v>01 Nov 2019 to 19 Dec 2019</v>
      </c>
      <c r="AD10" s="52" t="str">
        <f t="shared" si="2"/>
        <v>20 Dec 2019 to 10 Jan 2020</v>
      </c>
      <c r="AE10" s="52" t="str">
        <f t="shared" si="2"/>
        <v>11 Jan 2020 to 30 Apr 2020</v>
      </c>
      <c r="AF10" s="52" t="str">
        <f t="shared" si="2"/>
        <v>01 May 2020 to 30 Sep 2020</v>
      </c>
    </row>
    <row r="11" spans="1:32" ht="21" customHeight="1">
      <c r="A11" s="30" t="s">
        <v>1592</v>
      </c>
      <c r="B11" s="31" t="s">
        <v>139</v>
      </c>
      <c r="C11" s="31" t="s">
        <v>140</v>
      </c>
      <c r="D11" s="31">
        <v>895</v>
      </c>
      <c r="E11" s="31">
        <v>2000</v>
      </c>
      <c r="F11" s="31">
        <v>1220</v>
      </c>
      <c r="G11" s="31">
        <v>800</v>
      </c>
      <c r="H11" s="8"/>
      <c r="I11" s="33"/>
      <c r="J11" s="33"/>
      <c r="K11" s="33">
        <v>12</v>
      </c>
      <c r="M11" s="30" t="str">
        <f t="shared" ref="M11:O16" si="3">A11</f>
        <v xml:space="preserve">Park Villa </v>
      </c>
      <c r="N11" s="31" t="str">
        <f t="shared" si="3"/>
        <v>BB</v>
      </c>
      <c r="O11" s="31" t="str">
        <f t="shared" si="3"/>
        <v>02 Persons</v>
      </c>
      <c r="P11" s="34">
        <f t="shared" ref="P11:P16" si="4">D11+K11</f>
        <v>907</v>
      </c>
      <c r="Q11" s="34">
        <f t="shared" ref="Q11:Q16" si="5">E11+K11</f>
        <v>2012</v>
      </c>
      <c r="R11" s="34">
        <f t="shared" ref="R11:R16" si="6">F11+K11</f>
        <v>1232</v>
      </c>
      <c r="S11" s="34">
        <f t="shared" ref="S11:S16" si="7">G11+K11</f>
        <v>812</v>
      </c>
      <c r="U11" s="53">
        <v>12</v>
      </c>
      <c r="V11" s="53">
        <v>20</v>
      </c>
      <c r="W11" s="53">
        <v>12</v>
      </c>
      <c r="X11" s="53">
        <v>12</v>
      </c>
      <c r="Z11" s="30" t="str">
        <f t="shared" ref="Z11:AB16" si="8">M11</f>
        <v xml:space="preserve">Park Villa </v>
      </c>
      <c r="AA11" s="31" t="str">
        <f t="shared" si="8"/>
        <v>BB</v>
      </c>
      <c r="AB11" s="31" t="str">
        <f t="shared" si="8"/>
        <v>02 Persons</v>
      </c>
      <c r="AC11" s="34">
        <f t="shared" ref="AC11:AF16" si="9">P11+U11</f>
        <v>919</v>
      </c>
      <c r="AD11" s="34">
        <f t="shared" si="9"/>
        <v>2032</v>
      </c>
      <c r="AE11" s="34">
        <f t="shared" si="9"/>
        <v>1244</v>
      </c>
      <c r="AF11" s="34">
        <f t="shared" si="9"/>
        <v>824</v>
      </c>
    </row>
    <row r="12" spans="1:32" ht="21" customHeight="1">
      <c r="A12" s="30" t="s">
        <v>1593</v>
      </c>
      <c r="B12" s="31" t="s">
        <v>139</v>
      </c>
      <c r="C12" s="31" t="s">
        <v>140</v>
      </c>
      <c r="D12" s="31">
        <v>1085</v>
      </c>
      <c r="E12" s="31">
        <v>2200</v>
      </c>
      <c r="F12" s="31">
        <v>1400</v>
      </c>
      <c r="G12" s="31">
        <v>980</v>
      </c>
      <c r="H12" s="8"/>
      <c r="I12" s="33"/>
      <c r="J12" s="33"/>
      <c r="K12" s="33">
        <v>12</v>
      </c>
      <c r="M12" s="30" t="str">
        <f t="shared" si="3"/>
        <v>Park Pool Vlla</v>
      </c>
      <c r="N12" s="31" t="str">
        <f t="shared" si="3"/>
        <v>BB</v>
      </c>
      <c r="O12" s="31" t="str">
        <f t="shared" si="3"/>
        <v>02 Persons</v>
      </c>
      <c r="P12" s="34">
        <f t="shared" si="4"/>
        <v>1097</v>
      </c>
      <c r="Q12" s="34">
        <f t="shared" si="5"/>
        <v>2212</v>
      </c>
      <c r="R12" s="34">
        <f t="shared" si="6"/>
        <v>1412</v>
      </c>
      <c r="S12" s="34">
        <f t="shared" si="7"/>
        <v>992</v>
      </c>
      <c r="U12" s="53">
        <v>12</v>
      </c>
      <c r="V12" s="53">
        <v>25</v>
      </c>
      <c r="W12" s="53">
        <v>12</v>
      </c>
      <c r="X12" s="53">
        <v>12</v>
      </c>
      <c r="Z12" s="30" t="str">
        <f t="shared" si="8"/>
        <v>Park Pool Vlla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1109</v>
      </c>
      <c r="AD12" s="34">
        <f t="shared" si="9"/>
        <v>2237</v>
      </c>
      <c r="AE12" s="34">
        <f t="shared" si="9"/>
        <v>1424</v>
      </c>
      <c r="AF12" s="34">
        <f t="shared" si="9"/>
        <v>1004</v>
      </c>
    </row>
    <row r="13" spans="1:32" ht="21" customHeight="1">
      <c r="A13" s="30" t="s">
        <v>1594</v>
      </c>
      <c r="B13" s="31" t="s">
        <v>139</v>
      </c>
      <c r="C13" s="31" t="s">
        <v>140</v>
      </c>
      <c r="D13" s="31">
        <v>1345</v>
      </c>
      <c r="E13" s="31">
        <v>2600</v>
      </c>
      <c r="F13" s="31">
        <v>1580</v>
      </c>
      <c r="G13" s="31">
        <v>1235</v>
      </c>
      <c r="H13" s="8"/>
      <c r="I13" s="33"/>
      <c r="J13" s="33"/>
      <c r="K13" s="33">
        <v>12</v>
      </c>
      <c r="M13" s="30" t="str">
        <f>A13</f>
        <v xml:space="preserve">Deluxe Park Pool Villa </v>
      </c>
      <c r="N13" s="31" t="str">
        <f>B13</f>
        <v>BB</v>
      </c>
      <c r="O13" s="31" t="str">
        <f>C13</f>
        <v>02 Persons</v>
      </c>
      <c r="P13" s="34">
        <f t="shared" si="4"/>
        <v>1357</v>
      </c>
      <c r="Q13" s="34">
        <f t="shared" si="5"/>
        <v>2612</v>
      </c>
      <c r="R13" s="34">
        <f t="shared" si="6"/>
        <v>1592</v>
      </c>
      <c r="S13" s="34">
        <f t="shared" si="7"/>
        <v>1247</v>
      </c>
      <c r="U13" s="53">
        <v>12</v>
      </c>
      <c r="V13" s="53">
        <v>25</v>
      </c>
      <c r="W13" s="53">
        <v>12</v>
      </c>
      <c r="X13" s="53">
        <v>12</v>
      </c>
      <c r="Z13" s="30" t="str">
        <f>M13</f>
        <v xml:space="preserve">Deluxe Park Pool Villa </v>
      </c>
      <c r="AA13" s="31" t="str">
        <f>N13</f>
        <v>BB</v>
      </c>
      <c r="AB13" s="31" t="str">
        <f>O13</f>
        <v>02 Persons</v>
      </c>
      <c r="AC13" s="34">
        <f>P13+U13</f>
        <v>1369</v>
      </c>
      <c r="AD13" s="34">
        <f>Q13+V13</f>
        <v>2637</v>
      </c>
      <c r="AE13" s="34">
        <f>R13+W13</f>
        <v>1604</v>
      </c>
      <c r="AF13" s="34">
        <f>S13+X13</f>
        <v>1259</v>
      </c>
    </row>
    <row r="14" spans="1:32" ht="21" customHeight="1">
      <c r="A14" s="30" t="s">
        <v>1595</v>
      </c>
      <c r="B14" s="31" t="s">
        <v>139</v>
      </c>
      <c r="C14" s="31" t="s">
        <v>140</v>
      </c>
      <c r="D14" s="31">
        <v>1165</v>
      </c>
      <c r="E14" s="31">
        <v>2400</v>
      </c>
      <c r="F14" s="31">
        <v>1610</v>
      </c>
      <c r="G14" s="31">
        <v>1160</v>
      </c>
      <c r="H14" s="8"/>
      <c r="I14" s="33"/>
      <c r="J14" s="33"/>
      <c r="K14" s="33">
        <v>12</v>
      </c>
      <c r="M14" s="30" t="str">
        <f t="shared" si="3"/>
        <v xml:space="preserve">Park Water Villa </v>
      </c>
      <c r="N14" s="31" t="str">
        <f t="shared" si="3"/>
        <v>BB</v>
      </c>
      <c r="O14" s="31" t="str">
        <f t="shared" si="3"/>
        <v>02 Persons</v>
      </c>
      <c r="P14" s="34">
        <f t="shared" si="4"/>
        <v>1177</v>
      </c>
      <c r="Q14" s="34">
        <f t="shared" si="5"/>
        <v>2412</v>
      </c>
      <c r="R14" s="34">
        <f t="shared" si="6"/>
        <v>1622</v>
      </c>
      <c r="S14" s="34">
        <f t="shared" si="7"/>
        <v>1172</v>
      </c>
      <c r="U14" s="53">
        <v>12</v>
      </c>
      <c r="V14" s="53">
        <v>25</v>
      </c>
      <c r="W14" s="53">
        <v>12</v>
      </c>
      <c r="X14" s="53">
        <v>12</v>
      </c>
      <c r="Z14" s="30" t="str">
        <f t="shared" si="8"/>
        <v xml:space="preserve">Park Water Villa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1189</v>
      </c>
      <c r="AD14" s="34">
        <f t="shared" si="9"/>
        <v>2437</v>
      </c>
      <c r="AE14" s="34">
        <f t="shared" si="9"/>
        <v>1634</v>
      </c>
      <c r="AF14" s="34">
        <f t="shared" si="9"/>
        <v>1184</v>
      </c>
    </row>
    <row r="15" spans="1:32" ht="21" customHeight="1">
      <c r="A15" s="212" t="s">
        <v>1596</v>
      </c>
      <c r="B15" s="31" t="s">
        <v>139</v>
      </c>
      <c r="C15" s="31" t="s">
        <v>140</v>
      </c>
      <c r="D15" s="31">
        <v>2020</v>
      </c>
      <c r="E15" s="31">
        <v>3200</v>
      </c>
      <c r="F15" s="31">
        <v>2255</v>
      </c>
      <c r="G15" s="31">
        <v>1835</v>
      </c>
      <c r="H15" s="8"/>
      <c r="I15" s="33"/>
      <c r="J15" s="33"/>
      <c r="K15" s="33">
        <v>12</v>
      </c>
      <c r="M15" s="30" t="str">
        <f t="shared" si="3"/>
        <v>Park Sunset Ocean Pool Villa</v>
      </c>
      <c r="N15" s="31" t="str">
        <f t="shared" si="3"/>
        <v>BB</v>
      </c>
      <c r="O15" s="31" t="str">
        <f t="shared" si="3"/>
        <v>02 Persons</v>
      </c>
      <c r="P15" s="34">
        <f t="shared" si="4"/>
        <v>2032</v>
      </c>
      <c r="Q15" s="34">
        <f t="shared" si="5"/>
        <v>3212</v>
      </c>
      <c r="R15" s="34">
        <f t="shared" si="6"/>
        <v>2267</v>
      </c>
      <c r="S15" s="34">
        <f t="shared" si="7"/>
        <v>1847</v>
      </c>
      <c r="U15" s="53">
        <v>12</v>
      </c>
      <c r="V15" s="53">
        <v>25</v>
      </c>
      <c r="W15" s="53">
        <v>12</v>
      </c>
      <c r="X15" s="53">
        <v>12</v>
      </c>
      <c r="Z15" s="30" t="str">
        <f t="shared" si="8"/>
        <v>Park Sunset Ocean Pool Villa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2044</v>
      </c>
      <c r="AD15" s="34">
        <f t="shared" si="9"/>
        <v>3237</v>
      </c>
      <c r="AE15" s="34">
        <f t="shared" si="9"/>
        <v>2279</v>
      </c>
      <c r="AF15" s="34">
        <f t="shared" si="9"/>
        <v>1859</v>
      </c>
    </row>
    <row r="16" spans="1:32" ht="21" customHeight="1">
      <c r="A16" s="30" t="s">
        <v>1597</v>
      </c>
      <c r="B16" s="31" t="s">
        <v>139</v>
      </c>
      <c r="C16" s="31" t="s">
        <v>68</v>
      </c>
      <c r="D16" s="31">
        <v>2695</v>
      </c>
      <c r="E16" s="31">
        <v>4600</v>
      </c>
      <c r="F16" s="31">
        <v>3430</v>
      </c>
      <c r="G16" s="31">
        <v>2460</v>
      </c>
      <c r="H16" s="8"/>
      <c r="I16" s="33"/>
      <c r="J16" s="33"/>
      <c r="K16" s="33">
        <v>24</v>
      </c>
      <c r="M16" s="30" t="str">
        <f t="shared" si="3"/>
        <v xml:space="preserve">Two Bed Room Park Pool Villa </v>
      </c>
      <c r="N16" s="31" t="str">
        <f t="shared" si="3"/>
        <v>BB</v>
      </c>
      <c r="O16" s="31" t="str">
        <f t="shared" si="3"/>
        <v>04 Persons</v>
      </c>
      <c r="P16" s="34">
        <f t="shared" si="4"/>
        <v>2719</v>
      </c>
      <c r="Q16" s="34">
        <f t="shared" si="5"/>
        <v>4624</v>
      </c>
      <c r="R16" s="34">
        <f t="shared" si="6"/>
        <v>3454</v>
      </c>
      <c r="S16" s="34">
        <f t="shared" si="7"/>
        <v>2484</v>
      </c>
      <c r="U16" s="53">
        <v>20</v>
      </c>
      <c r="V16" s="53">
        <v>40</v>
      </c>
      <c r="W16" s="53">
        <v>20</v>
      </c>
      <c r="X16" s="53">
        <v>20</v>
      </c>
      <c r="Z16" s="30" t="str">
        <f t="shared" si="8"/>
        <v xml:space="preserve">Two Bed Room Park Pool Villa </v>
      </c>
      <c r="AA16" s="31" t="str">
        <f t="shared" si="8"/>
        <v>BB</v>
      </c>
      <c r="AB16" s="31" t="str">
        <f t="shared" si="8"/>
        <v>04 Persons</v>
      </c>
      <c r="AC16" s="34">
        <f t="shared" si="9"/>
        <v>2739</v>
      </c>
      <c r="AD16" s="34">
        <f t="shared" si="9"/>
        <v>4664</v>
      </c>
      <c r="AE16" s="34">
        <f t="shared" si="9"/>
        <v>3474</v>
      </c>
      <c r="AF16" s="34">
        <f t="shared" si="9"/>
        <v>2504</v>
      </c>
    </row>
    <row r="17" spans="1:32" ht="21" customHeight="1">
      <c r="A17" s="25" t="s">
        <v>24</v>
      </c>
      <c r="I17" s="25" t="s">
        <v>25</v>
      </c>
      <c r="M17" s="25" t="s">
        <v>26</v>
      </c>
      <c r="U17" s="25" t="s">
        <v>27</v>
      </c>
      <c r="Z17" s="25" t="s">
        <v>129</v>
      </c>
    </row>
    <row r="18" spans="1:32" ht="21" customHeight="1">
      <c r="A18" s="299" t="s">
        <v>0</v>
      </c>
      <c r="B18" s="299" t="s">
        <v>1</v>
      </c>
      <c r="C18" s="299" t="s">
        <v>29</v>
      </c>
      <c r="D18" s="57" t="s">
        <v>414</v>
      </c>
      <c r="E18" s="57"/>
      <c r="F18" s="57"/>
      <c r="G18" s="57"/>
      <c r="H18" s="8"/>
      <c r="I18" s="26" t="s">
        <v>32</v>
      </c>
      <c r="J18" s="26" t="s">
        <v>33</v>
      </c>
      <c r="K18" s="26" t="s">
        <v>34</v>
      </c>
      <c r="M18" s="294" t="s">
        <v>0</v>
      </c>
      <c r="N18" s="294" t="s">
        <v>1</v>
      </c>
      <c r="O18" s="294" t="s">
        <v>29</v>
      </c>
      <c r="P18" s="51" t="str">
        <f t="shared" ref="P18:S19" si="10">D18</f>
        <v xml:space="preserve">Shoulder </v>
      </c>
      <c r="Q18" s="51">
        <f t="shared" si="10"/>
        <v>0</v>
      </c>
      <c r="R18" s="51">
        <f t="shared" si="10"/>
        <v>0</v>
      </c>
      <c r="S18" s="51">
        <f t="shared" si="10"/>
        <v>0</v>
      </c>
      <c r="U18" s="27" t="str">
        <f>P18</f>
        <v xml:space="preserve">Shoulder </v>
      </c>
      <c r="V18" s="27">
        <f t="shared" ref="V18:X19" si="11">Q18</f>
        <v>0</v>
      </c>
      <c r="W18" s="27">
        <f t="shared" si="11"/>
        <v>0</v>
      </c>
      <c r="X18" s="27">
        <f t="shared" si="11"/>
        <v>0</v>
      </c>
      <c r="Z18" s="311" t="s">
        <v>0</v>
      </c>
      <c r="AA18" s="311" t="s">
        <v>1</v>
      </c>
      <c r="AB18" s="311" t="s">
        <v>29</v>
      </c>
      <c r="AC18" s="52" t="str">
        <f>U18</f>
        <v xml:space="preserve">Shoulder </v>
      </c>
      <c r="AD18" s="52">
        <f t="shared" ref="AD18:AF19" si="12">V18</f>
        <v>0</v>
      </c>
      <c r="AE18" s="52">
        <f t="shared" si="12"/>
        <v>0</v>
      </c>
      <c r="AF18" s="52">
        <f t="shared" si="12"/>
        <v>0</v>
      </c>
    </row>
    <row r="19" spans="1:32" ht="20.45" customHeight="1">
      <c r="A19" s="299"/>
      <c r="B19" s="299"/>
      <c r="C19" s="299"/>
      <c r="D19" s="57" t="s">
        <v>403</v>
      </c>
      <c r="E19" s="57"/>
      <c r="F19" s="57"/>
      <c r="G19" s="57"/>
      <c r="H19" s="8"/>
      <c r="I19" s="26" t="s">
        <v>37</v>
      </c>
      <c r="J19" s="26" t="s">
        <v>38</v>
      </c>
      <c r="K19" s="26" t="s">
        <v>137</v>
      </c>
      <c r="M19" s="294"/>
      <c r="N19" s="294"/>
      <c r="O19" s="294"/>
      <c r="P19" s="51" t="str">
        <f t="shared" si="10"/>
        <v>01 Oct 2020 to 31 Oct 2020</v>
      </c>
      <c r="Q19" s="51">
        <f t="shared" si="10"/>
        <v>0</v>
      </c>
      <c r="R19" s="51">
        <f t="shared" si="10"/>
        <v>0</v>
      </c>
      <c r="S19" s="51">
        <f t="shared" si="10"/>
        <v>0</v>
      </c>
      <c r="U19" s="27" t="str">
        <f>P19</f>
        <v>01 Oct 2020 to 31 Oct 2020</v>
      </c>
      <c r="V19" s="27">
        <f t="shared" si="11"/>
        <v>0</v>
      </c>
      <c r="W19" s="27">
        <f t="shared" si="11"/>
        <v>0</v>
      </c>
      <c r="X19" s="27">
        <f t="shared" si="11"/>
        <v>0</v>
      </c>
      <c r="Z19" s="311"/>
      <c r="AA19" s="311"/>
      <c r="AB19" s="311"/>
      <c r="AC19" s="52" t="str">
        <f>U19</f>
        <v>01 Oct 2020 to 31 Oct 2020</v>
      </c>
      <c r="AD19" s="52">
        <f t="shared" si="12"/>
        <v>0</v>
      </c>
      <c r="AE19" s="52">
        <f t="shared" si="12"/>
        <v>0</v>
      </c>
      <c r="AF19" s="52">
        <f t="shared" si="12"/>
        <v>0</v>
      </c>
    </row>
    <row r="20" spans="1:32" ht="21" customHeight="1">
      <c r="A20" s="30" t="s">
        <v>1592</v>
      </c>
      <c r="B20" s="31" t="s">
        <v>139</v>
      </c>
      <c r="C20" s="31" t="s">
        <v>140</v>
      </c>
      <c r="D20" s="31">
        <v>895</v>
      </c>
      <c r="E20" s="31"/>
      <c r="F20" s="31"/>
      <c r="G20" s="31"/>
      <c r="H20" s="8"/>
      <c r="I20" s="33"/>
      <c r="J20" s="33"/>
      <c r="K20" s="33">
        <v>12</v>
      </c>
      <c r="M20" s="30" t="str">
        <f t="shared" ref="M20:O21" si="13">A20</f>
        <v xml:space="preserve">Park Villa </v>
      </c>
      <c r="N20" s="31" t="str">
        <f t="shared" si="13"/>
        <v>BB</v>
      </c>
      <c r="O20" s="31" t="str">
        <f t="shared" si="13"/>
        <v>02 Persons</v>
      </c>
      <c r="P20" s="34">
        <f t="shared" ref="P20:P25" si="14">D20+K20</f>
        <v>907</v>
      </c>
      <c r="Q20" s="34">
        <f t="shared" ref="Q20:Q25" si="15">E20+K20</f>
        <v>12</v>
      </c>
      <c r="R20" s="34">
        <f t="shared" ref="R20:R25" si="16">F20+K20</f>
        <v>12</v>
      </c>
      <c r="S20" s="34">
        <f t="shared" ref="S20:S25" si="17">G20+K20</f>
        <v>12</v>
      </c>
      <c r="U20" s="53">
        <v>12</v>
      </c>
      <c r="V20" s="53">
        <v>20</v>
      </c>
      <c r="W20" s="53">
        <v>12</v>
      </c>
      <c r="X20" s="53">
        <v>12</v>
      </c>
      <c r="Z20" s="30" t="str">
        <f t="shared" ref="Z20:AB21" si="18">M20</f>
        <v xml:space="preserve">Park Villa </v>
      </c>
      <c r="AA20" s="31" t="str">
        <f t="shared" si="18"/>
        <v>BB</v>
      </c>
      <c r="AB20" s="31" t="str">
        <f t="shared" si="18"/>
        <v>02 Persons</v>
      </c>
      <c r="AC20" s="34">
        <f t="shared" ref="AC20:AF21" si="19">P20+U20</f>
        <v>919</v>
      </c>
      <c r="AD20" s="34">
        <f t="shared" si="19"/>
        <v>32</v>
      </c>
      <c r="AE20" s="34">
        <f t="shared" si="19"/>
        <v>24</v>
      </c>
      <c r="AF20" s="34">
        <f t="shared" si="19"/>
        <v>24</v>
      </c>
    </row>
    <row r="21" spans="1:32" ht="21" customHeight="1">
      <c r="A21" s="30" t="s">
        <v>1593</v>
      </c>
      <c r="B21" s="31" t="s">
        <v>139</v>
      </c>
      <c r="C21" s="31" t="s">
        <v>140</v>
      </c>
      <c r="D21" s="31">
        <v>1085</v>
      </c>
      <c r="E21" s="31"/>
      <c r="F21" s="31"/>
      <c r="G21" s="31"/>
      <c r="H21" s="8"/>
      <c r="I21" s="33"/>
      <c r="J21" s="33"/>
      <c r="K21" s="33">
        <v>12</v>
      </c>
      <c r="M21" s="30" t="str">
        <f t="shared" si="13"/>
        <v>Park Pool Vlla</v>
      </c>
      <c r="N21" s="31" t="str">
        <f t="shared" si="13"/>
        <v>BB</v>
      </c>
      <c r="O21" s="31" t="str">
        <f t="shared" si="13"/>
        <v>02 Persons</v>
      </c>
      <c r="P21" s="34">
        <f t="shared" si="14"/>
        <v>1097</v>
      </c>
      <c r="Q21" s="34">
        <f t="shared" si="15"/>
        <v>12</v>
      </c>
      <c r="R21" s="34">
        <f t="shared" si="16"/>
        <v>12</v>
      </c>
      <c r="S21" s="34">
        <f t="shared" si="17"/>
        <v>12</v>
      </c>
      <c r="U21" s="53">
        <v>12</v>
      </c>
      <c r="V21" s="53">
        <v>25</v>
      </c>
      <c r="W21" s="53">
        <v>12</v>
      </c>
      <c r="X21" s="53">
        <v>12</v>
      </c>
      <c r="Z21" s="30" t="str">
        <f t="shared" si="18"/>
        <v>Park Pool Vlla</v>
      </c>
      <c r="AA21" s="31" t="str">
        <f t="shared" si="18"/>
        <v>BB</v>
      </c>
      <c r="AB21" s="31" t="str">
        <f t="shared" si="18"/>
        <v>02 Persons</v>
      </c>
      <c r="AC21" s="34">
        <f t="shared" si="19"/>
        <v>1109</v>
      </c>
      <c r="AD21" s="34">
        <f t="shared" si="19"/>
        <v>37</v>
      </c>
      <c r="AE21" s="34">
        <f t="shared" si="19"/>
        <v>24</v>
      </c>
      <c r="AF21" s="34">
        <f t="shared" si="19"/>
        <v>24</v>
      </c>
    </row>
    <row r="22" spans="1:32" ht="21" customHeight="1">
      <c r="A22" s="30" t="s">
        <v>1594</v>
      </c>
      <c r="B22" s="31" t="s">
        <v>139</v>
      </c>
      <c r="C22" s="31" t="s">
        <v>140</v>
      </c>
      <c r="D22" s="31">
        <v>1345</v>
      </c>
      <c r="E22" s="31"/>
      <c r="F22" s="31"/>
      <c r="G22" s="31"/>
      <c r="H22" s="8"/>
      <c r="I22" s="33"/>
      <c r="J22" s="33"/>
      <c r="K22" s="33">
        <v>12</v>
      </c>
      <c r="M22" s="30" t="str">
        <f>A22</f>
        <v xml:space="preserve">Deluxe Park Pool Villa </v>
      </c>
      <c r="N22" s="31" t="str">
        <f>B22</f>
        <v>BB</v>
      </c>
      <c r="O22" s="31" t="str">
        <f>C22</f>
        <v>02 Persons</v>
      </c>
      <c r="P22" s="34">
        <f t="shared" si="14"/>
        <v>1357</v>
      </c>
      <c r="Q22" s="34">
        <f t="shared" si="15"/>
        <v>12</v>
      </c>
      <c r="R22" s="34">
        <f t="shared" si="16"/>
        <v>12</v>
      </c>
      <c r="S22" s="34">
        <f t="shared" si="17"/>
        <v>12</v>
      </c>
      <c r="U22" s="53">
        <v>12</v>
      </c>
      <c r="V22" s="53">
        <v>25</v>
      </c>
      <c r="W22" s="53">
        <v>12</v>
      </c>
      <c r="X22" s="53">
        <v>12</v>
      </c>
      <c r="Z22" s="30" t="str">
        <f>M22</f>
        <v xml:space="preserve">Deluxe Park Pool Villa </v>
      </c>
      <c r="AA22" s="31" t="str">
        <f>N22</f>
        <v>BB</v>
      </c>
      <c r="AB22" s="31" t="str">
        <f>O22</f>
        <v>02 Persons</v>
      </c>
      <c r="AC22" s="34">
        <f>P22+U22</f>
        <v>1369</v>
      </c>
      <c r="AD22" s="34">
        <f>Q22+V22</f>
        <v>37</v>
      </c>
      <c r="AE22" s="34">
        <f>R22+W22</f>
        <v>24</v>
      </c>
      <c r="AF22" s="34">
        <f>S22+X22</f>
        <v>24</v>
      </c>
    </row>
    <row r="23" spans="1:32" ht="21" customHeight="1">
      <c r="A23" s="30" t="s">
        <v>1595</v>
      </c>
      <c r="B23" s="31" t="s">
        <v>139</v>
      </c>
      <c r="C23" s="31" t="s">
        <v>140</v>
      </c>
      <c r="D23" s="31">
        <v>1165</v>
      </c>
      <c r="E23" s="31"/>
      <c r="F23" s="31"/>
      <c r="G23" s="31"/>
      <c r="H23" s="8"/>
      <c r="I23" s="33"/>
      <c r="J23" s="33"/>
      <c r="K23" s="33">
        <v>12</v>
      </c>
      <c r="M23" s="30" t="str">
        <f t="shared" ref="M23:O25" si="20">A23</f>
        <v xml:space="preserve">Park Water Villa </v>
      </c>
      <c r="N23" s="31" t="str">
        <f t="shared" si="20"/>
        <v>BB</v>
      </c>
      <c r="O23" s="31" t="str">
        <f t="shared" si="20"/>
        <v>02 Persons</v>
      </c>
      <c r="P23" s="34">
        <f t="shared" si="14"/>
        <v>1177</v>
      </c>
      <c r="Q23" s="34">
        <f t="shared" si="15"/>
        <v>12</v>
      </c>
      <c r="R23" s="34">
        <f t="shared" si="16"/>
        <v>12</v>
      </c>
      <c r="S23" s="34">
        <f t="shared" si="17"/>
        <v>12</v>
      </c>
      <c r="U23" s="53">
        <v>12</v>
      </c>
      <c r="V23" s="53">
        <v>25</v>
      </c>
      <c r="W23" s="53">
        <v>12</v>
      </c>
      <c r="X23" s="53">
        <v>12</v>
      </c>
      <c r="Z23" s="30" t="str">
        <f t="shared" ref="Z23:AB25" si="21">M23</f>
        <v xml:space="preserve">Park Water Villa </v>
      </c>
      <c r="AA23" s="31" t="str">
        <f t="shared" si="21"/>
        <v>BB</v>
      </c>
      <c r="AB23" s="31" t="str">
        <f t="shared" si="21"/>
        <v>02 Persons</v>
      </c>
      <c r="AC23" s="34">
        <f t="shared" ref="AC23:AF25" si="22">P23+U23</f>
        <v>1189</v>
      </c>
      <c r="AD23" s="34">
        <f t="shared" si="22"/>
        <v>37</v>
      </c>
      <c r="AE23" s="34">
        <f t="shared" si="22"/>
        <v>24</v>
      </c>
      <c r="AF23" s="34">
        <f t="shared" si="22"/>
        <v>24</v>
      </c>
    </row>
    <row r="24" spans="1:32" ht="21" customHeight="1">
      <c r="A24" s="212" t="s">
        <v>1596</v>
      </c>
      <c r="B24" s="31" t="s">
        <v>139</v>
      </c>
      <c r="C24" s="31" t="s">
        <v>140</v>
      </c>
      <c r="D24" s="31">
        <v>2020</v>
      </c>
      <c r="E24" s="31"/>
      <c r="F24" s="31"/>
      <c r="G24" s="31"/>
      <c r="H24" s="8"/>
      <c r="I24" s="33"/>
      <c r="J24" s="33"/>
      <c r="K24" s="33">
        <v>12</v>
      </c>
      <c r="M24" s="30" t="str">
        <f t="shared" si="20"/>
        <v>Park Sunset Ocean Pool Villa</v>
      </c>
      <c r="N24" s="31" t="str">
        <f t="shared" si="20"/>
        <v>BB</v>
      </c>
      <c r="O24" s="31" t="str">
        <f t="shared" si="20"/>
        <v>02 Persons</v>
      </c>
      <c r="P24" s="34">
        <f t="shared" si="14"/>
        <v>2032</v>
      </c>
      <c r="Q24" s="34">
        <f t="shared" si="15"/>
        <v>12</v>
      </c>
      <c r="R24" s="34">
        <f t="shared" si="16"/>
        <v>12</v>
      </c>
      <c r="S24" s="34">
        <f t="shared" si="17"/>
        <v>12</v>
      </c>
      <c r="U24" s="53">
        <v>12</v>
      </c>
      <c r="V24" s="53">
        <v>25</v>
      </c>
      <c r="W24" s="53">
        <v>12</v>
      </c>
      <c r="X24" s="53">
        <v>12</v>
      </c>
      <c r="Z24" s="30" t="str">
        <f t="shared" si="21"/>
        <v>Park Sunset Ocean Pool Villa</v>
      </c>
      <c r="AA24" s="31" t="str">
        <f t="shared" si="21"/>
        <v>BB</v>
      </c>
      <c r="AB24" s="31" t="str">
        <f t="shared" si="21"/>
        <v>02 Persons</v>
      </c>
      <c r="AC24" s="34">
        <f t="shared" si="22"/>
        <v>2044</v>
      </c>
      <c r="AD24" s="34">
        <f t="shared" si="22"/>
        <v>37</v>
      </c>
      <c r="AE24" s="34">
        <f t="shared" si="22"/>
        <v>24</v>
      </c>
      <c r="AF24" s="34">
        <f t="shared" si="22"/>
        <v>24</v>
      </c>
    </row>
    <row r="25" spans="1:32" ht="21" customHeight="1">
      <c r="A25" s="30" t="s">
        <v>1597</v>
      </c>
      <c r="B25" s="31" t="s">
        <v>139</v>
      </c>
      <c r="C25" s="31" t="s">
        <v>68</v>
      </c>
      <c r="D25" s="31">
        <v>2695</v>
      </c>
      <c r="E25" s="31"/>
      <c r="F25" s="31"/>
      <c r="G25" s="31"/>
      <c r="H25" s="8"/>
      <c r="I25" s="33"/>
      <c r="J25" s="33"/>
      <c r="K25" s="33">
        <v>24</v>
      </c>
      <c r="M25" s="30" t="str">
        <f t="shared" si="20"/>
        <v xml:space="preserve">Two Bed Room Park Pool Villa </v>
      </c>
      <c r="N25" s="31" t="str">
        <f t="shared" si="20"/>
        <v>BB</v>
      </c>
      <c r="O25" s="31" t="str">
        <f t="shared" si="20"/>
        <v>04 Persons</v>
      </c>
      <c r="P25" s="34">
        <f t="shared" si="14"/>
        <v>2719</v>
      </c>
      <c r="Q25" s="34">
        <f t="shared" si="15"/>
        <v>24</v>
      </c>
      <c r="R25" s="34">
        <f t="shared" si="16"/>
        <v>24</v>
      </c>
      <c r="S25" s="34">
        <f t="shared" si="17"/>
        <v>24</v>
      </c>
      <c r="U25" s="53">
        <v>20</v>
      </c>
      <c r="V25" s="53">
        <v>50</v>
      </c>
      <c r="W25" s="53">
        <v>25</v>
      </c>
      <c r="X25" s="53">
        <v>25</v>
      </c>
      <c r="Z25" s="30" t="str">
        <f t="shared" si="21"/>
        <v xml:space="preserve">Two Bed Room Park Pool Villa </v>
      </c>
      <c r="AA25" s="31" t="str">
        <f t="shared" si="21"/>
        <v>BB</v>
      </c>
      <c r="AB25" s="31" t="str">
        <f t="shared" si="21"/>
        <v>04 Persons</v>
      </c>
      <c r="AC25" s="34">
        <f t="shared" si="22"/>
        <v>2739</v>
      </c>
      <c r="AD25" s="34">
        <f t="shared" si="22"/>
        <v>74</v>
      </c>
      <c r="AE25" s="34">
        <f t="shared" si="22"/>
        <v>49</v>
      </c>
      <c r="AF25" s="34">
        <f t="shared" si="22"/>
        <v>49</v>
      </c>
    </row>
  </sheetData>
  <sheetProtection password="D8E4" sheet="1" selectLockedCells="1" selectUnlockedCells="1"/>
  <mergeCells count="18">
    <mergeCell ref="O18:O19"/>
    <mergeCell ref="Z18:Z19"/>
    <mergeCell ref="A9:A10"/>
    <mergeCell ref="B9:B10"/>
    <mergeCell ref="C9:C10"/>
    <mergeCell ref="M9:M10"/>
    <mergeCell ref="N9:N10"/>
    <mergeCell ref="O9:O10"/>
    <mergeCell ref="A18:A19"/>
    <mergeCell ref="B18:B19"/>
    <mergeCell ref="C18:C19"/>
    <mergeCell ref="M18:M19"/>
    <mergeCell ref="N18:N19"/>
    <mergeCell ref="AA18:AA19"/>
    <mergeCell ref="AB18:AB19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06883-6389-4450-A3D0-A0DB3BE5BC9B}">
  <sheetPr codeName="Лист173"/>
  <dimension ref="A1:K19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18.28515625" style="1" customWidth="1"/>
    <col min="2" max="2" width="10.7109375" style="1" customWidth="1"/>
    <col min="3" max="3" width="12.7109375" style="2" customWidth="1"/>
    <col min="4" max="4" width="9.85546875" style="2" customWidth="1"/>
    <col min="5" max="6" width="9.85546875" style="3" customWidth="1"/>
    <col min="7" max="11" width="9.85546875" style="1" customWidth="1"/>
    <col min="12" max="16384" width="9.140625" style="1"/>
  </cols>
  <sheetData>
    <row r="1" spans="1:11" ht="20.25" customHeight="1">
      <c r="A1" s="300" t="s">
        <v>2031</v>
      </c>
      <c r="B1" s="300"/>
      <c r="C1" s="300"/>
      <c r="D1" s="300"/>
      <c r="K1" s="4"/>
    </row>
    <row r="2" spans="1:11" s="3" customFormat="1" ht="24.6" customHeight="1">
      <c r="A2" s="5"/>
      <c r="B2" s="18"/>
      <c r="C2" s="5"/>
      <c r="D2" s="22"/>
      <c r="G2" s="1"/>
      <c r="H2" s="1"/>
      <c r="I2" s="1"/>
      <c r="J2" s="1"/>
      <c r="K2" s="1"/>
    </row>
    <row r="3" spans="1:11" s="3" customFormat="1" ht="24.6" customHeight="1">
      <c r="A3" s="15" t="s">
        <v>10</v>
      </c>
      <c r="B3" s="15"/>
      <c r="C3" s="2"/>
      <c r="D3" s="2"/>
      <c r="G3" s="1"/>
      <c r="H3" s="1"/>
      <c r="I3" s="1"/>
      <c r="J3" s="1"/>
      <c r="K3" s="1"/>
    </row>
    <row r="4" spans="1:11" s="3" customFormat="1" ht="24.6" customHeight="1">
      <c r="A4" s="5" t="s">
        <v>11</v>
      </c>
      <c r="B4" s="5"/>
      <c r="C4" s="2"/>
      <c r="D4" s="2"/>
      <c r="G4" s="1"/>
      <c r="H4" s="1"/>
      <c r="I4" s="1"/>
      <c r="J4" s="1"/>
      <c r="K4" s="1"/>
    </row>
    <row r="5" spans="1:11" s="3" customFormat="1" ht="24.6" customHeight="1">
      <c r="A5" s="5" t="s">
        <v>12</v>
      </c>
      <c r="B5" s="5"/>
      <c r="C5" s="2"/>
      <c r="D5" s="2"/>
      <c r="G5" s="1"/>
      <c r="H5" s="1"/>
      <c r="I5" s="1"/>
      <c r="J5" s="1"/>
      <c r="K5" s="1"/>
    </row>
    <row r="6" spans="1:11" s="3" customFormat="1" ht="24.6" customHeight="1">
      <c r="A6" s="5" t="s">
        <v>264</v>
      </c>
      <c r="B6" s="5"/>
      <c r="C6" s="2"/>
      <c r="D6" s="2"/>
      <c r="G6" s="1"/>
      <c r="H6" s="1"/>
      <c r="I6" s="1"/>
      <c r="J6" s="1"/>
      <c r="K6" s="1"/>
    </row>
    <row r="7" spans="1:11" s="3" customFormat="1" ht="24.6" customHeight="1">
      <c r="A7" s="5"/>
      <c r="B7" s="5"/>
      <c r="C7" s="2"/>
      <c r="D7" s="2"/>
      <c r="G7" s="1"/>
      <c r="H7" s="1"/>
      <c r="I7" s="1"/>
      <c r="J7" s="1"/>
      <c r="K7" s="1"/>
    </row>
    <row r="8" spans="1:11" s="3" customFormat="1" ht="24.6" customHeight="1">
      <c r="A8" s="7" t="s">
        <v>664</v>
      </c>
      <c r="B8" s="15"/>
      <c r="C8" s="2"/>
      <c r="D8" s="2"/>
      <c r="G8" s="1"/>
      <c r="H8" s="1"/>
      <c r="I8" s="1"/>
      <c r="J8" s="1"/>
      <c r="K8" s="1"/>
    </row>
    <row r="9" spans="1:11" s="3" customFormat="1" ht="24.6" customHeight="1">
      <c r="A9" s="7" t="s">
        <v>1598</v>
      </c>
      <c r="B9" s="15"/>
      <c r="C9" s="2"/>
      <c r="D9" s="2"/>
      <c r="G9" s="1"/>
      <c r="H9" s="1"/>
      <c r="I9" s="1"/>
      <c r="J9" s="1"/>
      <c r="K9" s="1"/>
    </row>
    <row r="10" spans="1:11" s="3" customFormat="1" ht="24.6" customHeight="1">
      <c r="A10" s="5" t="s">
        <v>1599</v>
      </c>
      <c r="B10" s="15"/>
      <c r="C10" s="2"/>
      <c r="D10" s="2"/>
      <c r="G10" s="1"/>
      <c r="H10" s="1"/>
      <c r="I10" s="1"/>
      <c r="J10" s="1"/>
      <c r="K10" s="1"/>
    </row>
    <row r="11" spans="1:11" s="2" customFormat="1" ht="24.6" customHeight="1">
      <c r="A11" s="5" t="s">
        <v>1600</v>
      </c>
      <c r="B11" s="5"/>
      <c r="E11" s="3"/>
      <c r="F11" s="3"/>
      <c r="G11" s="1"/>
      <c r="H11" s="1"/>
      <c r="I11" s="1"/>
      <c r="J11" s="1"/>
      <c r="K11" s="1"/>
    </row>
    <row r="12" spans="1:11" s="2" customFormat="1" ht="24.6" customHeight="1">
      <c r="A12" s="5" t="s">
        <v>1601</v>
      </c>
      <c r="B12" s="5"/>
      <c r="E12" s="3"/>
      <c r="F12" s="3"/>
      <c r="G12" s="1"/>
      <c r="H12" s="1"/>
      <c r="I12" s="1"/>
      <c r="J12" s="1"/>
      <c r="K12" s="1"/>
    </row>
    <row r="13" spans="1:11" s="2" customFormat="1" ht="24.6" customHeight="1">
      <c r="A13" s="7" t="s">
        <v>1602</v>
      </c>
      <c r="B13" s="1"/>
      <c r="E13" s="3"/>
      <c r="F13" s="3"/>
      <c r="G13" s="1"/>
      <c r="H13" s="1"/>
      <c r="I13" s="1"/>
      <c r="J13" s="1"/>
      <c r="K13" s="1"/>
    </row>
    <row r="14" spans="1:11" s="2" customFormat="1" ht="24.6" customHeight="1">
      <c r="A14" s="5" t="s">
        <v>1603</v>
      </c>
      <c r="B14" s="1"/>
      <c r="E14" s="3"/>
      <c r="F14" s="3"/>
      <c r="G14" s="1"/>
      <c r="H14" s="1"/>
      <c r="I14" s="1"/>
      <c r="J14" s="1"/>
      <c r="K14" s="1"/>
    </row>
    <row r="15" spans="1:11" s="2" customFormat="1" ht="24.6" customHeight="1">
      <c r="A15" s="5" t="s">
        <v>1604</v>
      </c>
      <c r="B15" s="1"/>
      <c r="E15" s="3"/>
      <c r="F15" s="3"/>
      <c r="G15" s="1"/>
      <c r="H15" s="1"/>
      <c r="I15" s="1"/>
      <c r="J15" s="1"/>
      <c r="K15" s="1"/>
    </row>
    <row r="16" spans="1:11" s="2" customFormat="1" ht="24.6" customHeight="1">
      <c r="A16" s="5" t="s">
        <v>1601</v>
      </c>
      <c r="B16" s="1"/>
      <c r="E16" s="3"/>
      <c r="F16" s="3"/>
      <c r="G16" s="1"/>
      <c r="H16" s="1"/>
      <c r="I16" s="1"/>
      <c r="J16" s="1"/>
      <c r="K16" s="1"/>
    </row>
    <row r="17" spans="1:11" s="2" customFormat="1" ht="24.6" customHeight="1">
      <c r="A17" s="1"/>
      <c r="B17" s="1"/>
      <c r="E17" s="3"/>
      <c r="F17" s="3"/>
      <c r="G17" s="1"/>
      <c r="H17" s="1"/>
      <c r="I17" s="1"/>
      <c r="J17" s="1"/>
      <c r="K17" s="1"/>
    </row>
    <row r="18" spans="1:11" s="2" customFormat="1" ht="24.6" customHeight="1">
      <c r="A18" s="1"/>
      <c r="B18" s="1"/>
      <c r="E18" s="3"/>
      <c r="F18" s="3"/>
      <c r="G18" s="1"/>
      <c r="H18" s="1"/>
      <c r="I18" s="1"/>
      <c r="J18" s="1"/>
      <c r="K18" s="1"/>
    </row>
    <row r="19" spans="1:11" s="2" customFormat="1" ht="24.6" customHeight="1">
      <c r="A19" s="1"/>
      <c r="B19" s="1"/>
      <c r="E19" s="3"/>
      <c r="F19" s="3"/>
      <c r="G19" s="1"/>
      <c r="H19" s="1"/>
      <c r="I19" s="1"/>
      <c r="J19" s="1"/>
      <c r="K19" s="1"/>
    </row>
  </sheetData>
  <mergeCells count="1">
    <mergeCell ref="A1:D1"/>
  </mergeCells>
  <pageMargins left="0.25" right="0.25" top="0.75" bottom="0.75" header="0.3" footer="0.3"/>
  <pageSetup paperSize="9" scale="83" orientation="portrait" verticalDpi="1200" r:id="rId1"/>
  <headerFooter>
    <oddFooter>&amp;L&amp;"Candara,Regular"&amp;8INTOUR MALDIVES&amp;C&amp;"Candara,Regular"&amp;8&amp;P of &amp;N&amp;R&amp;"Candara,Regular"&amp;8Reethi Beach Resort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A6DAC-FCCD-487B-B791-098960D55BF0}">
  <sheetPr codeName="Лист174">
    <tabColor rgb="FFFF0000"/>
  </sheetPr>
  <dimension ref="A6:BF28"/>
  <sheetViews>
    <sheetView topLeftCell="BG1" zoomScale="120" zoomScaleNormal="120" zoomScaleSheetLayoutView="100" workbookViewId="0">
      <selection sqref="A1:BF1048576"/>
    </sheetView>
  </sheetViews>
  <sheetFormatPr defaultColWidth="14.7109375" defaultRowHeight="21" customHeight="1"/>
  <cols>
    <col min="1" max="58" width="0" style="25" hidden="1" customWidth="1"/>
    <col min="59" max="16384" width="14.7109375" style="25"/>
  </cols>
  <sheetData>
    <row r="6" spans="1:58" ht="21" customHeight="1">
      <c r="D6" s="221"/>
      <c r="E6" s="154"/>
      <c r="F6" s="154"/>
      <c r="G6" s="154"/>
    </row>
    <row r="8" spans="1:58" ht="21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1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1" customHeight="1">
      <c r="A10" s="298"/>
      <c r="B10" s="298"/>
      <c r="C10" s="298"/>
      <c r="D10" s="285" t="s">
        <v>235</v>
      </c>
      <c r="E10" s="286"/>
      <c r="F10" s="286"/>
      <c r="G10" s="287"/>
      <c r="H10" s="285" t="s">
        <v>354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06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06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06 Jan 2020</v>
      </c>
      <c r="BD10" s="283"/>
      <c r="BE10" s="283"/>
      <c r="BF10" s="284"/>
    </row>
    <row r="11" spans="1:58" ht="21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1" customHeight="1">
      <c r="A12" s="30" t="s">
        <v>1605</v>
      </c>
      <c r="B12" s="31" t="s">
        <v>139</v>
      </c>
      <c r="C12" s="31" t="s">
        <v>672</v>
      </c>
      <c r="D12" s="222">
        <v>124</v>
      </c>
      <c r="E12" s="222">
        <v>90</v>
      </c>
      <c r="F12" s="222">
        <v>0</v>
      </c>
      <c r="G12" s="222">
        <v>40</v>
      </c>
      <c r="H12" s="222">
        <v>269</v>
      </c>
      <c r="I12" s="222">
        <v>195</v>
      </c>
      <c r="J12" s="222">
        <v>0</v>
      </c>
      <c r="K12" s="222">
        <v>60</v>
      </c>
      <c r="M12" s="30" t="str">
        <f t="shared" ref="M12:O14" si="0">A12</f>
        <v>Reethi Villa</v>
      </c>
      <c r="N12" s="31" t="str">
        <f t="shared" si="0"/>
        <v>BB</v>
      </c>
      <c r="O12" s="31" t="str">
        <f t="shared" si="0"/>
        <v>As quoted</v>
      </c>
      <c r="P12" s="31">
        <f>SUM(D12)</f>
        <v>124</v>
      </c>
      <c r="Q12" s="31">
        <f>SUM(E12*2)</f>
        <v>180</v>
      </c>
      <c r="R12" s="31">
        <f>F12*3</f>
        <v>0</v>
      </c>
      <c r="S12" s="31">
        <f>G12</f>
        <v>40</v>
      </c>
      <c r="T12" s="31">
        <f>SUM(H12)</f>
        <v>269</v>
      </c>
      <c r="U12" s="31">
        <f>SUM(I12*2)</f>
        <v>390</v>
      </c>
      <c r="V12" s="31">
        <f>SUM(J12*3)</f>
        <v>0</v>
      </c>
      <c r="W12" s="31">
        <f>SUM(K12)</f>
        <v>60</v>
      </c>
      <c r="X12" s="8"/>
      <c r="Y12" s="33"/>
      <c r="Z12" s="33"/>
      <c r="AA12" s="33">
        <v>6</v>
      </c>
      <c r="AB12" s="33">
        <v>12</v>
      </c>
      <c r="AC12" s="33">
        <v>18</v>
      </c>
      <c r="AE12" s="30" t="str">
        <f t="shared" ref="AE12:AG14" si="1">M12</f>
        <v>Reethi Villa</v>
      </c>
      <c r="AF12" s="31" t="str">
        <f t="shared" si="1"/>
        <v>BB</v>
      </c>
      <c r="AG12" s="31" t="str">
        <f t="shared" si="1"/>
        <v>As quoted</v>
      </c>
      <c r="AH12" s="31">
        <f t="shared" ref="AH12:AJ14" si="2">P12+AA12</f>
        <v>130</v>
      </c>
      <c r="AI12" s="34">
        <f t="shared" si="2"/>
        <v>192</v>
      </c>
      <c r="AJ12" s="34">
        <f t="shared" si="2"/>
        <v>18</v>
      </c>
      <c r="AK12" s="34">
        <f>S12+AA12</f>
        <v>46</v>
      </c>
      <c r="AL12" s="34">
        <f t="shared" ref="AL12:AN14" si="3">T12+AA12</f>
        <v>275</v>
      </c>
      <c r="AM12" s="34">
        <f t="shared" si="3"/>
        <v>402</v>
      </c>
      <c r="AN12" s="34">
        <f t="shared" si="3"/>
        <v>18</v>
      </c>
      <c r="AO12" s="34">
        <f>W12+AA12</f>
        <v>66</v>
      </c>
      <c r="AQ12" s="35">
        <v>10</v>
      </c>
      <c r="AR12" s="35">
        <v>1</v>
      </c>
      <c r="AS12" s="35">
        <v>20</v>
      </c>
      <c r="AT12" s="35">
        <v>1</v>
      </c>
      <c r="AV12" s="30" t="str">
        <f t="shared" ref="AV12:AX14" si="4">AE12</f>
        <v>Reethi Villa</v>
      </c>
      <c r="AW12" s="31" t="str">
        <f t="shared" si="4"/>
        <v>BB</v>
      </c>
      <c r="AX12" s="31" t="str">
        <f t="shared" si="4"/>
        <v>As quoted</v>
      </c>
      <c r="AY12" s="31">
        <f>AH12+AQ12</f>
        <v>140</v>
      </c>
      <c r="AZ12" s="31">
        <f>AI12+AQ12</f>
        <v>202</v>
      </c>
      <c r="BA12" s="31">
        <f t="shared" ref="BA12:BC14" si="5">AJ12+AQ12</f>
        <v>28</v>
      </c>
      <c r="BB12" s="31">
        <f t="shared" si="5"/>
        <v>47</v>
      </c>
      <c r="BC12" s="31">
        <f t="shared" si="5"/>
        <v>295</v>
      </c>
      <c r="BD12" s="31">
        <f>AM12+AS12</f>
        <v>422</v>
      </c>
      <c r="BE12" s="31">
        <f t="shared" ref="BE12:BF14" si="6">AN12+AS12</f>
        <v>38</v>
      </c>
      <c r="BF12" s="31">
        <f t="shared" si="6"/>
        <v>67</v>
      </c>
    </row>
    <row r="13" spans="1:58" ht="21" customHeight="1">
      <c r="A13" s="30" t="s">
        <v>376</v>
      </c>
      <c r="B13" s="31" t="s">
        <v>139</v>
      </c>
      <c r="C13" s="31" t="s">
        <v>672</v>
      </c>
      <c r="D13" s="222">
        <v>186</v>
      </c>
      <c r="E13" s="222">
        <v>135</v>
      </c>
      <c r="F13" s="222">
        <v>108</v>
      </c>
      <c r="G13" s="222">
        <v>40</v>
      </c>
      <c r="H13" s="222">
        <v>331</v>
      </c>
      <c r="I13" s="222">
        <v>240</v>
      </c>
      <c r="J13" s="222">
        <v>192</v>
      </c>
      <c r="K13" s="222">
        <v>60</v>
      </c>
      <c r="M13" s="30" t="str">
        <f t="shared" si="0"/>
        <v>Deluxe Villa</v>
      </c>
      <c r="N13" s="31" t="str">
        <f t="shared" si="0"/>
        <v>BB</v>
      </c>
      <c r="O13" s="31" t="str">
        <f t="shared" si="0"/>
        <v>As quoted</v>
      </c>
      <c r="P13" s="31">
        <f>SUM(D13)</f>
        <v>186</v>
      </c>
      <c r="Q13" s="31">
        <f>SUM(E13*2)</f>
        <v>270</v>
      </c>
      <c r="R13" s="31">
        <f>F13*3</f>
        <v>324</v>
      </c>
      <c r="S13" s="31">
        <f>G13</f>
        <v>40</v>
      </c>
      <c r="T13" s="31">
        <f>SUM(H13)</f>
        <v>331</v>
      </c>
      <c r="U13" s="31">
        <f>SUM(I13*2)</f>
        <v>480</v>
      </c>
      <c r="V13" s="31">
        <f>SUM(J13*3)</f>
        <v>576</v>
      </c>
      <c r="W13" s="31">
        <f>SUM(K13)</f>
        <v>60</v>
      </c>
      <c r="X13" s="8"/>
      <c r="Y13" s="33"/>
      <c r="Z13" s="33"/>
      <c r="AA13" s="33">
        <v>6</v>
      </c>
      <c r="AB13" s="33">
        <v>12</v>
      </c>
      <c r="AC13" s="33">
        <v>18</v>
      </c>
      <c r="AE13" s="30" t="str">
        <f t="shared" si="1"/>
        <v>Deluxe Villa</v>
      </c>
      <c r="AF13" s="31" t="str">
        <f t="shared" si="1"/>
        <v>BB</v>
      </c>
      <c r="AG13" s="31" t="str">
        <f t="shared" si="1"/>
        <v>As quoted</v>
      </c>
      <c r="AH13" s="31">
        <f t="shared" si="2"/>
        <v>192</v>
      </c>
      <c r="AI13" s="34">
        <f t="shared" si="2"/>
        <v>282</v>
      </c>
      <c r="AJ13" s="34">
        <f t="shared" si="2"/>
        <v>342</v>
      </c>
      <c r="AK13" s="34">
        <f>S13+AA13</f>
        <v>46</v>
      </c>
      <c r="AL13" s="34">
        <f t="shared" si="3"/>
        <v>337</v>
      </c>
      <c r="AM13" s="34">
        <f t="shared" si="3"/>
        <v>492</v>
      </c>
      <c r="AN13" s="34">
        <f t="shared" si="3"/>
        <v>594</v>
      </c>
      <c r="AO13" s="34">
        <f>W13+AA13</f>
        <v>66</v>
      </c>
      <c r="AQ13" s="35">
        <v>10</v>
      </c>
      <c r="AR13" s="35">
        <v>1</v>
      </c>
      <c r="AS13" s="35">
        <v>20</v>
      </c>
      <c r="AT13" s="35">
        <v>1</v>
      </c>
      <c r="AV13" s="30" t="str">
        <f t="shared" si="4"/>
        <v>Deluxe Villa</v>
      </c>
      <c r="AW13" s="31" t="str">
        <f t="shared" si="4"/>
        <v>BB</v>
      </c>
      <c r="AX13" s="31" t="str">
        <f t="shared" si="4"/>
        <v>As quoted</v>
      </c>
      <c r="AY13" s="31">
        <f>AH13+AQ13</f>
        <v>202</v>
      </c>
      <c r="AZ13" s="31">
        <f>AI13+AQ13</f>
        <v>292</v>
      </c>
      <c r="BA13" s="31">
        <f t="shared" si="5"/>
        <v>352</v>
      </c>
      <c r="BB13" s="31">
        <f t="shared" si="5"/>
        <v>47</v>
      </c>
      <c r="BC13" s="31">
        <f t="shared" si="5"/>
        <v>357</v>
      </c>
      <c r="BD13" s="31">
        <f>AM13+AS13</f>
        <v>512</v>
      </c>
      <c r="BE13" s="31">
        <f t="shared" si="6"/>
        <v>614</v>
      </c>
      <c r="BF13" s="31">
        <f t="shared" si="6"/>
        <v>67</v>
      </c>
    </row>
    <row r="14" spans="1:58" ht="21" customHeight="1">
      <c r="A14" s="30" t="s">
        <v>331</v>
      </c>
      <c r="B14" s="31" t="s">
        <v>139</v>
      </c>
      <c r="C14" s="31" t="s">
        <v>672</v>
      </c>
      <c r="D14" s="222">
        <v>224</v>
      </c>
      <c r="E14" s="222">
        <v>162</v>
      </c>
      <c r="F14" s="222">
        <v>130</v>
      </c>
      <c r="G14" s="222">
        <v>40</v>
      </c>
      <c r="H14" s="222">
        <v>368</v>
      </c>
      <c r="I14" s="222">
        <v>267</v>
      </c>
      <c r="J14" s="222">
        <v>214</v>
      </c>
      <c r="K14" s="222">
        <v>60</v>
      </c>
      <c r="M14" s="30" t="str">
        <f t="shared" si="0"/>
        <v>Water Villa</v>
      </c>
      <c r="N14" s="31" t="str">
        <f t="shared" si="0"/>
        <v>BB</v>
      </c>
      <c r="O14" s="31" t="str">
        <f t="shared" si="0"/>
        <v>As quoted</v>
      </c>
      <c r="P14" s="31">
        <f>SUM(D14)</f>
        <v>224</v>
      </c>
      <c r="Q14" s="31">
        <f>SUM(E14*2)</f>
        <v>324</v>
      </c>
      <c r="R14" s="31">
        <f>F14*3</f>
        <v>390</v>
      </c>
      <c r="S14" s="31">
        <f>G14</f>
        <v>40</v>
      </c>
      <c r="T14" s="31">
        <f>SUM(H14)</f>
        <v>368</v>
      </c>
      <c r="U14" s="31">
        <f>SUM(I14*2)</f>
        <v>534</v>
      </c>
      <c r="V14" s="31">
        <f>SUM(J14*3)</f>
        <v>642</v>
      </c>
      <c r="W14" s="31">
        <f>SUM(K14)</f>
        <v>60</v>
      </c>
      <c r="X14" s="8"/>
      <c r="Y14" s="33"/>
      <c r="Z14" s="33"/>
      <c r="AA14" s="33">
        <v>6</v>
      </c>
      <c r="AB14" s="33">
        <v>12</v>
      </c>
      <c r="AC14" s="33">
        <v>18</v>
      </c>
      <c r="AE14" s="30" t="str">
        <f t="shared" si="1"/>
        <v>Water Villa</v>
      </c>
      <c r="AF14" s="31" t="str">
        <f t="shared" si="1"/>
        <v>BB</v>
      </c>
      <c r="AG14" s="31" t="str">
        <f t="shared" si="1"/>
        <v>As quoted</v>
      </c>
      <c r="AH14" s="31">
        <f t="shared" si="2"/>
        <v>230</v>
      </c>
      <c r="AI14" s="34">
        <f t="shared" si="2"/>
        <v>336</v>
      </c>
      <c r="AJ14" s="34">
        <f t="shared" si="2"/>
        <v>408</v>
      </c>
      <c r="AK14" s="34">
        <f>S14+AA14</f>
        <v>46</v>
      </c>
      <c r="AL14" s="34">
        <f t="shared" si="3"/>
        <v>374</v>
      </c>
      <c r="AM14" s="34">
        <f t="shared" si="3"/>
        <v>546</v>
      </c>
      <c r="AN14" s="34">
        <f t="shared" si="3"/>
        <v>660</v>
      </c>
      <c r="AO14" s="34">
        <f>W14+AA14</f>
        <v>66</v>
      </c>
      <c r="AQ14" s="35">
        <v>10</v>
      </c>
      <c r="AR14" s="35">
        <v>1</v>
      </c>
      <c r="AS14" s="35">
        <v>20</v>
      </c>
      <c r="AT14" s="35">
        <v>1</v>
      </c>
      <c r="AV14" s="30" t="str">
        <f t="shared" si="4"/>
        <v>Water Villa</v>
      </c>
      <c r="AW14" s="31" t="str">
        <f t="shared" si="4"/>
        <v>BB</v>
      </c>
      <c r="AX14" s="31" t="str">
        <f t="shared" si="4"/>
        <v>As quoted</v>
      </c>
      <c r="AY14" s="31">
        <f>AH14+AQ14</f>
        <v>240</v>
      </c>
      <c r="AZ14" s="31">
        <f>AI14+AQ14</f>
        <v>346</v>
      </c>
      <c r="BA14" s="31">
        <f t="shared" si="5"/>
        <v>418</v>
      </c>
      <c r="BB14" s="31">
        <f t="shared" si="5"/>
        <v>47</v>
      </c>
      <c r="BC14" s="31">
        <f t="shared" si="5"/>
        <v>394</v>
      </c>
      <c r="BD14" s="31">
        <f>AM14+AS14</f>
        <v>566</v>
      </c>
      <c r="BE14" s="31">
        <f t="shared" si="6"/>
        <v>680</v>
      </c>
      <c r="BF14" s="31">
        <f t="shared" si="6"/>
        <v>67</v>
      </c>
    </row>
    <row r="15" spans="1:58" ht="21" customHeight="1">
      <c r="A15" s="25" t="s">
        <v>275</v>
      </c>
      <c r="M15" s="25" t="s">
        <v>24</v>
      </c>
      <c r="Y15" s="25" t="s">
        <v>25</v>
      </c>
      <c r="AE15" s="25" t="s">
        <v>26</v>
      </c>
      <c r="AQ15" s="25" t="s">
        <v>27</v>
      </c>
      <c r="AV15" s="25" t="s">
        <v>28</v>
      </c>
    </row>
    <row r="16" spans="1:58" ht="21" customHeight="1">
      <c r="A16" s="298" t="s">
        <v>0</v>
      </c>
      <c r="B16" s="298" t="s">
        <v>1</v>
      </c>
      <c r="C16" s="298" t="s">
        <v>29</v>
      </c>
      <c r="D16" s="285" t="s">
        <v>47</v>
      </c>
      <c r="E16" s="286"/>
      <c r="F16" s="286"/>
      <c r="G16" s="287"/>
      <c r="H16" s="285" t="s">
        <v>48</v>
      </c>
      <c r="I16" s="286"/>
      <c r="J16" s="286"/>
      <c r="K16" s="287"/>
      <c r="M16" s="299" t="s">
        <v>0</v>
      </c>
      <c r="N16" s="299" t="s">
        <v>1</v>
      </c>
      <c r="O16" s="299" t="s">
        <v>29</v>
      </c>
      <c r="P16" s="288" t="str">
        <f>D16</f>
        <v>Season 3</v>
      </c>
      <c r="Q16" s="289"/>
      <c r="R16" s="289"/>
      <c r="S16" s="290"/>
      <c r="T16" s="288" t="str">
        <f>H16</f>
        <v>Season 4</v>
      </c>
      <c r="U16" s="289"/>
      <c r="V16" s="289"/>
      <c r="W16" s="290"/>
      <c r="X16" s="8"/>
      <c r="Y16" s="26" t="s">
        <v>32</v>
      </c>
      <c r="Z16" s="26" t="s">
        <v>33</v>
      </c>
      <c r="AA16" s="26" t="s">
        <v>34</v>
      </c>
      <c r="AB16" s="26" t="s">
        <v>34</v>
      </c>
      <c r="AC16" s="26" t="s">
        <v>34</v>
      </c>
      <c r="AE16" s="294" t="s">
        <v>0</v>
      </c>
      <c r="AF16" s="294" t="s">
        <v>1</v>
      </c>
      <c r="AG16" s="294" t="s">
        <v>29</v>
      </c>
      <c r="AH16" s="291" t="str">
        <f>P16</f>
        <v>Season 3</v>
      </c>
      <c r="AI16" s="292"/>
      <c r="AJ16" s="292"/>
      <c r="AK16" s="293"/>
      <c r="AL16" s="291" t="str">
        <f>T16</f>
        <v>Season 4</v>
      </c>
      <c r="AM16" s="292"/>
      <c r="AN16" s="292"/>
      <c r="AO16" s="293"/>
      <c r="AQ16" s="27"/>
      <c r="AR16" s="27"/>
      <c r="AS16" s="27"/>
      <c r="AT16" s="28"/>
      <c r="AV16" s="295" t="s">
        <v>0</v>
      </c>
      <c r="AW16" s="295" t="s">
        <v>1</v>
      </c>
      <c r="AX16" s="295" t="s">
        <v>29</v>
      </c>
      <c r="AY16" s="282" t="str">
        <f>AH16</f>
        <v>Season 3</v>
      </c>
      <c r="AZ16" s="283"/>
      <c r="BA16" s="283"/>
      <c r="BB16" s="284"/>
      <c r="BC16" s="282" t="str">
        <f>AL16</f>
        <v>Season 4</v>
      </c>
      <c r="BD16" s="283"/>
      <c r="BE16" s="283"/>
      <c r="BF16" s="284"/>
    </row>
    <row r="17" spans="1:58" ht="21" customHeight="1">
      <c r="A17" s="298"/>
      <c r="B17" s="298"/>
      <c r="C17" s="298"/>
      <c r="D17" s="285" t="s">
        <v>361</v>
      </c>
      <c r="E17" s="286"/>
      <c r="F17" s="286"/>
      <c r="G17" s="287"/>
      <c r="H17" s="285" t="s">
        <v>53</v>
      </c>
      <c r="I17" s="286"/>
      <c r="J17" s="286"/>
      <c r="K17" s="287"/>
      <c r="M17" s="299"/>
      <c r="N17" s="299"/>
      <c r="O17" s="299"/>
      <c r="P17" s="288" t="str">
        <f>D17</f>
        <v>07 Jan 2020 to 30 Apr 2020</v>
      </c>
      <c r="Q17" s="289"/>
      <c r="R17" s="289"/>
      <c r="S17" s="290"/>
      <c r="T17" s="288" t="str">
        <f>H17</f>
        <v>01 May 2020 to 31 Jul 2020</v>
      </c>
      <c r="U17" s="289"/>
      <c r="V17" s="289"/>
      <c r="W17" s="290"/>
      <c r="X17" s="8"/>
      <c r="Y17" s="26" t="s">
        <v>37</v>
      </c>
      <c r="Z17" s="26" t="s">
        <v>38</v>
      </c>
      <c r="AA17" s="26" t="s">
        <v>38</v>
      </c>
      <c r="AB17" s="26" t="s">
        <v>38</v>
      </c>
      <c r="AC17" s="26"/>
      <c r="AE17" s="294"/>
      <c r="AF17" s="294"/>
      <c r="AG17" s="294"/>
      <c r="AH17" s="291" t="str">
        <f>P17</f>
        <v>07 Jan 2020 to 30 Apr 2020</v>
      </c>
      <c r="AI17" s="292"/>
      <c r="AJ17" s="292"/>
      <c r="AK17" s="293"/>
      <c r="AL17" s="291" t="str">
        <f>T17</f>
        <v>01 May 2020 to 31 Jul 2020</v>
      </c>
      <c r="AM17" s="292"/>
      <c r="AN17" s="292"/>
      <c r="AO17" s="293"/>
      <c r="AQ17" s="27" t="s">
        <v>39</v>
      </c>
      <c r="AR17" s="27"/>
      <c r="AS17" s="27" t="s">
        <v>40</v>
      </c>
      <c r="AT17" s="28"/>
      <c r="AV17" s="296"/>
      <c r="AW17" s="296"/>
      <c r="AX17" s="296"/>
      <c r="AY17" s="282" t="str">
        <f>AH17</f>
        <v>07 Jan 2020 to 30 Apr 2020</v>
      </c>
      <c r="AZ17" s="283"/>
      <c r="BA17" s="283"/>
      <c r="BB17" s="284"/>
      <c r="BC17" s="282" t="str">
        <f>AL17</f>
        <v>01 May 2020 to 31 Jul 2020</v>
      </c>
      <c r="BD17" s="283"/>
      <c r="BE17" s="283"/>
      <c r="BF17" s="284"/>
    </row>
    <row r="18" spans="1:58" ht="21" customHeight="1">
      <c r="A18" s="298"/>
      <c r="B18" s="298"/>
      <c r="C18" s="298"/>
      <c r="D18" s="29" t="s">
        <v>3</v>
      </c>
      <c r="E18" s="29" t="s">
        <v>4</v>
      </c>
      <c r="F18" s="29" t="s">
        <v>5</v>
      </c>
      <c r="G18" s="29" t="s">
        <v>41</v>
      </c>
      <c r="H18" s="29" t="s">
        <v>3</v>
      </c>
      <c r="I18" s="29" t="s">
        <v>4</v>
      </c>
      <c r="J18" s="29" t="s">
        <v>5</v>
      </c>
      <c r="K18" s="29" t="s">
        <v>41</v>
      </c>
      <c r="M18" s="299"/>
      <c r="N18" s="299"/>
      <c r="O18" s="299"/>
      <c r="P18" s="29" t="s">
        <v>3</v>
      </c>
      <c r="Q18" s="29" t="s">
        <v>4</v>
      </c>
      <c r="R18" s="29" t="s">
        <v>5</v>
      </c>
      <c r="S18" s="29" t="s">
        <v>41</v>
      </c>
      <c r="T18" s="29" t="s">
        <v>3</v>
      </c>
      <c r="U18" s="29" t="s">
        <v>4</v>
      </c>
      <c r="V18" s="29" t="s">
        <v>5</v>
      </c>
      <c r="W18" s="29" t="s">
        <v>41</v>
      </c>
      <c r="X18" s="8"/>
      <c r="Y18" s="26"/>
      <c r="Z18" s="26"/>
      <c r="AA18" s="26"/>
      <c r="AB18" s="26"/>
      <c r="AC18" s="26"/>
      <c r="AE18" s="294"/>
      <c r="AF18" s="294"/>
      <c r="AG18" s="294"/>
      <c r="AH18" s="29" t="s">
        <v>3</v>
      </c>
      <c r="AI18" s="29" t="s">
        <v>4</v>
      </c>
      <c r="AJ18" s="29" t="s">
        <v>5</v>
      </c>
      <c r="AK18" s="29" t="s">
        <v>41</v>
      </c>
      <c r="AL18" s="29" t="s">
        <v>3</v>
      </c>
      <c r="AM18" s="29" t="s">
        <v>4</v>
      </c>
      <c r="AN18" s="29" t="s">
        <v>5</v>
      </c>
      <c r="AO18" s="29" t="s">
        <v>41</v>
      </c>
      <c r="AQ18" s="27" t="s">
        <v>42</v>
      </c>
      <c r="AR18" s="27" t="s">
        <v>43</v>
      </c>
      <c r="AS18" s="27" t="s">
        <v>42</v>
      </c>
      <c r="AT18" s="28" t="s">
        <v>43</v>
      </c>
      <c r="AV18" s="297"/>
      <c r="AW18" s="297"/>
      <c r="AX18" s="297"/>
      <c r="AY18" s="29" t="s">
        <v>3</v>
      </c>
      <c r="AZ18" s="29" t="s">
        <v>4</v>
      </c>
      <c r="BA18" s="29" t="s">
        <v>5</v>
      </c>
      <c r="BB18" s="29" t="s">
        <v>41</v>
      </c>
      <c r="BC18" s="29" t="s">
        <v>3</v>
      </c>
      <c r="BD18" s="29" t="s">
        <v>4</v>
      </c>
      <c r="BE18" s="29" t="s">
        <v>5</v>
      </c>
      <c r="BF18" s="29" t="s">
        <v>41</v>
      </c>
    </row>
    <row r="19" spans="1:58" ht="21" customHeight="1">
      <c r="A19" s="30" t="s">
        <v>1605</v>
      </c>
      <c r="B19" s="31" t="s">
        <v>139</v>
      </c>
      <c r="C19" s="31" t="s">
        <v>672</v>
      </c>
      <c r="D19" s="222">
        <v>173</v>
      </c>
      <c r="E19" s="222">
        <v>125</v>
      </c>
      <c r="F19" s="222">
        <v>0</v>
      </c>
      <c r="G19" s="222">
        <v>50</v>
      </c>
      <c r="H19" s="222">
        <v>98</v>
      </c>
      <c r="I19" s="222">
        <v>53</v>
      </c>
      <c r="J19" s="222">
        <v>0</v>
      </c>
      <c r="K19" s="222">
        <v>20</v>
      </c>
      <c r="M19" s="30" t="str">
        <f t="shared" ref="M19:O21" si="7">A19</f>
        <v>Reethi Villa</v>
      </c>
      <c r="N19" s="31" t="str">
        <f t="shared" si="7"/>
        <v>BB</v>
      </c>
      <c r="O19" s="31" t="str">
        <f t="shared" si="7"/>
        <v>As quoted</v>
      </c>
      <c r="P19" s="31">
        <f>SUM(D19)</f>
        <v>173</v>
      </c>
      <c r="Q19" s="31">
        <f>SUM(E19*2)</f>
        <v>250</v>
      </c>
      <c r="R19" s="31">
        <f>F19*3</f>
        <v>0</v>
      </c>
      <c r="S19" s="31">
        <f>G19</f>
        <v>50</v>
      </c>
      <c r="T19" s="31">
        <f>SUM(H19)</f>
        <v>98</v>
      </c>
      <c r="U19" s="31">
        <f>SUM(I19*2)</f>
        <v>106</v>
      </c>
      <c r="V19" s="31">
        <f>SUM(J19*3)</f>
        <v>0</v>
      </c>
      <c r="W19" s="31">
        <f>SUM(K19)</f>
        <v>20</v>
      </c>
      <c r="X19" s="8"/>
      <c r="Y19" s="33"/>
      <c r="Z19" s="33"/>
      <c r="AA19" s="33">
        <v>6</v>
      </c>
      <c r="AB19" s="33">
        <v>12</v>
      </c>
      <c r="AC19" s="33">
        <v>18</v>
      </c>
      <c r="AE19" s="30" t="str">
        <f t="shared" ref="AE19:AG21" si="8">M19</f>
        <v>Reethi Villa</v>
      </c>
      <c r="AF19" s="31" t="str">
        <f t="shared" si="8"/>
        <v>BB</v>
      </c>
      <c r="AG19" s="31" t="str">
        <f t="shared" si="8"/>
        <v>As quoted</v>
      </c>
      <c r="AH19" s="31">
        <f>P19+AA19</f>
        <v>179</v>
      </c>
      <c r="AI19" s="34">
        <f>Q19+AB19</f>
        <v>262</v>
      </c>
      <c r="AJ19" s="34">
        <f>R19+AC19</f>
        <v>18</v>
      </c>
      <c r="AK19" s="34">
        <f>S19+AA19</f>
        <v>56</v>
      </c>
      <c r="AL19" s="34">
        <f t="shared" ref="AL19:AN21" si="9">T19+AA19</f>
        <v>104</v>
      </c>
      <c r="AM19" s="34">
        <f t="shared" si="9"/>
        <v>118</v>
      </c>
      <c r="AN19" s="34">
        <f t="shared" si="9"/>
        <v>18</v>
      </c>
      <c r="AO19" s="34">
        <f>W19+AA19</f>
        <v>26</v>
      </c>
      <c r="AQ19" s="35">
        <v>10</v>
      </c>
      <c r="AR19" s="35">
        <v>1</v>
      </c>
      <c r="AS19" s="35">
        <v>10</v>
      </c>
      <c r="AT19" s="35">
        <v>1</v>
      </c>
      <c r="AV19" s="30" t="str">
        <f t="shared" ref="AV19:AX21" si="10">AE19</f>
        <v>Reethi Villa</v>
      </c>
      <c r="AW19" s="31" t="str">
        <f t="shared" si="10"/>
        <v>BB</v>
      </c>
      <c r="AX19" s="31" t="str">
        <f t="shared" si="10"/>
        <v>As quoted</v>
      </c>
      <c r="AY19" s="31">
        <f>AH19+AQ19</f>
        <v>189</v>
      </c>
      <c r="AZ19" s="31">
        <f>AI19+AQ19</f>
        <v>272</v>
      </c>
      <c r="BA19" s="31">
        <f t="shared" ref="BA19:BC21" si="11">AJ19+AQ19</f>
        <v>28</v>
      </c>
      <c r="BB19" s="31">
        <f t="shared" si="11"/>
        <v>57</v>
      </c>
      <c r="BC19" s="31">
        <f t="shared" si="11"/>
        <v>114</v>
      </c>
      <c r="BD19" s="31">
        <f>AM19+AS19</f>
        <v>128</v>
      </c>
      <c r="BE19" s="31">
        <f t="shared" ref="BE19:BF21" si="12">AN19+AS19</f>
        <v>28</v>
      </c>
      <c r="BF19" s="31">
        <f t="shared" si="12"/>
        <v>27</v>
      </c>
    </row>
    <row r="20" spans="1:58" ht="21" customHeight="1">
      <c r="A20" s="30" t="s">
        <v>376</v>
      </c>
      <c r="B20" s="31" t="s">
        <v>139</v>
      </c>
      <c r="C20" s="31" t="s">
        <v>672</v>
      </c>
      <c r="D20" s="222">
        <v>235</v>
      </c>
      <c r="E20" s="222">
        <v>170</v>
      </c>
      <c r="F20" s="222">
        <v>136</v>
      </c>
      <c r="G20" s="222">
        <v>50</v>
      </c>
      <c r="H20" s="222">
        <v>126</v>
      </c>
      <c r="I20" s="222">
        <v>98</v>
      </c>
      <c r="J20" s="222">
        <v>78</v>
      </c>
      <c r="K20" s="222">
        <v>20</v>
      </c>
      <c r="M20" s="30" t="str">
        <f t="shared" si="7"/>
        <v>Deluxe Villa</v>
      </c>
      <c r="N20" s="31" t="str">
        <f t="shared" si="7"/>
        <v>BB</v>
      </c>
      <c r="O20" s="31" t="str">
        <f t="shared" si="7"/>
        <v>As quoted</v>
      </c>
      <c r="P20" s="31">
        <f>SUM(D20)</f>
        <v>235</v>
      </c>
      <c r="Q20" s="31">
        <f>SUM(E20*2)</f>
        <v>340</v>
      </c>
      <c r="R20" s="31">
        <f>F20*3</f>
        <v>408</v>
      </c>
      <c r="S20" s="31">
        <f>G20</f>
        <v>50</v>
      </c>
      <c r="T20" s="31">
        <f>SUM(H20)</f>
        <v>126</v>
      </c>
      <c r="U20" s="31">
        <f>SUM(I20*2)</f>
        <v>196</v>
      </c>
      <c r="V20" s="31">
        <f>SUM(J20*3)</f>
        <v>234</v>
      </c>
      <c r="W20" s="31">
        <f>SUM(K20)</f>
        <v>20</v>
      </c>
      <c r="X20" s="8"/>
      <c r="Y20" s="33"/>
      <c r="Z20" s="33"/>
      <c r="AA20" s="33">
        <v>6</v>
      </c>
      <c r="AB20" s="33">
        <v>12</v>
      </c>
      <c r="AC20" s="33">
        <v>18</v>
      </c>
      <c r="AE20" s="30" t="str">
        <f t="shared" si="8"/>
        <v>Deluxe Villa</v>
      </c>
      <c r="AF20" s="31" t="str">
        <f t="shared" si="8"/>
        <v>BB</v>
      </c>
      <c r="AG20" s="31" t="str">
        <f t="shared" si="8"/>
        <v>As quoted</v>
      </c>
      <c r="AH20" s="31">
        <f t="shared" ref="AH20:AJ21" si="13">P20+AA20</f>
        <v>241</v>
      </c>
      <c r="AI20" s="34">
        <f t="shared" si="13"/>
        <v>352</v>
      </c>
      <c r="AJ20" s="34">
        <f t="shared" si="13"/>
        <v>426</v>
      </c>
      <c r="AK20" s="34">
        <f>S20+AA20</f>
        <v>56</v>
      </c>
      <c r="AL20" s="34">
        <f t="shared" si="9"/>
        <v>132</v>
      </c>
      <c r="AM20" s="34">
        <f t="shared" si="9"/>
        <v>208</v>
      </c>
      <c r="AN20" s="34">
        <f t="shared" si="9"/>
        <v>252</v>
      </c>
      <c r="AO20" s="34">
        <f>W20+AA20</f>
        <v>26</v>
      </c>
      <c r="AQ20" s="35">
        <v>10</v>
      </c>
      <c r="AR20" s="35">
        <v>1</v>
      </c>
      <c r="AS20" s="35">
        <v>10</v>
      </c>
      <c r="AT20" s="35">
        <v>1</v>
      </c>
      <c r="AV20" s="30" t="str">
        <f t="shared" si="10"/>
        <v>Deluxe Villa</v>
      </c>
      <c r="AW20" s="31" t="str">
        <f t="shared" si="10"/>
        <v>BB</v>
      </c>
      <c r="AX20" s="31" t="str">
        <f t="shared" si="10"/>
        <v>As quoted</v>
      </c>
      <c r="AY20" s="31">
        <f>AH20+AQ20</f>
        <v>251</v>
      </c>
      <c r="AZ20" s="31">
        <f>AI20+AQ20</f>
        <v>362</v>
      </c>
      <c r="BA20" s="31">
        <f t="shared" si="11"/>
        <v>436</v>
      </c>
      <c r="BB20" s="31">
        <f t="shared" si="11"/>
        <v>57</v>
      </c>
      <c r="BC20" s="31">
        <f t="shared" si="11"/>
        <v>142</v>
      </c>
      <c r="BD20" s="31">
        <f>AM20+AS20</f>
        <v>218</v>
      </c>
      <c r="BE20" s="31">
        <f t="shared" si="12"/>
        <v>262</v>
      </c>
      <c r="BF20" s="31">
        <f t="shared" si="12"/>
        <v>27</v>
      </c>
    </row>
    <row r="21" spans="1:58" ht="21" customHeight="1">
      <c r="A21" s="30" t="s">
        <v>331</v>
      </c>
      <c r="B21" s="31" t="s">
        <v>139</v>
      </c>
      <c r="C21" s="31" t="s">
        <v>672</v>
      </c>
      <c r="D21" s="222">
        <v>272</v>
      </c>
      <c r="E21" s="222">
        <v>197</v>
      </c>
      <c r="F21" s="222">
        <v>158</v>
      </c>
      <c r="G21" s="222">
        <v>50</v>
      </c>
      <c r="H21" s="222">
        <v>161</v>
      </c>
      <c r="I21" s="222">
        <v>125</v>
      </c>
      <c r="J21" s="222">
        <v>100</v>
      </c>
      <c r="K21" s="222">
        <v>20</v>
      </c>
      <c r="M21" s="30" t="str">
        <f t="shared" si="7"/>
        <v>Water Villa</v>
      </c>
      <c r="N21" s="31" t="str">
        <f t="shared" si="7"/>
        <v>BB</v>
      </c>
      <c r="O21" s="31" t="str">
        <f t="shared" si="7"/>
        <v>As quoted</v>
      </c>
      <c r="P21" s="31">
        <f>SUM(D21)</f>
        <v>272</v>
      </c>
      <c r="Q21" s="31">
        <f>SUM(E21*2)</f>
        <v>394</v>
      </c>
      <c r="R21" s="31">
        <f>F21*3</f>
        <v>474</v>
      </c>
      <c r="S21" s="31">
        <f>G21</f>
        <v>50</v>
      </c>
      <c r="T21" s="31">
        <f>SUM(H21)</f>
        <v>161</v>
      </c>
      <c r="U21" s="31">
        <f>SUM(I21*2)</f>
        <v>250</v>
      </c>
      <c r="V21" s="31">
        <f>SUM(J21*3)</f>
        <v>300</v>
      </c>
      <c r="W21" s="31">
        <f>SUM(K21)</f>
        <v>20</v>
      </c>
      <c r="X21" s="8"/>
      <c r="Y21" s="33"/>
      <c r="Z21" s="33"/>
      <c r="AA21" s="33">
        <v>6</v>
      </c>
      <c r="AB21" s="33">
        <v>12</v>
      </c>
      <c r="AC21" s="33">
        <v>18</v>
      </c>
      <c r="AE21" s="30" t="str">
        <f t="shared" si="8"/>
        <v>Water Villa</v>
      </c>
      <c r="AF21" s="31" t="str">
        <f t="shared" si="8"/>
        <v>BB</v>
      </c>
      <c r="AG21" s="31" t="str">
        <f t="shared" si="8"/>
        <v>As quoted</v>
      </c>
      <c r="AH21" s="31">
        <f t="shared" si="13"/>
        <v>278</v>
      </c>
      <c r="AI21" s="34">
        <f t="shared" si="13"/>
        <v>406</v>
      </c>
      <c r="AJ21" s="34">
        <f t="shared" si="13"/>
        <v>492</v>
      </c>
      <c r="AK21" s="34">
        <f>S21+AA21</f>
        <v>56</v>
      </c>
      <c r="AL21" s="34">
        <f t="shared" si="9"/>
        <v>167</v>
      </c>
      <c r="AM21" s="34">
        <f t="shared" si="9"/>
        <v>262</v>
      </c>
      <c r="AN21" s="34">
        <f t="shared" si="9"/>
        <v>318</v>
      </c>
      <c r="AO21" s="34">
        <f>W21+AA21</f>
        <v>26</v>
      </c>
      <c r="AQ21" s="35">
        <v>10</v>
      </c>
      <c r="AR21" s="35">
        <v>1</v>
      </c>
      <c r="AS21" s="35">
        <v>10</v>
      </c>
      <c r="AT21" s="35">
        <v>1</v>
      </c>
      <c r="AV21" s="30" t="str">
        <f t="shared" si="10"/>
        <v>Water Villa</v>
      </c>
      <c r="AW21" s="31" t="str">
        <f t="shared" si="10"/>
        <v>BB</v>
      </c>
      <c r="AX21" s="31" t="str">
        <f t="shared" si="10"/>
        <v>As quoted</v>
      </c>
      <c r="AY21" s="31">
        <f>AH21+AQ21</f>
        <v>288</v>
      </c>
      <c r="AZ21" s="31">
        <f>AI21+AQ21</f>
        <v>416</v>
      </c>
      <c r="BA21" s="31">
        <f t="shared" si="11"/>
        <v>502</v>
      </c>
      <c r="BB21" s="31">
        <f t="shared" si="11"/>
        <v>57</v>
      </c>
      <c r="BC21" s="31">
        <f t="shared" si="11"/>
        <v>177</v>
      </c>
      <c r="BD21" s="31">
        <f>AM21+AS21</f>
        <v>272</v>
      </c>
      <c r="BE21" s="31">
        <f t="shared" si="12"/>
        <v>328</v>
      </c>
      <c r="BF21" s="31">
        <f t="shared" si="12"/>
        <v>27</v>
      </c>
    </row>
    <row r="22" spans="1:58" ht="21" customHeight="1">
      <c r="A22" s="25" t="s">
        <v>275</v>
      </c>
      <c r="M22" s="25" t="s">
        <v>24</v>
      </c>
      <c r="Y22" s="25" t="s">
        <v>25</v>
      </c>
      <c r="AE22" s="25" t="s">
        <v>26</v>
      </c>
      <c r="AQ22" s="25" t="s">
        <v>27</v>
      </c>
      <c r="AV22" s="25" t="s">
        <v>28</v>
      </c>
    </row>
    <row r="23" spans="1:58" ht="21" customHeight="1">
      <c r="A23" s="298" t="s">
        <v>0</v>
      </c>
      <c r="B23" s="298" t="s">
        <v>1</v>
      </c>
      <c r="C23" s="298" t="s">
        <v>29</v>
      </c>
      <c r="D23" s="285" t="s">
        <v>51</v>
      </c>
      <c r="E23" s="286"/>
      <c r="F23" s="286"/>
      <c r="G23" s="287"/>
      <c r="H23" s="285">
        <v>0</v>
      </c>
      <c r="I23" s="286"/>
      <c r="J23" s="286"/>
      <c r="K23" s="287"/>
      <c r="M23" s="299" t="s">
        <v>0</v>
      </c>
      <c r="N23" s="299" t="s">
        <v>1</v>
      </c>
      <c r="O23" s="299" t="s">
        <v>29</v>
      </c>
      <c r="P23" s="288" t="str">
        <f>D23</f>
        <v>Season 5</v>
      </c>
      <c r="Q23" s="289"/>
      <c r="R23" s="289"/>
      <c r="S23" s="290"/>
      <c r="T23" s="288">
        <f>H23</f>
        <v>0</v>
      </c>
      <c r="U23" s="289"/>
      <c r="V23" s="289"/>
      <c r="W23" s="290"/>
      <c r="X23" s="8"/>
      <c r="Y23" s="26" t="s">
        <v>32</v>
      </c>
      <c r="Z23" s="26" t="s">
        <v>33</v>
      </c>
      <c r="AA23" s="26" t="s">
        <v>34</v>
      </c>
      <c r="AB23" s="26" t="s">
        <v>34</v>
      </c>
      <c r="AC23" s="26" t="s">
        <v>34</v>
      </c>
      <c r="AE23" s="294" t="s">
        <v>0</v>
      </c>
      <c r="AF23" s="294" t="s">
        <v>1</v>
      </c>
      <c r="AG23" s="294" t="s">
        <v>29</v>
      </c>
      <c r="AH23" s="291" t="str">
        <f>P23</f>
        <v>Season 5</v>
      </c>
      <c r="AI23" s="292"/>
      <c r="AJ23" s="292"/>
      <c r="AK23" s="293"/>
      <c r="AL23" s="291">
        <f>T23</f>
        <v>0</v>
      </c>
      <c r="AM23" s="292"/>
      <c r="AN23" s="292"/>
      <c r="AO23" s="293"/>
      <c r="AQ23" s="27"/>
      <c r="AR23" s="27"/>
      <c r="AS23" s="27"/>
      <c r="AT23" s="28"/>
      <c r="AV23" s="295" t="s">
        <v>0</v>
      </c>
      <c r="AW23" s="295" t="s">
        <v>1</v>
      </c>
      <c r="AX23" s="295" t="s">
        <v>29</v>
      </c>
      <c r="AY23" s="282" t="str">
        <f>AH23</f>
        <v>Season 5</v>
      </c>
      <c r="AZ23" s="283"/>
      <c r="BA23" s="283"/>
      <c r="BB23" s="284"/>
      <c r="BC23" s="282">
        <f>AL23</f>
        <v>0</v>
      </c>
      <c r="BD23" s="283"/>
      <c r="BE23" s="283"/>
      <c r="BF23" s="284"/>
    </row>
    <row r="24" spans="1:58" ht="21" customHeight="1">
      <c r="A24" s="298"/>
      <c r="B24" s="298"/>
      <c r="C24" s="298"/>
      <c r="D24" s="285" t="s">
        <v>54</v>
      </c>
      <c r="E24" s="286"/>
      <c r="F24" s="286"/>
      <c r="G24" s="287"/>
      <c r="H24" s="285">
        <v>0</v>
      </c>
      <c r="I24" s="286"/>
      <c r="J24" s="286"/>
      <c r="K24" s="287"/>
      <c r="M24" s="299"/>
      <c r="N24" s="299"/>
      <c r="O24" s="299"/>
      <c r="P24" s="288" t="str">
        <f>D24</f>
        <v>01 Aug 2020 to 31 Oct 2020</v>
      </c>
      <c r="Q24" s="289"/>
      <c r="R24" s="289"/>
      <c r="S24" s="290"/>
      <c r="T24" s="288">
        <f>H24</f>
        <v>0</v>
      </c>
      <c r="U24" s="289"/>
      <c r="V24" s="289"/>
      <c r="W24" s="290"/>
      <c r="X24" s="8"/>
      <c r="Y24" s="26" t="s">
        <v>37</v>
      </c>
      <c r="Z24" s="26" t="s">
        <v>38</v>
      </c>
      <c r="AA24" s="26" t="s">
        <v>38</v>
      </c>
      <c r="AB24" s="26" t="s">
        <v>38</v>
      </c>
      <c r="AC24" s="26"/>
      <c r="AE24" s="294"/>
      <c r="AF24" s="294"/>
      <c r="AG24" s="294"/>
      <c r="AH24" s="291" t="str">
        <f>P24</f>
        <v>01 Aug 2020 to 31 Oct 2020</v>
      </c>
      <c r="AI24" s="292"/>
      <c r="AJ24" s="292"/>
      <c r="AK24" s="293"/>
      <c r="AL24" s="291">
        <f>T24</f>
        <v>0</v>
      </c>
      <c r="AM24" s="292"/>
      <c r="AN24" s="292"/>
      <c r="AO24" s="293"/>
      <c r="AQ24" s="27" t="s">
        <v>39</v>
      </c>
      <c r="AR24" s="27"/>
      <c r="AS24" s="27" t="s">
        <v>40</v>
      </c>
      <c r="AT24" s="28"/>
      <c r="AV24" s="296"/>
      <c r="AW24" s="296"/>
      <c r="AX24" s="296"/>
      <c r="AY24" s="282" t="str">
        <f>AH24</f>
        <v>01 Aug 2020 to 31 Oct 2020</v>
      </c>
      <c r="AZ24" s="283"/>
      <c r="BA24" s="283"/>
      <c r="BB24" s="284"/>
      <c r="BC24" s="282">
        <f>AL24</f>
        <v>0</v>
      </c>
      <c r="BD24" s="283"/>
      <c r="BE24" s="283"/>
      <c r="BF24" s="284"/>
    </row>
    <row r="25" spans="1:58" ht="21" customHeight="1">
      <c r="A25" s="298"/>
      <c r="B25" s="298"/>
      <c r="C25" s="298"/>
      <c r="D25" s="29" t="s">
        <v>3</v>
      </c>
      <c r="E25" s="29" t="s">
        <v>4</v>
      </c>
      <c r="F25" s="29" t="s">
        <v>5</v>
      </c>
      <c r="G25" s="29" t="s">
        <v>41</v>
      </c>
      <c r="H25" s="29">
        <v>0</v>
      </c>
      <c r="I25" s="29">
        <v>0</v>
      </c>
      <c r="J25" s="29">
        <v>0</v>
      </c>
      <c r="K25" s="29">
        <v>0</v>
      </c>
      <c r="M25" s="299"/>
      <c r="N25" s="299"/>
      <c r="O25" s="299"/>
      <c r="P25" s="29" t="s">
        <v>3</v>
      </c>
      <c r="Q25" s="29" t="s">
        <v>4</v>
      </c>
      <c r="R25" s="29" t="s">
        <v>5</v>
      </c>
      <c r="S25" s="29" t="s">
        <v>41</v>
      </c>
      <c r="T25" s="29" t="s">
        <v>3</v>
      </c>
      <c r="U25" s="29" t="s">
        <v>4</v>
      </c>
      <c r="V25" s="29" t="s">
        <v>5</v>
      </c>
      <c r="W25" s="29" t="s">
        <v>41</v>
      </c>
      <c r="X25" s="8"/>
      <c r="Y25" s="26"/>
      <c r="Z25" s="26"/>
      <c r="AA25" s="26"/>
      <c r="AB25" s="26"/>
      <c r="AC25" s="26"/>
      <c r="AE25" s="294"/>
      <c r="AF25" s="294"/>
      <c r="AG25" s="294"/>
      <c r="AH25" s="29" t="s">
        <v>3</v>
      </c>
      <c r="AI25" s="29" t="s">
        <v>4</v>
      </c>
      <c r="AJ25" s="29" t="s">
        <v>5</v>
      </c>
      <c r="AK25" s="29" t="s">
        <v>41</v>
      </c>
      <c r="AL25" s="29" t="s">
        <v>3</v>
      </c>
      <c r="AM25" s="29" t="s">
        <v>4</v>
      </c>
      <c r="AN25" s="29" t="s">
        <v>5</v>
      </c>
      <c r="AO25" s="29" t="s">
        <v>41</v>
      </c>
      <c r="AQ25" s="27" t="s">
        <v>42</v>
      </c>
      <c r="AR25" s="27" t="s">
        <v>43</v>
      </c>
      <c r="AS25" s="27" t="s">
        <v>42</v>
      </c>
      <c r="AT25" s="28" t="s">
        <v>43</v>
      </c>
      <c r="AV25" s="297"/>
      <c r="AW25" s="297"/>
      <c r="AX25" s="297"/>
      <c r="AY25" s="29" t="s">
        <v>3</v>
      </c>
      <c r="AZ25" s="29" t="s">
        <v>4</v>
      </c>
      <c r="BA25" s="29" t="s">
        <v>5</v>
      </c>
      <c r="BB25" s="29" t="s">
        <v>41</v>
      </c>
      <c r="BC25" s="29" t="s">
        <v>3</v>
      </c>
      <c r="BD25" s="29" t="s">
        <v>4</v>
      </c>
      <c r="BE25" s="29" t="s">
        <v>5</v>
      </c>
      <c r="BF25" s="29" t="s">
        <v>41</v>
      </c>
    </row>
    <row r="26" spans="1:58" ht="21" customHeight="1">
      <c r="A26" s="30" t="s">
        <v>1605</v>
      </c>
      <c r="B26" s="31" t="s">
        <v>139</v>
      </c>
      <c r="C26" s="31" t="s">
        <v>672</v>
      </c>
      <c r="D26" s="222">
        <v>108</v>
      </c>
      <c r="E26" s="222">
        <v>84</v>
      </c>
      <c r="F26" s="222">
        <v>0</v>
      </c>
      <c r="G26" s="222">
        <v>30</v>
      </c>
      <c r="H26" s="222">
        <v>0</v>
      </c>
      <c r="I26" s="222">
        <v>0</v>
      </c>
      <c r="J26" s="222">
        <v>0</v>
      </c>
      <c r="K26" s="222">
        <v>0</v>
      </c>
      <c r="M26" s="30" t="str">
        <f t="shared" ref="M26:O28" si="14">A26</f>
        <v>Reethi Villa</v>
      </c>
      <c r="N26" s="31" t="str">
        <f t="shared" si="14"/>
        <v>BB</v>
      </c>
      <c r="O26" s="31" t="str">
        <f t="shared" si="14"/>
        <v>As quoted</v>
      </c>
      <c r="P26" s="31">
        <f>SUM(D26)</f>
        <v>108</v>
      </c>
      <c r="Q26" s="31">
        <f>SUM(E26*2)</f>
        <v>168</v>
      </c>
      <c r="R26" s="31">
        <f>F26*3</f>
        <v>0</v>
      </c>
      <c r="S26" s="31">
        <f>G26</f>
        <v>30</v>
      </c>
      <c r="T26" s="31">
        <f>SUM(H26)</f>
        <v>0</v>
      </c>
      <c r="U26" s="31">
        <f>SUM(I26*2)</f>
        <v>0</v>
      </c>
      <c r="V26" s="31">
        <f>SUM(J26*3)</f>
        <v>0</v>
      </c>
      <c r="W26" s="31">
        <f>SUM(K26)</f>
        <v>0</v>
      </c>
      <c r="X26" s="8"/>
      <c r="Y26" s="33"/>
      <c r="Z26" s="33"/>
      <c r="AA26" s="33">
        <v>6</v>
      </c>
      <c r="AB26" s="33">
        <v>12</v>
      </c>
      <c r="AC26" s="33">
        <v>18</v>
      </c>
      <c r="AE26" s="30" t="str">
        <f t="shared" ref="AE26:AG28" si="15">M26</f>
        <v>Reethi Villa</v>
      </c>
      <c r="AF26" s="31" t="str">
        <f t="shared" si="15"/>
        <v>BB</v>
      </c>
      <c r="AG26" s="31" t="str">
        <f t="shared" si="15"/>
        <v>As quoted</v>
      </c>
      <c r="AH26" s="31">
        <f t="shared" ref="AH26:AJ28" si="16">P26+AA26</f>
        <v>114</v>
      </c>
      <c r="AI26" s="34">
        <f t="shared" si="16"/>
        <v>180</v>
      </c>
      <c r="AJ26" s="34">
        <f t="shared" si="16"/>
        <v>18</v>
      </c>
      <c r="AK26" s="34">
        <f>S26+AA26</f>
        <v>36</v>
      </c>
      <c r="AL26" s="34">
        <f t="shared" ref="AL26:AN28" si="17">T26+AA26</f>
        <v>6</v>
      </c>
      <c r="AM26" s="34">
        <f t="shared" si="17"/>
        <v>12</v>
      </c>
      <c r="AN26" s="34">
        <f t="shared" si="17"/>
        <v>18</v>
      </c>
      <c r="AO26" s="34">
        <f>W26+AA26</f>
        <v>6</v>
      </c>
      <c r="AQ26" s="35">
        <v>10</v>
      </c>
      <c r="AR26" s="35">
        <v>1</v>
      </c>
      <c r="AS26" s="35">
        <v>10</v>
      </c>
      <c r="AT26" s="35">
        <v>1</v>
      </c>
      <c r="AV26" s="30" t="str">
        <f t="shared" ref="AV26:AX28" si="18">AE26</f>
        <v>Reethi Villa</v>
      </c>
      <c r="AW26" s="31" t="str">
        <f t="shared" si="18"/>
        <v>BB</v>
      </c>
      <c r="AX26" s="31" t="str">
        <f t="shared" si="18"/>
        <v>As quoted</v>
      </c>
      <c r="AY26" s="31">
        <f>AH26+AQ26</f>
        <v>124</v>
      </c>
      <c r="AZ26" s="31">
        <f>AI26+AQ26</f>
        <v>190</v>
      </c>
      <c r="BA26" s="31">
        <f t="shared" ref="BA26:BC28" si="19">AJ26+AQ26</f>
        <v>28</v>
      </c>
      <c r="BB26" s="31">
        <f t="shared" si="19"/>
        <v>37</v>
      </c>
      <c r="BC26" s="31">
        <f t="shared" si="19"/>
        <v>16</v>
      </c>
      <c r="BD26" s="31">
        <f>AM26+AS26</f>
        <v>22</v>
      </c>
      <c r="BE26" s="31">
        <f t="shared" ref="BE26:BF28" si="20">AN26+AS26</f>
        <v>28</v>
      </c>
      <c r="BF26" s="31">
        <f t="shared" si="20"/>
        <v>7</v>
      </c>
    </row>
    <row r="27" spans="1:58" ht="21" customHeight="1">
      <c r="A27" s="30" t="s">
        <v>376</v>
      </c>
      <c r="B27" s="31" t="s">
        <v>139</v>
      </c>
      <c r="C27" s="31" t="s">
        <v>672</v>
      </c>
      <c r="D27" s="222">
        <v>166</v>
      </c>
      <c r="E27" s="222">
        <v>129</v>
      </c>
      <c r="F27" s="222">
        <v>103</v>
      </c>
      <c r="G27" s="222">
        <v>30</v>
      </c>
      <c r="H27" s="222">
        <v>0</v>
      </c>
      <c r="I27" s="222">
        <v>0</v>
      </c>
      <c r="J27" s="222">
        <v>0</v>
      </c>
      <c r="K27" s="222">
        <v>0</v>
      </c>
      <c r="M27" s="30" t="str">
        <f t="shared" si="14"/>
        <v>Deluxe Villa</v>
      </c>
      <c r="N27" s="31" t="str">
        <f t="shared" si="14"/>
        <v>BB</v>
      </c>
      <c r="O27" s="31" t="str">
        <f t="shared" si="14"/>
        <v>As quoted</v>
      </c>
      <c r="P27" s="31">
        <f>SUM(D27)</f>
        <v>166</v>
      </c>
      <c r="Q27" s="31">
        <f>SUM(E27*2)</f>
        <v>258</v>
      </c>
      <c r="R27" s="31">
        <f>F27*3</f>
        <v>309</v>
      </c>
      <c r="S27" s="31">
        <f>G27</f>
        <v>30</v>
      </c>
      <c r="T27" s="31">
        <f>SUM(H27)</f>
        <v>0</v>
      </c>
      <c r="U27" s="31">
        <f>SUM(I27*2)</f>
        <v>0</v>
      </c>
      <c r="V27" s="31">
        <f>SUM(J27*3)</f>
        <v>0</v>
      </c>
      <c r="W27" s="31">
        <f>SUM(K27)</f>
        <v>0</v>
      </c>
      <c r="X27" s="8"/>
      <c r="Y27" s="33"/>
      <c r="Z27" s="33"/>
      <c r="AA27" s="33">
        <v>6</v>
      </c>
      <c r="AB27" s="33">
        <v>12</v>
      </c>
      <c r="AC27" s="33">
        <v>18</v>
      </c>
      <c r="AE27" s="30" t="str">
        <f t="shared" si="15"/>
        <v>Deluxe Villa</v>
      </c>
      <c r="AF27" s="31" t="str">
        <f t="shared" si="15"/>
        <v>BB</v>
      </c>
      <c r="AG27" s="31" t="str">
        <f t="shared" si="15"/>
        <v>As quoted</v>
      </c>
      <c r="AH27" s="31">
        <f t="shared" si="16"/>
        <v>172</v>
      </c>
      <c r="AI27" s="34">
        <f t="shared" si="16"/>
        <v>270</v>
      </c>
      <c r="AJ27" s="34">
        <f t="shared" si="16"/>
        <v>327</v>
      </c>
      <c r="AK27" s="34">
        <f>S27+AA27</f>
        <v>36</v>
      </c>
      <c r="AL27" s="34">
        <f t="shared" si="17"/>
        <v>6</v>
      </c>
      <c r="AM27" s="34">
        <f t="shared" si="17"/>
        <v>12</v>
      </c>
      <c r="AN27" s="34">
        <f t="shared" si="17"/>
        <v>18</v>
      </c>
      <c r="AO27" s="34">
        <f>W27+AA27</f>
        <v>6</v>
      </c>
      <c r="AQ27" s="35">
        <v>10</v>
      </c>
      <c r="AR27" s="35">
        <v>1</v>
      </c>
      <c r="AS27" s="35">
        <v>10</v>
      </c>
      <c r="AT27" s="35">
        <v>1</v>
      </c>
      <c r="AV27" s="30" t="str">
        <f t="shared" si="18"/>
        <v>Deluxe Villa</v>
      </c>
      <c r="AW27" s="31" t="str">
        <f t="shared" si="18"/>
        <v>BB</v>
      </c>
      <c r="AX27" s="31" t="str">
        <f t="shared" si="18"/>
        <v>As quoted</v>
      </c>
      <c r="AY27" s="31">
        <f>AH27+AQ27</f>
        <v>182</v>
      </c>
      <c r="AZ27" s="31">
        <f>AI27+AQ27</f>
        <v>280</v>
      </c>
      <c r="BA27" s="31">
        <f t="shared" si="19"/>
        <v>337</v>
      </c>
      <c r="BB27" s="31">
        <f t="shared" si="19"/>
        <v>37</v>
      </c>
      <c r="BC27" s="31">
        <f t="shared" si="19"/>
        <v>16</v>
      </c>
      <c r="BD27" s="31">
        <f>AM27+AS27</f>
        <v>22</v>
      </c>
      <c r="BE27" s="31">
        <f t="shared" si="20"/>
        <v>28</v>
      </c>
      <c r="BF27" s="31">
        <f t="shared" si="20"/>
        <v>7</v>
      </c>
    </row>
    <row r="28" spans="1:58" ht="21" customHeight="1">
      <c r="A28" s="30" t="s">
        <v>331</v>
      </c>
      <c r="B28" s="31" t="s">
        <v>139</v>
      </c>
      <c r="C28" s="31" t="s">
        <v>672</v>
      </c>
      <c r="D28" s="222">
        <v>201</v>
      </c>
      <c r="E28" s="222">
        <v>156</v>
      </c>
      <c r="F28" s="222">
        <v>125</v>
      </c>
      <c r="G28" s="222">
        <v>30</v>
      </c>
      <c r="H28" s="222">
        <v>0</v>
      </c>
      <c r="I28" s="222">
        <v>0</v>
      </c>
      <c r="J28" s="222">
        <v>0</v>
      </c>
      <c r="K28" s="222">
        <v>0</v>
      </c>
      <c r="M28" s="30" t="str">
        <f t="shared" si="14"/>
        <v>Water Villa</v>
      </c>
      <c r="N28" s="31" t="str">
        <f t="shared" si="14"/>
        <v>BB</v>
      </c>
      <c r="O28" s="31" t="str">
        <f t="shared" si="14"/>
        <v>As quoted</v>
      </c>
      <c r="P28" s="31">
        <f>SUM(D28)</f>
        <v>201</v>
      </c>
      <c r="Q28" s="31">
        <f>SUM(E28*2)</f>
        <v>312</v>
      </c>
      <c r="R28" s="31">
        <f>F28*3</f>
        <v>375</v>
      </c>
      <c r="S28" s="31">
        <f>G28</f>
        <v>30</v>
      </c>
      <c r="T28" s="31">
        <f>SUM(H28)</f>
        <v>0</v>
      </c>
      <c r="U28" s="31">
        <f>SUM(I28*2)</f>
        <v>0</v>
      </c>
      <c r="V28" s="31">
        <f>SUM(J28*3)</f>
        <v>0</v>
      </c>
      <c r="W28" s="31">
        <f>SUM(K28)</f>
        <v>0</v>
      </c>
      <c r="X28" s="8"/>
      <c r="Y28" s="33"/>
      <c r="Z28" s="33"/>
      <c r="AA28" s="33">
        <v>6</v>
      </c>
      <c r="AB28" s="33">
        <v>12</v>
      </c>
      <c r="AC28" s="33">
        <v>18</v>
      </c>
      <c r="AE28" s="30" t="str">
        <f t="shared" si="15"/>
        <v>Water Villa</v>
      </c>
      <c r="AF28" s="31" t="str">
        <f t="shared" si="15"/>
        <v>BB</v>
      </c>
      <c r="AG28" s="31" t="str">
        <f t="shared" si="15"/>
        <v>As quoted</v>
      </c>
      <c r="AH28" s="31">
        <f t="shared" si="16"/>
        <v>207</v>
      </c>
      <c r="AI28" s="34">
        <f t="shared" si="16"/>
        <v>324</v>
      </c>
      <c r="AJ28" s="34">
        <f t="shared" si="16"/>
        <v>393</v>
      </c>
      <c r="AK28" s="34">
        <f>S28+AA28</f>
        <v>36</v>
      </c>
      <c r="AL28" s="34">
        <f t="shared" si="17"/>
        <v>6</v>
      </c>
      <c r="AM28" s="34">
        <f t="shared" si="17"/>
        <v>12</v>
      </c>
      <c r="AN28" s="34">
        <f t="shared" si="17"/>
        <v>18</v>
      </c>
      <c r="AO28" s="34">
        <f>W28+AA28</f>
        <v>6</v>
      </c>
      <c r="AQ28" s="35">
        <v>10</v>
      </c>
      <c r="AR28" s="35">
        <v>1</v>
      </c>
      <c r="AS28" s="35">
        <v>10</v>
      </c>
      <c r="AT28" s="35">
        <v>1</v>
      </c>
      <c r="AV28" s="30" t="str">
        <f t="shared" si="18"/>
        <v>Water Villa</v>
      </c>
      <c r="AW28" s="31" t="str">
        <f t="shared" si="18"/>
        <v>BB</v>
      </c>
      <c r="AX28" s="31" t="str">
        <f t="shared" si="18"/>
        <v>As quoted</v>
      </c>
      <c r="AY28" s="31">
        <f>AH28+AQ28</f>
        <v>217</v>
      </c>
      <c r="AZ28" s="31">
        <f>AI28+AQ28</f>
        <v>334</v>
      </c>
      <c r="BA28" s="31">
        <f t="shared" si="19"/>
        <v>403</v>
      </c>
      <c r="BB28" s="31">
        <f t="shared" si="19"/>
        <v>37</v>
      </c>
      <c r="BC28" s="31">
        <f t="shared" si="19"/>
        <v>16</v>
      </c>
      <c r="BD28" s="31">
        <f>AM28+AS28</f>
        <v>22</v>
      </c>
      <c r="BE28" s="31">
        <f t="shared" si="20"/>
        <v>28</v>
      </c>
      <c r="BF28" s="31">
        <f t="shared" si="20"/>
        <v>7</v>
      </c>
    </row>
  </sheetData>
  <sheetProtection password="D8E4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16:AF18"/>
    <mergeCell ref="A16:A18"/>
    <mergeCell ref="B16:B18"/>
    <mergeCell ref="C16:C18"/>
    <mergeCell ref="D16:G16"/>
    <mergeCell ref="H16:K16"/>
    <mergeCell ref="M16:M18"/>
    <mergeCell ref="N16:N18"/>
    <mergeCell ref="O16:O18"/>
    <mergeCell ref="P16:S16"/>
    <mergeCell ref="T16:W16"/>
    <mergeCell ref="AE16:AE18"/>
    <mergeCell ref="AY16:BB16"/>
    <mergeCell ref="BC16:BF16"/>
    <mergeCell ref="D17:G17"/>
    <mergeCell ref="H17:K17"/>
    <mergeCell ref="P17:S17"/>
    <mergeCell ref="T17:W17"/>
    <mergeCell ref="AH17:AK17"/>
    <mergeCell ref="AL17:AO17"/>
    <mergeCell ref="AY17:BB17"/>
    <mergeCell ref="BC17:BF17"/>
    <mergeCell ref="AG16:AG18"/>
    <mergeCell ref="AH16:AK16"/>
    <mergeCell ref="AL16:AO16"/>
    <mergeCell ref="AV16:AV18"/>
    <mergeCell ref="AW16:AW18"/>
    <mergeCell ref="AX16:AX18"/>
    <mergeCell ref="AF23:AF25"/>
    <mergeCell ref="A23:A25"/>
    <mergeCell ref="B23:B25"/>
    <mergeCell ref="C23:C25"/>
    <mergeCell ref="D23:G23"/>
    <mergeCell ref="H23:K23"/>
    <mergeCell ref="M23:M25"/>
    <mergeCell ref="N23:N25"/>
    <mergeCell ref="O23:O25"/>
    <mergeCell ref="P23:S23"/>
    <mergeCell ref="T23:W23"/>
    <mergeCell ref="AE23:AE25"/>
    <mergeCell ref="AY23:BB23"/>
    <mergeCell ref="BC23:BF23"/>
    <mergeCell ref="D24:G24"/>
    <mergeCell ref="H24:K24"/>
    <mergeCell ref="P24:S24"/>
    <mergeCell ref="T24:W24"/>
    <mergeCell ref="AH24:AK24"/>
    <mergeCell ref="AL24:AO24"/>
    <mergeCell ref="AY24:BB24"/>
    <mergeCell ref="BC24:BF24"/>
    <mergeCell ref="AG23:AG25"/>
    <mergeCell ref="AH23:AK23"/>
    <mergeCell ref="AL23:AO23"/>
    <mergeCell ref="AV23:AV25"/>
    <mergeCell ref="AW23:AW25"/>
    <mergeCell ref="AX23:AX25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8F3F3-0122-4951-9359-A5D67B6548D7}">
  <sheetPr codeName="Лист175"/>
  <dimension ref="A1:I76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6.28515625" style="1" customWidth="1"/>
    <col min="2" max="2" width="11.28515625" style="1" customWidth="1"/>
    <col min="3" max="3" width="14.42578125" style="2" customWidth="1"/>
    <col min="4" max="4" width="17.7109375" style="2" customWidth="1"/>
    <col min="5" max="6" width="17.7109375" style="3" customWidth="1"/>
    <col min="7" max="9" width="16.7109375" style="1" customWidth="1"/>
    <col min="10" max="16384" width="9.140625" style="1"/>
  </cols>
  <sheetData>
    <row r="1" spans="1:9" ht="20.25" customHeight="1">
      <c r="A1" s="300" t="s">
        <v>2030</v>
      </c>
      <c r="B1" s="300"/>
      <c r="C1" s="300"/>
      <c r="D1" s="300"/>
    </row>
    <row r="2" spans="1:9" s="3" customFormat="1" ht="24.6" customHeight="1">
      <c r="A2" s="23"/>
      <c r="B2" s="5"/>
      <c r="C2" s="2"/>
      <c r="D2" s="2"/>
      <c r="G2" s="1"/>
      <c r="H2" s="1"/>
      <c r="I2" s="1"/>
    </row>
    <row r="3" spans="1:9" s="3" customFormat="1" ht="24.6" customHeight="1">
      <c r="A3" s="15" t="s">
        <v>10</v>
      </c>
      <c r="B3" s="15"/>
      <c r="C3" s="2"/>
      <c r="D3" s="2"/>
      <c r="G3" s="1"/>
      <c r="H3" s="1"/>
      <c r="I3" s="1"/>
    </row>
    <row r="4" spans="1:9" s="3" customFormat="1" ht="24.6" customHeight="1">
      <c r="A4" s="5" t="s">
        <v>11</v>
      </c>
      <c r="B4" s="5"/>
      <c r="C4" s="2"/>
      <c r="D4" s="2"/>
      <c r="G4" s="1"/>
      <c r="H4" s="1"/>
      <c r="I4" s="1"/>
    </row>
    <row r="5" spans="1:9" s="2" customFormat="1" ht="24.6" customHeight="1">
      <c r="A5" s="5" t="s">
        <v>12</v>
      </c>
      <c r="B5" s="5"/>
      <c r="E5" s="3"/>
      <c r="F5" s="3"/>
      <c r="G5" s="1"/>
      <c r="H5" s="1"/>
      <c r="I5" s="1"/>
    </row>
    <row r="6" spans="1:9" s="2" customFormat="1" ht="24.6" customHeight="1">
      <c r="A6" s="5"/>
      <c r="B6" s="5"/>
      <c r="E6" s="3"/>
      <c r="F6" s="3"/>
      <c r="G6" s="1"/>
      <c r="H6" s="1"/>
      <c r="I6" s="1"/>
    </row>
    <row r="7" spans="1:9" s="2" customFormat="1" ht="24.6" customHeight="1">
      <c r="A7" s="23"/>
      <c r="B7" s="15"/>
      <c r="E7" s="3"/>
      <c r="F7" s="3"/>
      <c r="G7" s="1"/>
      <c r="H7" s="1"/>
      <c r="I7" s="1"/>
    </row>
    <row r="8" spans="1:9" s="2" customFormat="1" ht="24.6" customHeight="1">
      <c r="A8" s="7" t="s">
        <v>664</v>
      </c>
      <c r="B8" s="15"/>
      <c r="E8" s="3"/>
      <c r="F8" s="3"/>
      <c r="G8" s="1"/>
      <c r="H8" s="1"/>
      <c r="I8" s="1"/>
    </row>
    <row r="9" spans="1:9" s="2" customFormat="1" ht="24.6" customHeight="1">
      <c r="A9" s="7" t="s">
        <v>1598</v>
      </c>
      <c r="B9" s="15"/>
      <c r="E9" s="3"/>
      <c r="F9" s="3"/>
      <c r="G9" s="1"/>
      <c r="H9" s="1"/>
      <c r="I9" s="1"/>
    </row>
    <row r="10" spans="1:9" s="2" customFormat="1" ht="24.6" customHeight="1">
      <c r="A10" s="5" t="s">
        <v>1599</v>
      </c>
      <c r="B10" s="15"/>
      <c r="E10" s="3"/>
      <c r="F10" s="3"/>
      <c r="G10" s="1"/>
      <c r="H10" s="1"/>
      <c r="I10" s="1"/>
    </row>
    <row r="11" spans="1:9" s="2" customFormat="1" ht="24.6" customHeight="1">
      <c r="A11" s="5" t="s">
        <v>1600</v>
      </c>
      <c r="B11" s="15"/>
      <c r="E11" s="3"/>
      <c r="F11" s="3"/>
      <c r="G11" s="1"/>
      <c r="H11" s="1"/>
      <c r="I11" s="1"/>
    </row>
    <row r="12" spans="1:9" s="2" customFormat="1" ht="24.6" customHeight="1">
      <c r="A12" s="5" t="s">
        <v>1601</v>
      </c>
      <c r="B12" s="5"/>
      <c r="E12" s="3"/>
      <c r="F12" s="3"/>
      <c r="G12" s="1"/>
      <c r="H12" s="1"/>
      <c r="I12" s="1"/>
    </row>
    <row r="13" spans="1:9" s="2" customFormat="1" ht="24.6" customHeight="1">
      <c r="A13" s="7" t="s">
        <v>1602</v>
      </c>
      <c r="B13" s="1"/>
      <c r="E13" s="3"/>
      <c r="F13" s="3"/>
      <c r="G13" s="1"/>
      <c r="H13" s="1"/>
      <c r="I13" s="1"/>
    </row>
    <row r="14" spans="1:9" s="2" customFormat="1" ht="24.6" customHeight="1">
      <c r="A14" s="5" t="s">
        <v>1603</v>
      </c>
      <c r="B14" s="1"/>
      <c r="E14" s="3"/>
      <c r="F14" s="3"/>
      <c r="G14" s="1"/>
      <c r="H14" s="1"/>
      <c r="I14" s="1"/>
    </row>
    <row r="15" spans="1:9" s="2" customFormat="1" ht="24.6" customHeight="1">
      <c r="A15" s="5" t="s">
        <v>1604</v>
      </c>
      <c r="B15" s="1"/>
      <c r="E15" s="3"/>
      <c r="F15" s="3"/>
      <c r="G15" s="1"/>
      <c r="H15" s="1"/>
      <c r="I15" s="1"/>
    </row>
    <row r="16" spans="1:9" s="2" customFormat="1" ht="24.6" customHeight="1">
      <c r="A16" s="5" t="s">
        <v>1601</v>
      </c>
      <c r="B16" s="1"/>
      <c r="E16" s="3"/>
      <c r="F16" s="3"/>
      <c r="G16" s="1"/>
      <c r="H16" s="1"/>
      <c r="I16" s="1"/>
    </row>
    <row r="17" ht="24.6" customHeight="1"/>
    <row r="18" ht="24.6" customHeight="1"/>
    <row r="19" ht="24.6" customHeight="1"/>
    <row r="20" ht="24.6" customHeight="1"/>
    <row r="21" ht="24.6" customHeight="1"/>
    <row r="22" ht="24.6" customHeight="1"/>
    <row r="23" ht="24.6" customHeight="1"/>
    <row r="24" ht="24.6" customHeight="1"/>
    <row r="25" ht="24.6" customHeight="1"/>
    <row r="26" ht="24.6" customHeight="1"/>
    <row r="27" ht="24.6" customHeight="1"/>
    <row r="28" ht="24.6" customHeight="1"/>
    <row r="29" ht="24.6" customHeight="1"/>
    <row r="30" ht="24.6" customHeight="1"/>
    <row r="31" ht="24.6" customHeight="1"/>
    <row r="32" ht="24.6" customHeight="1"/>
    <row r="33" ht="24.6" customHeight="1"/>
    <row r="34" ht="24.6" customHeight="1"/>
    <row r="35" ht="24.6" customHeight="1"/>
    <row r="36" ht="24.6" customHeight="1"/>
    <row r="37" ht="24.6" customHeight="1"/>
    <row r="38" ht="24.6" customHeight="1"/>
    <row r="39" ht="24.6" customHeight="1"/>
    <row r="40" ht="24.6" customHeight="1"/>
    <row r="41" ht="24.6" customHeight="1"/>
    <row r="42" ht="24.6" customHeight="1"/>
    <row r="43" ht="24.6" customHeight="1"/>
    <row r="44" ht="24.6" customHeight="1"/>
    <row r="45" ht="24.6" customHeight="1"/>
    <row r="46" ht="24.6" customHeight="1"/>
    <row r="47" ht="24.6" customHeight="1"/>
    <row r="48" ht="24.6" customHeight="1"/>
    <row r="49" ht="24.6" customHeight="1"/>
    <row r="50" ht="24.6" customHeight="1"/>
    <row r="51" ht="24.6" customHeight="1"/>
    <row r="52" ht="24.6" customHeight="1"/>
    <row r="53" ht="24.6" customHeight="1"/>
    <row r="54" ht="24.6" customHeight="1"/>
    <row r="55" ht="24.6" customHeight="1"/>
    <row r="56" ht="24.6" customHeight="1"/>
    <row r="57" ht="24.6" customHeight="1"/>
    <row r="58" ht="24.6" customHeight="1"/>
    <row r="59" ht="24.6" customHeight="1"/>
    <row r="60" ht="24.6" customHeight="1"/>
    <row r="61" ht="24.6" customHeight="1"/>
    <row r="62" ht="24.6" customHeight="1"/>
    <row r="63" ht="24.6" customHeight="1"/>
    <row r="64" ht="24.6" customHeight="1"/>
    <row r="65" ht="24.6" customHeight="1"/>
    <row r="66" ht="24.6" customHeight="1"/>
    <row r="67" ht="24.6" customHeight="1"/>
    <row r="68" ht="24.6" customHeight="1"/>
    <row r="69" ht="24.6" customHeight="1"/>
    <row r="70" ht="24.6" customHeight="1"/>
    <row r="71" ht="24.6" customHeight="1"/>
    <row r="72" ht="24.6" customHeight="1"/>
    <row r="73" ht="24.6" customHeight="1"/>
    <row r="74" ht="24.6" customHeight="1"/>
    <row r="75" ht="24.6" customHeight="1"/>
    <row r="76" ht="24.6" customHeight="1"/>
  </sheetData>
  <mergeCells count="1">
    <mergeCell ref="A1:D1"/>
  </mergeCells>
  <pageMargins left="0.25" right="0.25" top="0.75" bottom="0.75" header="0.3" footer="0.3"/>
  <pageSetup paperSize="9" scale="65" orientation="portrait" verticalDpi="1200" r:id="rId1"/>
  <headerFooter>
    <oddFooter xml:space="preserve">&amp;L&amp;"Candara,Regular"&amp;8INTOUR MALDIVES&amp;C&amp;"Candara,Regular"&amp;8&amp;P of &amp;N&amp;R&amp;"Candara,Regular"&amp;8Reethi Faru Resort 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BD987-3DEB-4B15-891C-3FE2D2E751A5}">
  <sheetPr codeName="Лист176">
    <tabColor rgb="FFFF0000"/>
  </sheetPr>
  <dimension ref="A6:AX43"/>
  <sheetViews>
    <sheetView topLeftCell="AY1" zoomScale="85" zoomScaleNormal="85" zoomScaleSheetLayoutView="100" workbookViewId="0">
      <selection sqref="A1:AX1048576"/>
    </sheetView>
  </sheetViews>
  <sheetFormatPr defaultColWidth="16.42578125" defaultRowHeight="18" customHeight="1"/>
  <cols>
    <col min="1" max="50" width="0" style="25" hidden="1" customWidth="1"/>
    <col min="51" max="16384" width="16.42578125" style="25"/>
  </cols>
  <sheetData>
    <row r="6" spans="1:50" ht="18" customHeight="1">
      <c r="D6" s="49"/>
      <c r="E6" s="25" t="s">
        <v>1606</v>
      </c>
    </row>
    <row r="8" spans="1:50" ht="18" customHeight="1">
      <c r="A8" s="25" t="s">
        <v>1607</v>
      </c>
      <c r="K8" s="25" t="s">
        <v>24</v>
      </c>
      <c r="U8" s="25" t="s">
        <v>25</v>
      </c>
      <c r="AA8" s="25" t="s">
        <v>26</v>
      </c>
      <c r="AK8" s="25" t="s">
        <v>27</v>
      </c>
      <c r="AP8" s="25" t="s">
        <v>28</v>
      </c>
    </row>
    <row r="9" spans="1:50" ht="18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5" t="s">
        <v>31</v>
      </c>
      <c r="H9" s="286"/>
      <c r="I9" s="286"/>
      <c r="K9" s="299" t="s">
        <v>0</v>
      </c>
      <c r="L9" s="299" t="s">
        <v>1</v>
      </c>
      <c r="M9" s="299" t="s">
        <v>29</v>
      </c>
      <c r="N9" s="288" t="str">
        <f>D9</f>
        <v>Season 1</v>
      </c>
      <c r="O9" s="289"/>
      <c r="P9" s="289"/>
      <c r="Q9" s="288" t="str">
        <f>G9</f>
        <v>Season 2</v>
      </c>
      <c r="R9" s="289"/>
      <c r="S9" s="289"/>
      <c r="T9" s="8"/>
      <c r="U9" s="26" t="s">
        <v>32</v>
      </c>
      <c r="V9" s="26" t="s">
        <v>33</v>
      </c>
      <c r="W9" s="26" t="s">
        <v>34</v>
      </c>
      <c r="X9" s="26" t="s">
        <v>34</v>
      </c>
      <c r="Y9" s="26" t="s">
        <v>34</v>
      </c>
      <c r="AA9" s="294" t="s">
        <v>0</v>
      </c>
      <c r="AB9" s="294" t="s">
        <v>1</v>
      </c>
      <c r="AC9" s="294" t="s">
        <v>29</v>
      </c>
      <c r="AD9" s="291" t="str">
        <f>N9</f>
        <v>Season 1</v>
      </c>
      <c r="AE9" s="292"/>
      <c r="AF9" s="292"/>
      <c r="AG9" s="291" t="str">
        <f>Q9</f>
        <v>Season 2</v>
      </c>
      <c r="AH9" s="292"/>
      <c r="AI9" s="292"/>
      <c r="AK9" s="27"/>
      <c r="AL9" s="27"/>
      <c r="AM9" s="27"/>
      <c r="AN9" s="28"/>
      <c r="AP9" s="295" t="s">
        <v>0</v>
      </c>
      <c r="AQ9" s="295" t="s">
        <v>1</v>
      </c>
      <c r="AR9" s="295" t="s">
        <v>29</v>
      </c>
      <c r="AS9" s="282" t="str">
        <f>AD9</f>
        <v>Season 1</v>
      </c>
      <c r="AT9" s="283"/>
      <c r="AU9" s="283"/>
      <c r="AV9" s="282" t="str">
        <f>AG9</f>
        <v>Season 2</v>
      </c>
      <c r="AW9" s="283"/>
      <c r="AX9" s="283"/>
    </row>
    <row r="10" spans="1:50" ht="18" customHeight="1">
      <c r="A10" s="298"/>
      <c r="B10" s="298"/>
      <c r="C10" s="298"/>
      <c r="D10" s="285" t="s">
        <v>1608</v>
      </c>
      <c r="E10" s="286"/>
      <c r="F10" s="286"/>
      <c r="G10" s="285" t="s">
        <v>1609</v>
      </c>
      <c r="H10" s="286"/>
      <c r="I10" s="286"/>
      <c r="K10" s="299"/>
      <c r="L10" s="299"/>
      <c r="M10" s="299"/>
      <c r="N10" s="288" t="str">
        <f>D10</f>
        <v>01 Nov 2019 to 20 Dec 2019</v>
      </c>
      <c r="O10" s="289"/>
      <c r="P10" s="289"/>
      <c r="Q10" s="288" t="str">
        <f>G10</f>
        <v>21 Dec 2019 to 11 Jan 2020</v>
      </c>
      <c r="R10" s="289"/>
      <c r="S10" s="289"/>
      <c r="T10" s="8"/>
      <c r="U10" s="26" t="s">
        <v>37</v>
      </c>
      <c r="V10" s="26" t="s">
        <v>38</v>
      </c>
      <c r="W10" s="26" t="s">
        <v>38</v>
      </c>
      <c r="X10" s="26" t="s">
        <v>38</v>
      </c>
      <c r="Y10" s="26"/>
      <c r="AA10" s="294"/>
      <c r="AB10" s="294"/>
      <c r="AC10" s="294"/>
      <c r="AD10" s="291" t="str">
        <f>N10</f>
        <v>01 Nov 2019 to 20 Dec 2019</v>
      </c>
      <c r="AE10" s="292"/>
      <c r="AF10" s="292"/>
      <c r="AG10" s="291" t="str">
        <f>Q10</f>
        <v>21 Dec 2019 to 11 Jan 2020</v>
      </c>
      <c r="AH10" s="292"/>
      <c r="AI10" s="292"/>
      <c r="AK10" s="27" t="s">
        <v>39</v>
      </c>
      <c r="AL10" s="27"/>
      <c r="AM10" s="27" t="s">
        <v>40</v>
      </c>
      <c r="AN10" s="28"/>
      <c r="AP10" s="296"/>
      <c r="AQ10" s="296"/>
      <c r="AR10" s="296"/>
      <c r="AS10" s="282" t="str">
        <f>AD10</f>
        <v>01 Nov 2019 to 20 Dec 2019</v>
      </c>
      <c r="AT10" s="283"/>
      <c r="AU10" s="283"/>
      <c r="AV10" s="282" t="str">
        <f>AG10</f>
        <v>21 Dec 2019 to 11 Jan 2020</v>
      </c>
      <c r="AW10" s="283"/>
      <c r="AX10" s="283"/>
    </row>
    <row r="11" spans="1:50" ht="18" customHeight="1">
      <c r="A11" s="298"/>
      <c r="B11" s="298"/>
      <c r="C11" s="298"/>
      <c r="D11" s="29" t="s">
        <v>3</v>
      </c>
      <c r="E11" s="29" t="s">
        <v>4</v>
      </c>
      <c r="F11" s="29" t="s">
        <v>340</v>
      </c>
      <c r="G11" s="29" t="s">
        <v>3</v>
      </c>
      <c r="H11" s="29" t="s">
        <v>4</v>
      </c>
      <c r="I11" s="29" t="s">
        <v>5</v>
      </c>
      <c r="K11" s="299"/>
      <c r="L11" s="299"/>
      <c r="M11" s="299"/>
      <c r="N11" s="29" t="str">
        <f>D11</f>
        <v>Single</v>
      </c>
      <c r="O11" s="29" t="str">
        <f t="shared" ref="O11:S11" si="0">E11</f>
        <v>Double</v>
      </c>
      <c r="P11" s="29" t="str">
        <f t="shared" si="0"/>
        <v>Extra Adult</v>
      </c>
      <c r="Q11" s="29" t="str">
        <f t="shared" si="0"/>
        <v>Single</v>
      </c>
      <c r="R11" s="29" t="str">
        <f t="shared" si="0"/>
        <v>Double</v>
      </c>
      <c r="S11" s="29" t="str">
        <f t="shared" si="0"/>
        <v>Triple</v>
      </c>
      <c r="T11" s="8"/>
      <c r="U11" s="26"/>
      <c r="V11" s="26"/>
      <c r="W11" s="26"/>
      <c r="X11" s="26"/>
      <c r="Y11" s="26"/>
      <c r="AA11" s="294"/>
      <c r="AB11" s="294"/>
      <c r="AC11" s="294"/>
      <c r="AD11" s="29" t="str">
        <f>N11</f>
        <v>Single</v>
      </c>
      <c r="AE11" s="29" t="str">
        <f t="shared" ref="AE11:AI11" si="1">O11</f>
        <v>Double</v>
      </c>
      <c r="AF11" s="29" t="str">
        <f t="shared" si="1"/>
        <v>Extra Adult</v>
      </c>
      <c r="AG11" s="29" t="str">
        <f t="shared" si="1"/>
        <v>Single</v>
      </c>
      <c r="AH11" s="29" t="str">
        <f t="shared" si="1"/>
        <v>Double</v>
      </c>
      <c r="AI11" s="29" t="str">
        <f t="shared" si="1"/>
        <v>Triple</v>
      </c>
      <c r="AK11" s="27" t="s">
        <v>42</v>
      </c>
      <c r="AL11" s="27" t="s">
        <v>340</v>
      </c>
      <c r="AM11" s="27" t="s">
        <v>42</v>
      </c>
      <c r="AN11" s="27" t="s">
        <v>340</v>
      </c>
      <c r="AP11" s="297"/>
      <c r="AQ11" s="297"/>
      <c r="AR11" s="297"/>
      <c r="AS11" s="29" t="str">
        <f>AD11</f>
        <v>Single</v>
      </c>
      <c r="AT11" s="29" t="str">
        <f t="shared" ref="AT11:AX11" si="2">AE11</f>
        <v>Double</v>
      </c>
      <c r="AU11" s="29" t="str">
        <f t="shared" si="2"/>
        <v>Extra Adult</v>
      </c>
      <c r="AV11" s="29" t="str">
        <f t="shared" si="2"/>
        <v>Single</v>
      </c>
      <c r="AW11" s="29" t="str">
        <f t="shared" si="2"/>
        <v>Double</v>
      </c>
      <c r="AX11" s="29" t="str">
        <f t="shared" si="2"/>
        <v>Triple</v>
      </c>
    </row>
    <row r="12" spans="1:50" ht="18" customHeight="1">
      <c r="A12" s="30" t="s">
        <v>64</v>
      </c>
      <c r="B12" s="31" t="s">
        <v>139</v>
      </c>
      <c r="C12" s="31" t="s">
        <v>672</v>
      </c>
      <c r="D12" s="223">
        <f>E12*0.7</f>
        <v>129.5</v>
      </c>
      <c r="E12" s="38">
        <v>185</v>
      </c>
      <c r="F12" s="38">
        <v>90</v>
      </c>
      <c r="G12" s="223">
        <f>H12*0.7</f>
        <v>281.39999999999998</v>
      </c>
      <c r="H12" s="38">
        <v>402</v>
      </c>
      <c r="I12" s="38">
        <v>150</v>
      </c>
      <c r="K12" s="30" t="str">
        <f>A12</f>
        <v xml:space="preserve">Garden Villa </v>
      </c>
      <c r="L12" s="31" t="str">
        <f>B12</f>
        <v>BB</v>
      </c>
      <c r="M12" s="31" t="str">
        <f>C12</f>
        <v>As quoted</v>
      </c>
      <c r="N12" s="31">
        <f>SUM(D12)</f>
        <v>129.5</v>
      </c>
      <c r="O12" s="31">
        <f>SUM(E12)</f>
        <v>185</v>
      </c>
      <c r="P12" s="31">
        <f>(F12)</f>
        <v>90</v>
      </c>
      <c r="Q12" s="31">
        <f>SUM(G12)</f>
        <v>281.39999999999998</v>
      </c>
      <c r="R12" s="31">
        <f>SUM(H12)</f>
        <v>402</v>
      </c>
      <c r="S12" s="31">
        <f>SUM(I12)</f>
        <v>150</v>
      </c>
      <c r="T12" s="8"/>
      <c r="U12" s="33"/>
      <c r="V12" s="33"/>
      <c r="W12" s="33">
        <v>6</v>
      </c>
      <c r="X12" s="33">
        <v>12</v>
      </c>
      <c r="Y12" s="33">
        <v>6</v>
      </c>
      <c r="AA12" s="30" t="str">
        <f>K12</f>
        <v xml:space="preserve">Garden Villa </v>
      </c>
      <c r="AB12" s="31" t="str">
        <f>L12</f>
        <v>BB</v>
      </c>
      <c r="AC12" s="31" t="str">
        <f>M12</f>
        <v>As quoted</v>
      </c>
      <c r="AD12" s="31">
        <f>N12+W12</f>
        <v>135.5</v>
      </c>
      <c r="AE12" s="34">
        <f>O12+X12</f>
        <v>197</v>
      </c>
      <c r="AF12" s="34">
        <f>P12+Y12</f>
        <v>96</v>
      </c>
      <c r="AG12" s="34">
        <f>Q12+W12</f>
        <v>287.39999999999998</v>
      </c>
      <c r="AH12" s="34">
        <f>R12+X12</f>
        <v>414</v>
      </c>
      <c r="AI12" s="34">
        <f>S12+Y12</f>
        <v>156</v>
      </c>
      <c r="AK12" s="35">
        <v>10</v>
      </c>
      <c r="AL12" s="35">
        <v>0</v>
      </c>
      <c r="AM12" s="35">
        <v>20</v>
      </c>
      <c r="AN12" s="36">
        <v>0</v>
      </c>
      <c r="AP12" s="30" t="str">
        <f>AA12</f>
        <v xml:space="preserve">Garden Villa </v>
      </c>
      <c r="AQ12" s="31" t="str">
        <f>AB12</f>
        <v>BB</v>
      </c>
      <c r="AR12" s="31" t="str">
        <f>AC12</f>
        <v>As quoted</v>
      </c>
      <c r="AS12" s="31">
        <f>AD12+AK12</f>
        <v>145.5</v>
      </c>
      <c r="AT12" s="31">
        <f>AE12+AK12</f>
        <v>207</v>
      </c>
      <c r="AU12" s="31">
        <f>AF12+AL12</f>
        <v>96</v>
      </c>
      <c r="AV12" s="31">
        <f>AG12+AM12</f>
        <v>307.39999999999998</v>
      </c>
      <c r="AW12" s="31">
        <f>AH12+AM12</f>
        <v>434</v>
      </c>
      <c r="AX12" s="31">
        <f>AI12+AN12</f>
        <v>156</v>
      </c>
    </row>
    <row r="13" spans="1:50" ht="18" customHeight="1">
      <c r="A13" s="30" t="s">
        <v>511</v>
      </c>
      <c r="B13" s="31" t="s">
        <v>139</v>
      </c>
      <c r="C13" s="31" t="s">
        <v>672</v>
      </c>
      <c r="D13" s="223">
        <f t="shared" ref="D13:D15" si="3">E13*0.7</f>
        <v>210</v>
      </c>
      <c r="E13" s="38">
        <v>300</v>
      </c>
      <c r="F13" s="38">
        <v>90</v>
      </c>
      <c r="G13" s="223">
        <f t="shared" ref="G13:G15" si="4">H13*0.7</f>
        <v>396.9</v>
      </c>
      <c r="H13" s="38">
        <v>567</v>
      </c>
      <c r="I13" s="38">
        <v>150</v>
      </c>
      <c r="K13" s="30" t="str">
        <f t="shared" ref="K13:M19" si="5">A13</f>
        <v>Deluxe Beach Villa</v>
      </c>
      <c r="L13" s="31" t="str">
        <f t="shared" si="5"/>
        <v>BB</v>
      </c>
      <c r="M13" s="31" t="str">
        <f t="shared" si="5"/>
        <v>As quoted</v>
      </c>
      <c r="N13" s="31">
        <f t="shared" ref="N13:O15" si="6">SUM(D13)</f>
        <v>210</v>
      </c>
      <c r="O13" s="31">
        <f t="shared" si="6"/>
        <v>300</v>
      </c>
      <c r="P13" s="31">
        <f t="shared" ref="P13:P15" si="7">(F13)</f>
        <v>90</v>
      </c>
      <c r="Q13" s="31">
        <f t="shared" ref="Q13:S15" si="8">SUM(G13)</f>
        <v>396.9</v>
      </c>
      <c r="R13" s="31">
        <f t="shared" si="8"/>
        <v>567</v>
      </c>
      <c r="S13" s="31">
        <f t="shared" si="8"/>
        <v>150</v>
      </c>
      <c r="T13" s="8"/>
      <c r="U13" s="33"/>
      <c r="V13" s="33"/>
      <c r="W13" s="33">
        <v>6</v>
      </c>
      <c r="X13" s="33">
        <v>12</v>
      </c>
      <c r="Y13" s="33">
        <v>6</v>
      </c>
      <c r="AA13" s="30" t="str">
        <f t="shared" ref="AA13:AC19" si="9">K13</f>
        <v>Deluxe Beach Villa</v>
      </c>
      <c r="AB13" s="31" t="str">
        <f t="shared" si="9"/>
        <v>BB</v>
      </c>
      <c r="AC13" s="31" t="str">
        <f t="shared" si="9"/>
        <v>As quoted</v>
      </c>
      <c r="AD13" s="31">
        <f t="shared" ref="AD13:AF15" si="10">N13+W13</f>
        <v>216</v>
      </c>
      <c r="AE13" s="34">
        <f t="shared" si="10"/>
        <v>312</v>
      </c>
      <c r="AF13" s="34">
        <f t="shared" si="10"/>
        <v>96</v>
      </c>
      <c r="AG13" s="34">
        <f t="shared" ref="AG13:AI15" si="11">Q13+W13</f>
        <v>402.9</v>
      </c>
      <c r="AH13" s="34">
        <f t="shared" si="11"/>
        <v>579</v>
      </c>
      <c r="AI13" s="34">
        <f t="shared" si="11"/>
        <v>156</v>
      </c>
      <c r="AK13" s="35">
        <v>10</v>
      </c>
      <c r="AL13" s="35">
        <v>0</v>
      </c>
      <c r="AM13" s="35">
        <v>20</v>
      </c>
      <c r="AN13" s="36">
        <v>0</v>
      </c>
      <c r="AP13" s="30" t="str">
        <f t="shared" ref="AP13:AR19" si="12">AA13</f>
        <v>Deluxe Beach Villa</v>
      </c>
      <c r="AQ13" s="31" t="str">
        <f t="shared" si="12"/>
        <v>BB</v>
      </c>
      <c r="AR13" s="31" t="str">
        <f t="shared" si="12"/>
        <v>As quoted</v>
      </c>
      <c r="AS13" s="31">
        <f t="shared" ref="AS13:AS15" si="13">AD13+AK13</f>
        <v>226</v>
      </c>
      <c r="AT13" s="31">
        <f t="shared" ref="AT13:AV15" si="14">AE13+AK13</f>
        <v>322</v>
      </c>
      <c r="AU13" s="31">
        <f t="shared" si="14"/>
        <v>96</v>
      </c>
      <c r="AV13" s="31">
        <f t="shared" si="14"/>
        <v>422.9</v>
      </c>
      <c r="AW13" s="31">
        <f t="shared" ref="AW13:AX15" si="15">AH13+AM13</f>
        <v>599</v>
      </c>
      <c r="AX13" s="31">
        <f t="shared" si="15"/>
        <v>156</v>
      </c>
    </row>
    <row r="14" spans="1:50" ht="18" customHeight="1">
      <c r="A14" s="30" t="s">
        <v>75</v>
      </c>
      <c r="B14" s="31" t="s">
        <v>139</v>
      </c>
      <c r="C14" s="31" t="s">
        <v>672</v>
      </c>
      <c r="D14" s="223">
        <f t="shared" si="3"/>
        <v>226.79999999999998</v>
      </c>
      <c r="E14" s="38">
        <v>324</v>
      </c>
      <c r="F14" s="38">
        <v>90</v>
      </c>
      <c r="G14" s="223">
        <f t="shared" si="4"/>
        <v>415.79999999999995</v>
      </c>
      <c r="H14" s="38">
        <v>594</v>
      </c>
      <c r="I14" s="38">
        <v>150</v>
      </c>
      <c r="K14" s="30" t="str">
        <f t="shared" si="5"/>
        <v>Deluxe Jacuzzi Beach Villa</v>
      </c>
      <c r="L14" s="31" t="str">
        <f t="shared" si="5"/>
        <v>BB</v>
      </c>
      <c r="M14" s="31" t="str">
        <f t="shared" si="5"/>
        <v>As quoted</v>
      </c>
      <c r="N14" s="31">
        <f t="shared" si="6"/>
        <v>226.79999999999998</v>
      </c>
      <c r="O14" s="31">
        <f t="shared" si="6"/>
        <v>324</v>
      </c>
      <c r="P14" s="31">
        <f t="shared" si="7"/>
        <v>90</v>
      </c>
      <c r="Q14" s="31">
        <f t="shared" si="8"/>
        <v>415.79999999999995</v>
      </c>
      <c r="R14" s="31">
        <f t="shared" si="8"/>
        <v>594</v>
      </c>
      <c r="S14" s="31">
        <f t="shared" si="8"/>
        <v>150</v>
      </c>
      <c r="T14" s="8"/>
      <c r="U14" s="33"/>
      <c r="V14" s="33"/>
      <c r="W14" s="33">
        <v>6</v>
      </c>
      <c r="X14" s="33">
        <v>12</v>
      </c>
      <c r="Y14" s="33">
        <v>6</v>
      </c>
      <c r="AA14" s="30" t="str">
        <f t="shared" si="9"/>
        <v>Deluxe Jacuzzi Beach Villa</v>
      </c>
      <c r="AB14" s="31" t="str">
        <f t="shared" si="9"/>
        <v>BB</v>
      </c>
      <c r="AC14" s="31" t="str">
        <f t="shared" si="9"/>
        <v>As quoted</v>
      </c>
      <c r="AD14" s="31">
        <f t="shared" si="10"/>
        <v>232.79999999999998</v>
      </c>
      <c r="AE14" s="34">
        <f t="shared" si="10"/>
        <v>336</v>
      </c>
      <c r="AF14" s="34">
        <f t="shared" si="10"/>
        <v>96</v>
      </c>
      <c r="AG14" s="34">
        <f t="shared" si="11"/>
        <v>421.79999999999995</v>
      </c>
      <c r="AH14" s="34">
        <f t="shared" si="11"/>
        <v>606</v>
      </c>
      <c r="AI14" s="34">
        <f t="shared" si="11"/>
        <v>156</v>
      </c>
      <c r="AK14" s="35">
        <v>10</v>
      </c>
      <c r="AL14" s="35">
        <v>0</v>
      </c>
      <c r="AM14" s="35">
        <v>20</v>
      </c>
      <c r="AN14" s="36">
        <v>0</v>
      </c>
      <c r="AP14" s="30" t="str">
        <f t="shared" si="12"/>
        <v>Deluxe Jacuzzi Beach Villa</v>
      </c>
      <c r="AQ14" s="31" t="str">
        <f t="shared" si="12"/>
        <v>BB</v>
      </c>
      <c r="AR14" s="31" t="str">
        <f t="shared" si="12"/>
        <v>As quoted</v>
      </c>
      <c r="AS14" s="31">
        <f t="shared" si="13"/>
        <v>242.79999999999998</v>
      </c>
      <c r="AT14" s="31">
        <f t="shared" si="14"/>
        <v>346</v>
      </c>
      <c r="AU14" s="31">
        <f t="shared" si="14"/>
        <v>96</v>
      </c>
      <c r="AV14" s="31">
        <f t="shared" si="14"/>
        <v>441.79999999999995</v>
      </c>
      <c r="AW14" s="31">
        <f t="shared" si="15"/>
        <v>626</v>
      </c>
      <c r="AX14" s="31">
        <f t="shared" si="15"/>
        <v>156</v>
      </c>
    </row>
    <row r="15" spans="1:50" ht="18" customHeight="1">
      <c r="A15" s="30" t="s">
        <v>378</v>
      </c>
      <c r="B15" s="31" t="s">
        <v>139</v>
      </c>
      <c r="C15" s="31" t="s">
        <v>672</v>
      </c>
      <c r="D15" s="223">
        <f t="shared" si="3"/>
        <v>261.8</v>
      </c>
      <c r="E15" s="38">
        <v>374</v>
      </c>
      <c r="F15" s="38">
        <v>90</v>
      </c>
      <c r="G15" s="223">
        <f t="shared" si="4"/>
        <v>461.99999999999994</v>
      </c>
      <c r="H15" s="38">
        <v>660</v>
      </c>
      <c r="I15" s="38">
        <v>150</v>
      </c>
      <c r="K15" s="30" t="str">
        <f t="shared" si="5"/>
        <v xml:space="preserve">Water Villa </v>
      </c>
      <c r="L15" s="31" t="str">
        <f t="shared" si="5"/>
        <v>BB</v>
      </c>
      <c r="M15" s="31" t="str">
        <f t="shared" si="5"/>
        <v>As quoted</v>
      </c>
      <c r="N15" s="31">
        <f t="shared" si="6"/>
        <v>261.8</v>
      </c>
      <c r="O15" s="31">
        <f t="shared" si="6"/>
        <v>374</v>
      </c>
      <c r="P15" s="31">
        <f t="shared" si="7"/>
        <v>90</v>
      </c>
      <c r="Q15" s="31">
        <f t="shared" si="8"/>
        <v>461.99999999999994</v>
      </c>
      <c r="R15" s="31">
        <f t="shared" si="8"/>
        <v>660</v>
      </c>
      <c r="S15" s="31">
        <f t="shared" si="8"/>
        <v>150</v>
      </c>
      <c r="T15" s="8"/>
      <c r="U15" s="33"/>
      <c r="V15" s="33"/>
      <c r="W15" s="33">
        <v>6</v>
      </c>
      <c r="X15" s="33">
        <v>12</v>
      </c>
      <c r="Y15" s="33">
        <v>6</v>
      </c>
      <c r="AA15" s="30" t="str">
        <f t="shared" si="9"/>
        <v xml:space="preserve">Water Villa </v>
      </c>
      <c r="AB15" s="31" t="str">
        <f t="shared" si="9"/>
        <v>BB</v>
      </c>
      <c r="AC15" s="31" t="str">
        <f t="shared" si="9"/>
        <v>As quoted</v>
      </c>
      <c r="AD15" s="31">
        <f t="shared" si="10"/>
        <v>267.8</v>
      </c>
      <c r="AE15" s="34">
        <f t="shared" si="10"/>
        <v>386</v>
      </c>
      <c r="AF15" s="34">
        <f t="shared" si="10"/>
        <v>96</v>
      </c>
      <c r="AG15" s="34">
        <f t="shared" si="11"/>
        <v>467.99999999999994</v>
      </c>
      <c r="AH15" s="34">
        <f t="shared" si="11"/>
        <v>672</v>
      </c>
      <c r="AI15" s="34">
        <f t="shared" si="11"/>
        <v>156</v>
      </c>
      <c r="AK15" s="35">
        <v>10</v>
      </c>
      <c r="AL15" s="35">
        <v>0</v>
      </c>
      <c r="AM15" s="35">
        <v>20</v>
      </c>
      <c r="AN15" s="36">
        <v>0</v>
      </c>
      <c r="AP15" s="30" t="str">
        <f t="shared" si="12"/>
        <v xml:space="preserve">Water Villa </v>
      </c>
      <c r="AQ15" s="31" t="str">
        <f t="shared" si="12"/>
        <v>BB</v>
      </c>
      <c r="AR15" s="31" t="str">
        <f t="shared" si="12"/>
        <v>As quoted</v>
      </c>
      <c r="AS15" s="31">
        <f t="shared" si="13"/>
        <v>277.8</v>
      </c>
      <c r="AT15" s="31">
        <f t="shared" si="14"/>
        <v>396</v>
      </c>
      <c r="AU15" s="31">
        <f t="shared" si="14"/>
        <v>96</v>
      </c>
      <c r="AV15" s="31">
        <f t="shared" si="14"/>
        <v>487.99999999999994</v>
      </c>
      <c r="AW15" s="31">
        <f t="shared" si="15"/>
        <v>692</v>
      </c>
      <c r="AX15" s="31">
        <f t="shared" si="15"/>
        <v>156</v>
      </c>
    </row>
    <row r="16" spans="1:50" ht="18" customHeight="1">
      <c r="A16" s="224" t="s">
        <v>1610</v>
      </c>
      <c r="B16" s="31"/>
      <c r="C16" s="31"/>
      <c r="D16" s="223"/>
      <c r="E16" s="223" t="s">
        <v>279</v>
      </c>
      <c r="F16" s="223" t="s">
        <v>340</v>
      </c>
      <c r="G16" s="223"/>
      <c r="H16" s="223" t="s">
        <v>279</v>
      </c>
      <c r="I16" s="223" t="s">
        <v>340</v>
      </c>
      <c r="K16" s="30" t="str">
        <f t="shared" si="5"/>
        <v>Two Bed Room Villas</v>
      </c>
      <c r="L16" s="31"/>
      <c r="M16" s="31"/>
      <c r="N16" s="31"/>
      <c r="O16" s="31" t="str">
        <f>E16</f>
        <v>Quadruple</v>
      </c>
      <c r="P16" s="31" t="str">
        <f t="shared" ref="P16:S16" si="16">F16</f>
        <v>Extra Adult</v>
      </c>
      <c r="Q16" s="31">
        <f t="shared" si="16"/>
        <v>0</v>
      </c>
      <c r="R16" s="31" t="str">
        <f t="shared" si="16"/>
        <v>Quadruple</v>
      </c>
      <c r="S16" s="31" t="str">
        <f t="shared" si="16"/>
        <v>Extra Adult</v>
      </c>
      <c r="T16" s="8"/>
      <c r="U16" s="33"/>
      <c r="V16" s="33"/>
      <c r="W16" s="33"/>
      <c r="X16" s="33"/>
      <c r="Y16" s="33"/>
      <c r="AA16" s="30" t="str">
        <f t="shared" si="9"/>
        <v>Two Bed Room Villas</v>
      </c>
      <c r="AB16" s="31"/>
      <c r="AC16" s="31"/>
      <c r="AD16" s="31"/>
      <c r="AE16" s="34" t="str">
        <f>O16</f>
        <v>Quadruple</v>
      </c>
      <c r="AF16" s="34" t="str">
        <f t="shared" ref="AF16:AI16" si="17">P16</f>
        <v>Extra Adult</v>
      </c>
      <c r="AG16" s="34">
        <f t="shared" si="17"/>
        <v>0</v>
      </c>
      <c r="AH16" s="34" t="str">
        <f t="shared" si="17"/>
        <v>Quadruple</v>
      </c>
      <c r="AI16" s="34" t="str">
        <f t="shared" si="17"/>
        <v>Extra Adult</v>
      </c>
      <c r="AK16" s="35"/>
      <c r="AL16" s="35"/>
      <c r="AM16" s="35"/>
      <c r="AN16" s="36"/>
      <c r="AP16" s="225" t="str">
        <f t="shared" si="12"/>
        <v>Two Bed Room Villas</v>
      </c>
      <c r="AQ16" s="27"/>
      <c r="AR16" s="27"/>
      <c r="AS16" s="27"/>
      <c r="AT16" s="27" t="str">
        <f>AE16</f>
        <v>Quadruple</v>
      </c>
      <c r="AU16" s="27" t="str">
        <f t="shared" ref="AU16:AX16" si="18">AF16</f>
        <v>Extra Adult</v>
      </c>
      <c r="AV16" s="27">
        <f t="shared" si="18"/>
        <v>0</v>
      </c>
      <c r="AW16" s="27" t="str">
        <f t="shared" si="18"/>
        <v>Quadruple</v>
      </c>
      <c r="AX16" s="27" t="str">
        <f t="shared" si="18"/>
        <v>Extra Adult</v>
      </c>
    </row>
    <row r="17" spans="1:50" ht="18" customHeight="1">
      <c r="A17" s="30" t="s">
        <v>1611</v>
      </c>
      <c r="B17" s="31" t="s">
        <v>139</v>
      </c>
      <c r="C17" s="31" t="s">
        <v>68</v>
      </c>
      <c r="D17" s="223"/>
      <c r="E17" s="38">
        <v>389</v>
      </c>
      <c r="F17" s="38">
        <v>90</v>
      </c>
      <c r="G17" s="223"/>
      <c r="H17" s="38">
        <v>844</v>
      </c>
      <c r="I17" s="38">
        <v>150</v>
      </c>
      <c r="K17" s="30" t="str">
        <f t="shared" si="5"/>
        <v xml:space="preserve">Two Bed Room Garden Suite </v>
      </c>
      <c r="L17" s="31" t="str">
        <f t="shared" si="5"/>
        <v>BB</v>
      </c>
      <c r="M17" s="31" t="str">
        <f t="shared" si="5"/>
        <v>04 Persons</v>
      </c>
      <c r="N17" s="31">
        <f t="shared" ref="N17:O19" si="19">SUM(D17)</f>
        <v>0</v>
      </c>
      <c r="O17" s="31">
        <f t="shared" si="19"/>
        <v>389</v>
      </c>
      <c r="P17" s="31">
        <f t="shared" ref="P17:P19" si="20">(F17)</f>
        <v>90</v>
      </c>
      <c r="Q17" s="31">
        <f t="shared" ref="Q17:S19" si="21">SUM(G17)</f>
        <v>0</v>
      </c>
      <c r="R17" s="31">
        <f t="shared" si="21"/>
        <v>844</v>
      </c>
      <c r="S17" s="31">
        <f t="shared" si="21"/>
        <v>150</v>
      </c>
      <c r="T17" s="8"/>
      <c r="U17" s="33"/>
      <c r="V17" s="33"/>
      <c r="W17" s="33">
        <v>6</v>
      </c>
      <c r="X17" s="33">
        <v>12</v>
      </c>
      <c r="Y17" s="33">
        <v>6</v>
      </c>
      <c r="AA17" s="30" t="str">
        <f t="shared" si="9"/>
        <v xml:space="preserve">Two Bed Room Garden Suite </v>
      </c>
      <c r="AB17" s="31" t="str">
        <f t="shared" si="9"/>
        <v>BB</v>
      </c>
      <c r="AC17" s="31" t="str">
        <f t="shared" si="9"/>
        <v>04 Persons</v>
      </c>
      <c r="AD17" s="31">
        <f t="shared" ref="AD17:AF19" si="22">N17+W17</f>
        <v>6</v>
      </c>
      <c r="AE17" s="34">
        <f t="shared" si="22"/>
        <v>401</v>
      </c>
      <c r="AF17" s="34">
        <f t="shared" si="22"/>
        <v>96</v>
      </c>
      <c r="AG17" s="34">
        <f t="shared" ref="AG17:AI19" si="23">Q17+W17</f>
        <v>6</v>
      </c>
      <c r="AH17" s="34">
        <f t="shared" si="23"/>
        <v>856</v>
      </c>
      <c r="AI17" s="34">
        <f t="shared" si="23"/>
        <v>156</v>
      </c>
      <c r="AK17" s="35">
        <v>15</v>
      </c>
      <c r="AL17" s="35">
        <v>0</v>
      </c>
      <c r="AM17" s="35">
        <v>35</v>
      </c>
      <c r="AN17" s="36">
        <v>0</v>
      </c>
      <c r="AP17" s="30" t="str">
        <f t="shared" si="12"/>
        <v xml:space="preserve">Two Bed Room Garden Suite </v>
      </c>
      <c r="AQ17" s="31" t="str">
        <f t="shared" si="12"/>
        <v>BB</v>
      </c>
      <c r="AR17" s="31" t="str">
        <f t="shared" si="12"/>
        <v>04 Persons</v>
      </c>
      <c r="AS17" s="31">
        <f t="shared" ref="AS17:AS19" si="24">AD17+AK17</f>
        <v>21</v>
      </c>
      <c r="AT17" s="31">
        <f t="shared" ref="AT17:AV19" si="25">AE17+AK17</f>
        <v>416</v>
      </c>
      <c r="AU17" s="31">
        <f t="shared" si="25"/>
        <v>96</v>
      </c>
      <c r="AV17" s="31">
        <f t="shared" si="25"/>
        <v>41</v>
      </c>
      <c r="AW17" s="31">
        <f t="shared" ref="AW17:AX19" si="26">AH17+AM17</f>
        <v>891</v>
      </c>
      <c r="AX17" s="31">
        <f t="shared" si="26"/>
        <v>156</v>
      </c>
    </row>
    <row r="18" spans="1:50" ht="18" customHeight="1">
      <c r="A18" s="30" t="s">
        <v>1612</v>
      </c>
      <c r="B18" s="31" t="s">
        <v>139</v>
      </c>
      <c r="C18" s="31" t="s">
        <v>68</v>
      </c>
      <c r="D18" s="223"/>
      <c r="E18" s="38">
        <v>629</v>
      </c>
      <c r="F18" s="38">
        <v>90</v>
      </c>
      <c r="G18" s="223"/>
      <c r="H18" s="38">
        <v>1191</v>
      </c>
      <c r="I18" s="38">
        <v>150</v>
      </c>
      <c r="K18" s="30" t="str">
        <f t="shared" si="5"/>
        <v>Deluxe Two Bed Room Beach Suite</v>
      </c>
      <c r="L18" s="31" t="str">
        <f t="shared" si="5"/>
        <v>BB</v>
      </c>
      <c r="M18" s="31" t="str">
        <f t="shared" si="5"/>
        <v>04 Persons</v>
      </c>
      <c r="N18" s="31">
        <f t="shared" si="19"/>
        <v>0</v>
      </c>
      <c r="O18" s="31">
        <f t="shared" si="19"/>
        <v>629</v>
      </c>
      <c r="P18" s="31">
        <f t="shared" si="20"/>
        <v>90</v>
      </c>
      <c r="Q18" s="31">
        <f t="shared" si="21"/>
        <v>0</v>
      </c>
      <c r="R18" s="31">
        <f t="shared" si="21"/>
        <v>1191</v>
      </c>
      <c r="S18" s="31">
        <f t="shared" si="21"/>
        <v>150</v>
      </c>
      <c r="T18" s="8"/>
      <c r="U18" s="33"/>
      <c r="V18" s="33"/>
      <c r="W18" s="33">
        <v>6</v>
      </c>
      <c r="X18" s="33">
        <v>12</v>
      </c>
      <c r="Y18" s="33">
        <v>6</v>
      </c>
      <c r="AA18" s="30" t="str">
        <f t="shared" si="9"/>
        <v>Deluxe Two Bed Room Beach Suite</v>
      </c>
      <c r="AB18" s="31" t="str">
        <f t="shared" si="9"/>
        <v>BB</v>
      </c>
      <c r="AC18" s="31" t="str">
        <f t="shared" si="9"/>
        <v>04 Persons</v>
      </c>
      <c r="AD18" s="31">
        <f t="shared" si="22"/>
        <v>6</v>
      </c>
      <c r="AE18" s="34">
        <f t="shared" si="22"/>
        <v>641</v>
      </c>
      <c r="AF18" s="34">
        <f t="shared" si="22"/>
        <v>96</v>
      </c>
      <c r="AG18" s="34">
        <f t="shared" si="23"/>
        <v>6</v>
      </c>
      <c r="AH18" s="34">
        <f t="shared" si="23"/>
        <v>1203</v>
      </c>
      <c r="AI18" s="34">
        <f t="shared" si="23"/>
        <v>156</v>
      </c>
      <c r="AK18" s="35">
        <v>15</v>
      </c>
      <c r="AL18" s="35">
        <v>0</v>
      </c>
      <c r="AM18" s="35">
        <v>35</v>
      </c>
      <c r="AN18" s="36">
        <v>0</v>
      </c>
      <c r="AP18" s="30" t="str">
        <f t="shared" si="12"/>
        <v>Deluxe Two Bed Room Beach Suite</v>
      </c>
      <c r="AQ18" s="31" t="str">
        <f t="shared" si="12"/>
        <v>BB</v>
      </c>
      <c r="AR18" s="31" t="str">
        <f t="shared" si="12"/>
        <v>04 Persons</v>
      </c>
      <c r="AS18" s="31">
        <f t="shared" si="24"/>
        <v>21</v>
      </c>
      <c r="AT18" s="31">
        <f t="shared" si="25"/>
        <v>656</v>
      </c>
      <c r="AU18" s="31">
        <f t="shared" si="25"/>
        <v>96</v>
      </c>
      <c r="AV18" s="31">
        <f t="shared" si="25"/>
        <v>41</v>
      </c>
      <c r="AW18" s="31">
        <f t="shared" si="26"/>
        <v>1238</v>
      </c>
      <c r="AX18" s="31">
        <f t="shared" si="26"/>
        <v>156</v>
      </c>
    </row>
    <row r="19" spans="1:50" ht="18" customHeight="1">
      <c r="A19" s="30" t="s">
        <v>1613</v>
      </c>
      <c r="B19" s="31" t="s">
        <v>139</v>
      </c>
      <c r="C19" s="31" t="s">
        <v>68</v>
      </c>
      <c r="D19" s="223"/>
      <c r="E19" s="38">
        <v>823</v>
      </c>
      <c r="F19" s="38">
        <v>90</v>
      </c>
      <c r="G19" s="223"/>
      <c r="H19" s="38">
        <v>1500</v>
      </c>
      <c r="I19" s="38">
        <v>150</v>
      </c>
      <c r="K19" s="30" t="str">
        <f t="shared" si="5"/>
        <v>Two Bed Room Water Suite with Jacuzzi</v>
      </c>
      <c r="L19" s="31" t="str">
        <f t="shared" si="5"/>
        <v>BB</v>
      </c>
      <c r="M19" s="31" t="str">
        <f t="shared" si="5"/>
        <v>04 Persons</v>
      </c>
      <c r="N19" s="31">
        <f t="shared" si="19"/>
        <v>0</v>
      </c>
      <c r="O19" s="31">
        <f t="shared" si="19"/>
        <v>823</v>
      </c>
      <c r="P19" s="31">
        <f t="shared" si="20"/>
        <v>90</v>
      </c>
      <c r="Q19" s="31">
        <f t="shared" si="21"/>
        <v>0</v>
      </c>
      <c r="R19" s="31">
        <f t="shared" si="21"/>
        <v>1500</v>
      </c>
      <c r="S19" s="31">
        <f t="shared" si="21"/>
        <v>150</v>
      </c>
      <c r="T19" s="8"/>
      <c r="U19" s="33"/>
      <c r="V19" s="33"/>
      <c r="W19" s="33">
        <v>6</v>
      </c>
      <c r="X19" s="33">
        <v>12</v>
      </c>
      <c r="Y19" s="33">
        <v>6</v>
      </c>
      <c r="AA19" s="30" t="str">
        <f t="shared" si="9"/>
        <v>Two Bed Room Water Suite with Jacuzzi</v>
      </c>
      <c r="AB19" s="31" t="str">
        <f t="shared" si="9"/>
        <v>BB</v>
      </c>
      <c r="AC19" s="31" t="str">
        <f t="shared" si="9"/>
        <v>04 Persons</v>
      </c>
      <c r="AD19" s="31">
        <f t="shared" si="22"/>
        <v>6</v>
      </c>
      <c r="AE19" s="34">
        <f t="shared" si="22"/>
        <v>835</v>
      </c>
      <c r="AF19" s="34">
        <f t="shared" si="22"/>
        <v>96</v>
      </c>
      <c r="AG19" s="34">
        <f t="shared" si="23"/>
        <v>6</v>
      </c>
      <c r="AH19" s="34">
        <f t="shared" si="23"/>
        <v>1512</v>
      </c>
      <c r="AI19" s="34">
        <f t="shared" si="23"/>
        <v>156</v>
      </c>
      <c r="AK19" s="35">
        <v>15</v>
      </c>
      <c r="AL19" s="35">
        <v>0</v>
      </c>
      <c r="AM19" s="35">
        <v>35</v>
      </c>
      <c r="AN19" s="36">
        <v>0</v>
      </c>
      <c r="AP19" s="30" t="str">
        <f t="shared" si="12"/>
        <v>Two Bed Room Water Suite with Jacuzzi</v>
      </c>
      <c r="AQ19" s="31" t="str">
        <f t="shared" si="12"/>
        <v>BB</v>
      </c>
      <c r="AR19" s="31" t="str">
        <f t="shared" si="12"/>
        <v>04 Persons</v>
      </c>
      <c r="AS19" s="31">
        <f t="shared" si="24"/>
        <v>21</v>
      </c>
      <c r="AT19" s="31">
        <f t="shared" si="25"/>
        <v>850</v>
      </c>
      <c r="AU19" s="31">
        <f t="shared" si="25"/>
        <v>96</v>
      </c>
      <c r="AV19" s="31">
        <f t="shared" si="25"/>
        <v>41</v>
      </c>
      <c r="AW19" s="31">
        <f t="shared" si="26"/>
        <v>1547</v>
      </c>
      <c r="AX19" s="31">
        <f t="shared" si="26"/>
        <v>156</v>
      </c>
    </row>
    <row r="20" spans="1:50" ht="18" customHeight="1">
      <c r="A20" s="25" t="s">
        <v>1607</v>
      </c>
      <c r="K20" s="25" t="s">
        <v>24</v>
      </c>
      <c r="U20" s="25" t="s">
        <v>25</v>
      </c>
      <c r="AA20" s="25" t="s">
        <v>26</v>
      </c>
      <c r="AK20" s="25" t="s">
        <v>27</v>
      </c>
      <c r="AP20" s="25" t="s">
        <v>28</v>
      </c>
    </row>
    <row r="21" spans="1:50" ht="18" customHeight="1">
      <c r="A21" s="298" t="s">
        <v>0</v>
      </c>
      <c r="B21" s="298" t="s">
        <v>1</v>
      </c>
      <c r="C21" s="298" t="s">
        <v>29</v>
      </c>
      <c r="D21" s="285" t="s">
        <v>47</v>
      </c>
      <c r="E21" s="286"/>
      <c r="F21" s="286"/>
      <c r="G21" s="285" t="s">
        <v>48</v>
      </c>
      <c r="H21" s="286"/>
      <c r="I21" s="286"/>
      <c r="K21" s="299" t="s">
        <v>0</v>
      </c>
      <c r="L21" s="299" t="s">
        <v>1</v>
      </c>
      <c r="M21" s="299" t="s">
        <v>29</v>
      </c>
      <c r="N21" s="288" t="str">
        <f>D21</f>
        <v>Season 3</v>
      </c>
      <c r="O21" s="289"/>
      <c r="P21" s="289"/>
      <c r="Q21" s="288" t="str">
        <f>G21</f>
        <v>Season 4</v>
      </c>
      <c r="R21" s="289"/>
      <c r="S21" s="289"/>
      <c r="T21" s="8"/>
      <c r="U21" s="26" t="s">
        <v>32</v>
      </c>
      <c r="V21" s="26" t="s">
        <v>33</v>
      </c>
      <c r="W21" s="26" t="s">
        <v>34</v>
      </c>
      <c r="X21" s="26" t="s">
        <v>34</v>
      </c>
      <c r="Y21" s="26" t="s">
        <v>34</v>
      </c>
      <c r="AA21" s="294" t="s">
        <v>0</v>
      </c>
      <c r="AB21" s="294" t="s">
        <v>1</v>
      </c>
      <c r="AC21" s="294" t="s">
        <v>29</v>
      </c>
      <c r="AD21" s="291" t="str">
        <f>N21</f>
        <v>Season 3</v>
      </c>
      <c r="AE21" s="292"/>
      <c r="AF21" s="292"/>
      <c r="AG21" s="291" t="str">
        <f>Q21</f>
        <v>Season 4</v>
      </c>
      <c r="AH21" s="292"/>
      <c r="AI21" s="292"/>
      <c r="AK21" s="27"/>
      <c r="AL21" s="27"/>
      <c r="AM21" s="27"/>
      <c r="AN21" s="28"/>
      <c r="AP21" s="295" t="s">
        <v>0</v>
      </c>
      <c r="AQ21" s="295" t="s">
        <v>1</v>
      </c>
      <c r="AR21" s="295" t="s">
        <v>29</v>
      </c>
      <c r="AS21" s="282" t="str">
        <f>AD21</f>
        <v>Season 3</v>
      </c>
      <c r="AT21" s="283"/>
      <c r="AU21" s="283"/>
      <c r="AV21" s="282" t="str">
        <f>AG21</f>
        <v>Season 4</v>
      </c>
      <c r="AW21" s="283"/>
      <c r="AX21" s="283"/>
    </row>
    <row r="22" spans="1:50" ht="18" customHeight="1">
      <c r="A22" s="298"/>
      <c r="B22" s="298"/>
      <c r="C22" s="298"/>
      <c r="D22" s="285" t="s">
        <v>1614</v>
      </c>
      <c r="E22" s="286"/>
      <c r="F22" s="286"/>
      <c r="G22" s="285" t="s">
        <v>1615</v>
      </c>
      <c r="H22" s="286"/>
      <c r="I22" s="286"/>
      <c r="K22" s="299"/>
      <c r="L22" s="299"/>
      <c r="M22" s="299"/>
      <c r="N22" s="288" t="str">
        <f>D22</f>
        <v>12 Jan 2020 to 22 Apr 2020</v>
      </c>
      <c r="O22" s="289"/>
      <c r="P22" s="289"/>
      <c r="Q22" s="288" t="str">
        <f>G22</f>
        <v>23 Apr 2020 to 31 Jul 2020</v>
      </c>
      <c r="R22" s="289"/>
      <c r="S22" s="289"/>
      <c r="T22" s="8"/>
      <c r="U22" s="26" t="s">
        <v>37</v>
      </c>
      <c r="V22" s="26" t="s">
        <v>38</v>
      </c>
      <c r="W22" s="26" t="s">
        <v>38</v>
      </c>
      <c r="X22" s="26" t="s">
        <v>38</v>
      </c>
      <c r="Y22" s="26"/>
      <c r="AA22" s="294"/>
      <c r="AB22" s="294"/>
      <c r="AC22" s="294"/>
      <c r="AD22" s="291" t="str">
        <f>N22</f>
        <v>12 Jan 2020 to 22 Apr 2020</v>
      </c>
      <c r="AE22" s="292"/>
      <c r="AF22" s="292"/>
      <c r="AG22" s="291" t="str">
        <f>Q22</f>
        <v>23 Apr 2020 to 31 Jul 2020</v>
      </c>
      <c r="AH22" s="292"/>
      <c r="AI22" s="292"/>
      <c r="AK22" s="27" t="s">
        <v>39</v>
      </c>
      <c r="AL22" s="27"/>
      <c r="AM22" s="27" t="s">
        <v>40</v>
      </c>
      <c r="AN22" s="28"/>
      <c r="AP22" s="296"/>
      <c r="AQ22" s="296"/>
      <c r="AR22" s="296"/>
      <c r="AS22" s="282" t="str">
        <f>AD22</f>
        <v>12 Jan 2020 to 22 Apr 2020</v>
      </c>
      <c r="AT22" s="283"/>
      <c r="AU22" s="283"/>
      <c r="AV22" s="282" t="str">
        <f>AG22</f>
        <v>23 Apr 2020 to 31 Jul 2020</v>
      </c>
      <c r="AW22" s="283"/>
      <c r="AX22" s="283"/>
    </row>
    <row r="23" spans="1:50" ht="18" customHeight="1">
      <c r="A23" s="298"/>
      <c r="B23" s="298"/>
      <c r="C23" s="298"/>
      <c r="D23" s="29" t="s">
        <v>3</v>
      </c>
      <c r="E23" s="29" t="s">
        <v>4</v>
      </c>
      <c r="F23" s="29" t="s">
        <v>340</v>
      </c>
      <c r="G23" s="29" t="s">
        <v>3</v>
      </c>
      <c r="H23" s="29" t="s">
        <v>4</v>
      </c>
      <c r="I23" s="29" t="s">
        <v>5</v>
      </c>
      <c r="K23" s="299"/>
      <c r="L23" s="299"/>
      <c r="M23" s="299"/>
      <c r="N23" s="29" t="str">
        <f>D23</f>
        <v>Single</v>
      </c>
      <c r="O23" s="29" t="str">
        <f t="shared" ref="O23:S23" si="27">E23</f>
        <v>Double</v>
      </c>
      <c r="P23" s="29" t="str">
        <f t="shared" si="27"/>
        <v>Extra Adult</v>
      </c>
      <c r="Q23" s="29" t="str">
        <f t="shared" si="27"/>
        <v>Single</v>
      </c>
      <c r="R23" s="29" t="str">
        <f t="shared" si="27"/>
        <v>Double</v>
      </c>
      <c r="S23" s="29" t="str">
        <f t="shared" si="27"/>
        <v>Triple</v>
      </c>
      <c r="T23" s="8"/>
      <c r="U23" s="26"/>
      <c r="V23" s="26"/>
      <c r="W23" s="26"/>
      <c r="X23" s="26"/>
      <c r="Y23" s="26"/>
      <c r="AA23" s="294"/>
      <c r="AB23" s="294"/>
      <c r="AC23" s="294"/>
      <c r="AD23" s="29" t="str">
        <f>N23</f>
        <v>Single</v>
      </c>
      <c r="AE23" s="29" t="str">
        <f t="shared" ref="AE23:AI23" si="28">O23</f>
        <v>Double</v>
      </c>
      <c r="AF23" s="29" t="str">
        <f t="shared" si="28"/>
        <v>Extra Adult</v>
      </c>
      <c r="AG23" s="29" t="str">
        <f t="shared" si="28"/>
        <v>Single</v>
      </c>
      <c r="AH23" s="29" t="str">
        <f t="shared" si="28"/>
        <v>Double</v>
      </c>
      <c r="AI23" s="29" t="str">
        <f t="shared" si="28"/>
        <v>Triple</v>
      </c>
      <c r="AK23" s="27" t="s">
        <v>42</v>
      </c>
      <c r="AL23" s="27" t="s">
        <v>340</v>
      </c>
      <c r="AM23" s="27" t="s">
        <v>42</v>
      </c>
      <c r="AN23" s="27" t="s">
        <v>340</v>
      </c>
      <c r="AP23" s="297"/>
      <c r="AQ23" s="297"/>
      <c r="AR23" s="297"/>
      <c r="AS23" s="29" t="str">
        <f>AD23</f>
        <v>Single</v>
      </c>
      <c r="AT23" s="29" t="str">
        <f t="shared" ref="AT23:AX23" si="29">AE23</f>
        <v>Double</v>
      </c>
      <c r="AU23" s="29" t="str">
        <f t="shared" si="29"/>
        <v>Extra Adult</v>
      </c>
      <c r="AV23" s="29" t="str">
        <f t="shared" si="29"/>
        <v>Single</v>
      </c>
      <c r="AW23" s="29" t="str">
        <f t="shared" si="29"/>
        <v>Double</v>
      </c>
      <c r="AX23" s="29" t="str">
        <f t="shared" si="29"/>
        <v>Triple</v>
      </c>
    </row>
    <row r="24" spans="1:50" ht="18" customHeight="1">
      <c r="A24" s="30" t="s">
        <v>64</v>
      </c>
      <c r="B24" s="31" t="s">
        <v>139</v>
      </c>
      <c r="C24" s="31" t="s">
        <v>672</v>
      </c>
      <c r="D24" s="223">
        <f>E24*0.7</f>
        <v>180.6</v>
      </c>
      <c r="E24" s="38">
        <v>258</v>
      </c>
      <c r="F24" s="38">
        <v>120</v>
      </c>
      <c r="G24" s="223">
        <f>H24*0.7</f>
        <v>91.699999999999989</v>
      </c>
      <c r="H24" s="38">
        <v>131</v>
      </c>
      <c r="I24" s="38">
        <v>60</v>
      </c>
      <c r="K24" s="30" t="str">
        <f>A24</f>
        <v xml:space="preserve">Garden Villa </v>
      </c>
      <c r="L24" s="31" t="str">
        <f>B24</f>
        <v>BB</v>
      </c>
      <c r="M24" s="31" t="str">
        <f>C24</f>
        <v>As quoted</v>
      </c>
      <c r="N24" s="31">
        <f>SUM(D24)</f>
        <v>180.6</v>
      </c>
      <c r="O24" s="31">
        <f>SUM(E24)</f>
        <v>258</v>
      </c>
      <c r="P24" s="31">
        <f>(F24)</f>
        <v>120</v>
      </c>
      <c r="Q24" s="31">
        <f>SUM(G24)</f>
        <v>91.699999999999989</v>
      </c>
      <c r="R24" s="31">
        <f>SUM(H24)</f>
        <v>131</v>
      </c>
      <c r="S24" s="31">
        <f>SUM(I24)</f>
        <v>60</v>
      </c>
      <c r="T24" s="8"/>
      <c r="U24" s="33"/>
      <c r="V24" s="33"/>
      <c r="W24" s="33">
        <v>6</v>
      </c>
      <c r="X24" s="33">
        <v>12</v>
      </c>
      <c r="Y24" s="33">
        <v>6</v>
      </c>
      <c r="AA24" s="30" t="str">
        <f>K24</f>
        <v xml:space="preserve">Garden Villa </v>
      </c>
      <c r="AB24" s="31" t="str">
        <f>L24</f>
        <v>BB</v>
      </c>
      <c r="AC24" s="31" t="str">
        <f>M24</f>
        <v>As quoted</v>
      </c>
      <c r="AD24" s="31">
        <f>N24+W24</f>
        <v>186.6</v>
      </c>
      <c r="AE24" s="34">
        <f>O24+X24</f>
        <v>270</v>
      </c>
      <c r="AF24" s="34">
        <f>P24+Y24</f>
        <v>126</v>
      </c>
      <c r="AG24" s="34">
        <f>Q24+W24</f>
        <v>97.699999999999989</v>
      </c>
      <c r="AH24" s="34">
        <f>R24+X24</f>
        <v>143</v>
      </c>
      <c r="AI24" s="34">
        <f>S24+Y24</f>
        <v>66</v>
      </c>
      <c r="AK24" s="35">
        <v>10</v>
      </c>
      <c r="AL24" s="35">
        <v>0</v>
      </c>
      <c r="AM24" s="35">
        <v>10</v>
      </c>
      <c r="AN24" s="35">
        <v>0</v>
      </c>
      <c r="AP24" s="30" t="str">
        <f>AA24</f>
        <v xml:space="preserve">Garden Villa </v>
      </c>
      <c r="AQ24" s="31" t="str">
        <f>AB24</f>
        <v>BB</v>
      </c>
      <c r="AR24" s="31" t="str">
        <f>AC24</f>
        <v>As quoted</v>
      </c>
      <c r="AS24" s="31">
        <f>AD24+AK24</f>
        <v>196.6</v>
      </c>
      <c r="AT24" s="31">
        <f>AE24+AK24</f>
        <v>280</v>
      </c>
      <c r="AU24" s="31">
        <f>AF24+AL24</f>
        <v>126</v>
      </c>
      <c r="AV24" s="31">
        <f>AG24+AM24</f>
        <v>107.69999999999999</v>
      </c>
      <c r="AW24" s="31">
        <f>AH24+AM24</f>
        <v>153</v>
      </c>
      <c r="AX24" s="31">
        <f>AI24+AN24</f>
        <v>66</v>
      </c>
    </row>
    <row r="25" spans="1:50" ht="18" customHeight="1">
      <c r="A25" s="30" t="s">
        <v>511</v>
      </c>
      <c r="B25" s="31" t="s">
        <v>139</v>
      </c>
      <c r="C25" s="31" t="s">
        <v>672</v>
      </c>
      <c r="D25" s="223">
        <f t="shared" ref="D25:D27" si="30">E25*0.7</f>
        <v>262.5</v>
      </c>
      <c r="E25" s="38">
        <v>375</v>
      </c>
      <c r="F25" s="38">
        <v>120</v>
      </c>
      <c r="G25" s="223">
        <f t="shared" ref="G25:G27" si="31">H25*0.7</f>
        <v>154</v>
      </c>
      <c r="H25" s="38">
        <v>220</v>
      </c>
      <c r="I25" s="38">
        <v>60</v>
      </c>
      <c r="K25" s="30" t="str">
        <f t="shared" ref="K25:M31" si="32">A25</f>
        <v>Deluxe Beach Villa</v>
      </c>
      <c r="L25" s="31" t="str">
        <f t="shared" si="32"/>
        <v>BB</v>
      </c>
      <c r="M25" s="31" t="str">
        <f t="shared" si="32"/>
        <v>As quoted</v>
      </c>
      <c r="N25" s="31">
        <f t="shared" ref="N25:O27" si="33">SUM(D25)</f>
        <v>262.5</v>
      </c>
      <c r="O25" s="31">
        <f t="shared" si="33"/>
        <v>375</v>
      </c>
      <c r="P25" s="31">
        <f t="shared" ref="P25:P27" si="34">(F25)</f>
        <v>120</v>
      </c>
      <c r="Q25" s="31">
        <f t="shared" ref="Q25:S27" si="35">SUM(G25)</f>
        <v>154</v>
      </c>
      <c r="R25" s="31">
        <f t="shared" si="35"/>
        <v>220</v>
      </c>
      <c r="S25" s="31">
        <f t="shared" si="35"/>
        <v>60</v>
      </c>
      <c r="T25" s="8"/>
      <c r="U25" s="33"/>
      <c r="V25" s="33"/>
      <c r="W25" s="33">
        <v>6</v>
      </c>
      <c r="X25" s="33">
        <v>12</v>
      </c>
      <c r="Y25" s="33">
        <v>6</v>
      </c>
      <c r="AA25" s="30" t="str">
        <f t="shared" ref="AA25:AC31" si="36">K25</f>
        <v>Deluxe Beach Villa</v>
      </c>
      <c r="AB25" s="31" t="str">
        <f t="shared" si="36"/>
        <v>BB</v>
      </c>
      <c r="AC25" s="31" t="str">
        <f t="shared" si="36"/>
        <v>As quoted</v>
      </c>
      <c r="AD25" s="31">
        <f t="shared" ref="AD25:AF27" si="37">N25+W25</f>
        <v>268.5</v>
      </c>
      <c r="AE25" s="34">
        <f t="shared" si="37"/>
        <v>387</v>
      </c>
      <c r="AF25" s="34">
        <f t="shared" si="37"/>
        <v>126</v>
      </c>
      <c r="AG25" s="34">
        <f t="shared" ref="AG25:AI27" si="38">Q25+W25</f>
        <v>160</v>
      </c>
      <c r="AH25" s="34">
        <f t="shared" si="38"/>
        <v>232</v>
      </c>
      <c r="AI25" s="34">
        <f t="shared" si="38"/>
        <v>66</v>
      </c>
      <c r="AK25" s="35">
        <v>10</v>
      </c>
      <c r="AL25" s="35">
        <v>0</v>
      </c>
      <c r="AM25" s="35">
        <v>10</v>
      </c>
      <c r="AN25" s="35">
        <v>0</v>
      </c>
      <c r="AP25" s="30" t="str">
        <f t="shared" ref="AP25:AR31" si="39">AA25</f>
        <v>Deluxe Beach Villa</v>
      </c>
      <c r="AQ25" s="31" t="str">
        <f t="shared" si="39"/>
        <v>BB</v>
      </c>
      <c r="AR25" s="31" t="str">
        <f t="shared" si="39"/>
        <v>As quoted</v>
      </c>
      <c r="AS25" s="31">
        <f t="shared" ref="AS25:AS27" si="40">AD25+AK25</f>
        <v>278.5</v>
      </c>
      <c r="AT25" s="31">
        <f t="shared" ref="AT25:AV27" si="41">AE25+AK25</f>
        <v>397</v>
      </c>
      <c r="AU25" s="31">
        <f t="shared" si="41"/>
        <v>126</v>
      </c>
      <c r="AV25" s="31">
        <f t="shared" si="41"/>
        <v>170</v>
      </c>
      <c r="AW25" s="31">
        <f t="shared" ref="AW25:AX27" si="42">AH25+AM25</f>
        <v>242</v>
      </c>
      <c r="AX25" s="31">
        <f t="shared" si="42"/>
        <v>66</v>
      </c>
    </row>
    <row r="26" spans="1:50" ht="18" customHeight="1">
      <c r="A26" s="30" t="s">
        <v>75</v>
      </c>
      <c r="B26" s="31" t="s">
        <v>139</v>
      </c>
      <c r="C26" s="31" t="s">
        <v>672</v>
      </c>
      <c r="D26" s="223">
        <f t="shared" si="30"/>
        <v>280</v>
      </c>
      <c r="E26" s="38">
        <v>400</v>
      </c>
      <c r="F26" s="38">
        <v>120</v>
      </c>
      <c r="G26" s="223">
        <f t="shared" si="31"/>
        <v>170.79999999999998</v>
      </c>
      <c r="H26" s="38">
        <v>244</v>
      </c>
      <c r="I26" s="38">
        <v>60</v>
      </c>
      <c r="K26" s="30" t="str">
        <f t="shared" si="32"/>
        <v>Deluxe Jacuzzi Beach Villa</v>
      </c>
      <c r="L26" s="31" t="str">
        <f t="shared" si="32"/>
        <v>BB</v>
      </c>
      <c r="M26" s="31" t="str">
        <f t="shared" si="32"/>
        <v>As quoted</v>
      </c>
      <c r="N26" s="31">
        <f t="shared" si="33"/>
        <v>280</v>
      </c>
      <c r="O26" s="31">
        <f t="shared" si="33"/>
        <v>400</v>
      </c>
      <c r="P26" s="31">
        <f t="shared" si="34"/>
        <v>120</v>
      </c>
      <c r="Q26" s="31">
        <f t="shared" si="35"/>
        <v>170.79999999999998</v>
      </c>
      <c r="R26" s="31">
        <f t="shared" si="35"/>
        <v>244</v>
      </c>
      <c r="S26" s="31">
        <f t="shared" si="35"/>
        <v>60</v>
      </c>
      <c r="T26" s="8"/>
      <c r="U26" s="33"/>
      <c r="V26" s="33"/>
      <c r="W26" s="33">
        <v>6</v>
      </c>
      <c r="X26" s="33">
        <v>12</v>
      </c>
      <c r="Y26" s="33">
        <v>6</v>
      </c>
      <c r="AA26" s="30" t="str">
        <f t="shared" si="36"/>
        <v>Deluxe Jacuzzi Beach Villa</v>
      </c>
      <c r="AB26" s="31" t="str">
        <f t="shared" si="36"/>
        <v>BB</v>
      </c>
      <c r="AC26" s="31" t="str">
        <f t="shared" si="36"/>
        <v>As quoted</v>
      </c>
      <c r="AD26" s="31">
        <f t="shared" si="37"/>
        <v>286</v>
      </c>
      <c r="AE26" s="34">
        <f t="shared" si="37"/>
        <v>412</v>
      </c>
      <c r="AF26" s="34">
        <f t="shared" si="37"/>
        <v>126</v>
      </c>
      <c r="AG26" s="34">
        <f t="shared" si="38"/>
        <v>176.79999999999998</v>
      </c>
      <c r="AH26" s="34">
        <f t="shared" si="38"/>
        <v>256</v>
      </c>
      <c r="AI26" s="34">
        <f t="shared" si="38"/>
        <v>66</v>
      </c>
      <c r="AK26" s="35">
        <v>10</v>
      </c>
      <c r="AL26" s="35">
        <v>0</v>
      </c>
      <c r="AM26" s="35">
        <v>10</v>
      </c>
      <c r="AN26" s="35">
        <v>0</v>
      </c>
      <c r="AP26" s="30" t="str">
        <f t="shared" si="39"/>
        <v>Deluxe Jacuzzi Beach Villa</v>
      </c>
      <c r="AQ26" s="31" t="str">
        <f t="shared" si="39"/>
        <v>BB</v>
      </c>
      <c r="AR26" s="31" t="str">
        <f t="shared" si="39"/>
        <v>As quoted</v>
      </c>
      <c r="AS26" s="31">
        <f t="shared" si="40"/>
        <v>296</v>
      </c>
      <c r="AT26" s="31">
        <f t="shared" si="41"/>
        <v>422</v>
      </c>
      <c r="AU26" s="31">
        <f t="shared" si="41"/>
        <v>126</v>
      </c>
      <c r="AV26" s="31">
        <f t="shared" si="41"/>
        <v>186.79999999999998</v>
      </c>
      <c r="AW26" s="31">
        <f t="shared" si="42"/>
        <v>266</v>
      </c>
      <c r="AX26" s="31">
        <f t="shared" si="42"/>
        <v>66</v>
      </c>
    </row>
    <row r="27" spans="1:50" ht="18" customHeight="1">
      <c r="A27" s="30" t="s">
        <v>378</v>
      </c>
      <c r="B27" s="31" t="s">
        <v>139</v>
      </c>
      <c r="C27" s="31" t="s">
        <v>672</v>
      </c>
      <c r="D27" s="223">
        <f t="shared" si="30"/>
        <v>315.7</v>
      </c>
      <c r="E27" s="38">
        <v>451</v>
      </c>
      <c r="F27" s="38">
        <v>120</v>
      </c>
      <c r="G27" s="223">
        <f t="shared" si="31"/>
        <v>205.1</v>
      </c>
      <c r="H27" s="38">
        <v>293</v>
      </c>
      <c r="I27" s="38">
        <v>60</v>
      </c>
      <c r="K27" s="30" t="str">
        <f t="shared" si="32"/>
        <v xml:space="preserve">Water Villa </v>
      </c>
      <c r="L27" s="31" t="str">
        <f t="shared" si="32"/>
        <v>BB</v>
      </c>
      <c r="M27" s="31" t="str">
        <f t="shared" si="32"/>
        <v>As quoted</v>
      </c>
      <c r="N27" s="31">
        <f t="shared" si="33"/>
        <v>315.7</v>
      </c>
      <c r="O27" s="31">
        <f t="shared" si="33"/>
        <v>451</v>
      </c>
      <c r="P27" s="31">
        <f t="shared" si="34"/>
        <v>120</v>
      </c>
      <c r="Q27" s="31">
        <f t="shared" si="35"/>
        <v>205.1</v>
      </c>
      <c r="R27" s="31">
        <f t="shared" si="35"/>
        <v>293</v>
      </c>
      <c r="S27" s="31">
        <f t="shared" si="35"/>
        <v>60</v>
      </c>
      <c r="T27" s="8"/>
      <c r="U27" s="33"/>
      <c r="V27" s="33"/>
      <c r="W27" s="33">
        <v>6</v>
      </c>
      <c r="X27" s="33">
        <v>12</v>
      </c>
      <c r="Y27" s="33">
        <v>6</v>
      </c>
      <c r="AA27" s="30" t="str">
        <f t="shared" si="36"/>
        <v xml:space="preserve">Water Villa </v>
      </c>
      <c r="AB27" s="31" t="str">
        <f t="shared" si="36"/>
        <v>BB</v>
      </c>
      <c r="AC27" s="31" t="str">
        <f t="shared" si="36"/>
        <v>As quoted</v>
      </c>
      <c r="AD27" s="31">
        <f t="shared" si="37"/>
        <v>321.7</v>
      </c>
      <c r="AE27" s="34">
        <f t="shared" si="37"/>
        <v>463</v>
      </c>
      <c r="AF27" s="34">
        <f t="shared" si="37"/>
        <v>126</v>
      </c>
      <c r="AG27" s="34">
        <f t="shared" si="38"/>
        <v>211.1</v>
      </c>
      <c r="AH27" s="34">
        <f t="shared" si="38"/>
        <v>305</v>
      </c>
      <c r="AI27" s="34">
        <f t="shared" si="38"/>
        <v>66</v>
      </c>
      <c r="AK27" s="35">
        <v>10</v>
      </c>
      <c r="AL27" s="35">
        <v>0</v>
      </c>
      <c r="AM27" s="35">
        <v>10</v>
      </c>
      <c r="AN27" s="35">
        <v>0</v>
      </c>
      <c r="AP27" s="30" t="str">
        <f t="shared" si="39"/>
        <v xml:space="preserve">Water Villa </v>
      </c>
      <c r="AQ27" s="31" t="str">
        <f t="shared" si="39"/>
        <v>BB</v>
      </c>
      <c r="AR27" s="31" t="str">
        <f t="shared" si="39"/>
        <v>As quoted</v>
      </c>
      <c r="AS27" s="31">
        <f t="shared" si="40"/>
        <v>331.7</v>
      </c>
      <c r="AT27" s="31">
        <f t="shared" si="41"/>
        <v>473</v>
      </c>
      <c r="AU27" s="31">
        <f t="shared" si="41"/>
        <v>126</v>
      </c>
      <c r="AV27" s="31">
        <f t="shared" si="41"/>
        <v>221.1</v>
      </c>
      <c r="AW27" s="31">
        <f t="shared" si="42"/>
        <v>315</v>
      </c>
      <c r="AX27" s="31">
        <f t="shared" si="42"/>
        <v>66</v>
      </c>
    </row>
    <row r="28" spans="1:50" ht="18" customHeight="1">
      <c r="A28" s="224" t="s">
        <v>1610</v>
      </c>
      <c r="B28" s="31"/>
      <c r="C28" s="31"/>
      <c r="D28" s="223"/>
      <c r="E28" s="223" t="s">
        <v>279</v>
      </c>
      <c r="F28" s="223" t="s">
        <v>340</v>
      </c>
      <c r="G28" s="223"/>
      <c r="H28" s="223" t="s">
        <v>279</v>
      </c>
      <c r="I28" s="223" t="s">
        <v>340</v>
      </c>
      <c r="K28" s="30" t="str">
        <f t="shared" si="32"/>
        <v>Two Bed Room Villas</v>
      </c>
      <c r="L28" s="31"/>
      <c r="M28" s="31"/>
      <c r="N28" s="31"/>
      <c r="O28" s="31" t="str">
        <f>E28</f>
        <v>Quadruple</v>
      </c>
      <c r="P28" s="31" t="str">
        <f t="shared" ref="P28:S28" si="43">F28</f>
        <v>Extra Adult</v>
      </c>
      <c r="Q28" s="31">
        <f t="shared" si="43"/>
        <v>0</v>
      </c>
      <c r="R28" s="31" t="str">
        <f t="shared" si="43"/>
        <v>Quadruple</v>
      </c>
      <c r="S28" s="31" t="str">
        <f t="shared" si="43"/>
        <v>Extra Adult</v>
      </c>
      <c r="T28" s="8"/>
      <c r="U28" s="33"/>
      <c r="V28" s="33"/>
      <c r="W28" s="33"/>
      <c r="X28" s="33"/>
      <c r="Y28" s="33"/>
      <c r="AA28" s="30" t="str">
        <f t="shared" si="36"/>
        <v>Two Bed Room Villas</v>
      </c>
      <c r="AB28" s="31"/>
      <c r="AC28" s="31"/>
      <c r="AD28" s="31"/>
      <c r="AE28" s="34" t="str">
        <f>O28</f>
        <v>Quadruple</v>
      </c>
      <c r="AF28" s="34" t="str">
        <f t="shared" ref="AF28:AI28" si="44">P28</f>
        <v>Extra Adult</v>
      </c>
      <c r="AG28" s="34">
        <f t="shared" si="44"/>
        <v>0</v>
      </c>
      <c r="AH28" s="34" t="str">
        <f t="shared" si="44"/>
        <v>Quadruple</v>
      </c>
      <c r="AI28" s="34" t="str">
        <f t="shared" si="44"/>
        <v>Extra Adult</v>
      </c>
      <c r="AK28" s="35"/>
      <c r="AL28" s="35"/>
      <c r="AM28" s="35"/>
      <c r="AN28" s="35"/>
      <c r="AP28" s="225" t="str">
        <f t="shared" si="39"/>
        <v>Two Bed Room Villas</v>
      </c>
      <c r="AQ28" s="27"/>
      <c r="AR28" s="27"/>
      <c r="AS28" s="27"/>
      <c r="AT28" s="27" t="str">
        <f>AE28</f>
        <v>Quadruple</v>
      </c>
      <c r="AU28" s="27" t="str">
        <f t="shared" ref="AU28:AX28" si="45">AF28</f>
        <v>Extra Adult</v>
      </c>
      <c r="AV28" s="27">
        <f t="shared" si="45"/>
        <v>0</v>
      </c>
      <c r="AW28" s="27" t="str">
        <f t="shared" si="45"/>
        <v>Quadruple</v>
      </c>
      <c r="AX28" s="27" t="str">
        <f t="shared" si="45"/>
        <v>Extra Adult</v>
      </c>
    </row>
    <row r="29" spans="1:50" ht="18" customHeight="1">
      <c r="A29" s="30" t="s">
        <v>1611</v>
      </c>
      <c r="B29" s="31" t="s">
        <v>139</v>
      </c>
      <c r="C29" s="31" t="s">
        <v>68</v>
      </c>
      <c r="D29" s="223"/>
      <c r="E29" s="38">
        <v>541</v>
      </c>
      <c r="F29" s="38">
        <v>120</v>
      </c>
      <c r="G29" s="223"/>
      <c r="H29" s="38">
        <v>275</v>
      </c>
      <c r="I29" s="38">
        <v>60</v>
      </c>
      <c r="K29" s="30" t="str">
        <f t="shared" si="32"/>
        <v xml:space="preserve">Two Bed Room Garden Suite </v>
      </c>
      <c r="L29" s="31" t="str">
        <f t="shared" si="32"/>
        <v>BB</v>
      </c>
      <c r="M29" s="31" t="str">
        <f t="shared" si="32"/>
        <v>04 Persons</v>
      </c>
      <c r="N29" s="31">
        <f t="shared" ref="N29:O31" si="46">SUM(D29)</f>
        <v>0</v>
      </c>
      <c r="O29" s="31">
        <f t="shared" si="46"/>
        <v>541</v>
      </c>
      <c r="P29" s="31">
        <f t="shared" ref="P29:P31" si="47">(F29)</f>
        <v>120</v>
      </c>
      <c r="Q29" s="31">
        <f t="shared" ref="Q29:S31" si="48">SUM(G29)</f>
        <v>0</v>
      </c>
      <c r="R29" s="31">
        <f t="shared" si="48"/>
        <v>275</v>
      </c>
      <c r="S29" s="31">
        <f t="shared" si="48"/>
        <v>60</v>
      </c>
      <c r="T29" s="8"/>
      <c r="U29" s="33"/>
      <c r="V29" s="33"/>
      <c r="W29" s="33">
        <v>6</v>
      </c>
      <c r="X29" s="33">
        <v>12</v>
      </c>
      <c r="Y29" s="33">
        <v>6</v>
      </c>
      <c r="AA29" s="30" t="str">
        <f t="shared" si="36"/>
        <v xml:space="preserve">Two Bed Room Garden Suite </v>
      </c>
      <c r="AB29" s="31" t="str">
        <f t="shared" si="36"/>
        <v>BB</v>
      </c>
      <c r="AC29" s="31" t="str">
        <f t="shared" si="36"/>
        <v>04 Persons</v>
      </c>
      <c r="AD29" s="31">
        <f t="shared" ref="AD29:AF31" si="49">N29+W29</f>
        <v>6</v>
      </c>
      <c r="AE29" s="34">
        <f t="shared" si="49"/>
        <v>553</v>
      </c>
      <c r="AF29" s="34">
        <f t="shared" si="49"/>
        <v>126</v>
      </c>
      <c r="AG29" s="34">
        <f t="shared" ref="AG29:AI31" si="50">Q29+W29</f>
        <v>6</v>
      </c>
      <c r="AH29" s="34">
        <f t="shared" si="50"/>
        <v>287</v>
      </c>
      <c r="AI29" s="34">
        <f t="shared" si="50"/>
        <v>66</v>
      </c>
      <c r="AK29" s="35">
        <v>15</v>
      </c>
      <c r="AL29" s="35">
        <v>0</v>
      </c>
      <c r="AM29" s="35">
        <v>15</v>
      </c>
      <c r="AN29" s="35">
        <v>0</v>
      </c>
      <c r="AP29" s="30" t="str">
        <f t="shared" si="39"/>
        <v xml:space="preserve">Two Bed Room Garden Suite </v>
      </c>
      <c r="AQ29" s="31" t="str">
        <f t="shared" si="39"/>
        <v>BB</v>
      </c>
      <c r="AR29" s="31" t="str">
        <f t="shared" si="39"/>
        <v>04 Persons</v>
      </c>
      <c r="AS29" s="31">
        <f t="shared" ref="AS29:AS31" si="51">AD29+AK29</f>
        <v>21</v>
      </c>
      <c r="AT29" s="31">
        <f t="shared" ref="AT29:AV31" si="52">AE29+AK29</f>
        <v>568</v>
      </c>
      <c r="AU29" s="31">
        <f t="shared" si="52"/>
        <v>126</v>
      </c>
      <c r="AV29" s="31">
        <f t="shared" si="52"/>
        <v>21</v>
      </c>
      <c r="AW29" s="31">
        <f t="shared" ref="AW29:AX31" si="53">AH29+AM29</f>
        <v>302</v>
      </c>
      <c r="AX29" s="31">
        <f t="shared" si="53"/>
        <v>66</v>
      </c>
    </row>
    <row r="30" spans="1:50" ht="18" customHeight="1">
      <c r="A30" s="30" t="s">
        <v>1612</v>
      </c>
      <c r="B30" s="31" t="s">
        <v>139</v>
      </c>
      <c r="C30" s="31" t="s">
        <v>68</v>
      </c>
      <c r="D30" s="223"/>
      <c r="E30" s="38">
        <v>786</v>
      </c>
      <c r="F30" s="38">
        <v>120</v>
      </c>
      <c r="G30" s="223"/>
      <c r="H30" s="38">
        <v>463</v>
      </c>
      <c r="I30" s="38">
        <v>60</v>
      </c>
      <c r="K30" s="30" t="str">
        <f t="shared" si="32"/>
        <v>Deluxe Two Bed Room Beach Suite</v>
      </c>
      <c r="L30" s="31" t="str">
        <f t="shared" si="32"/>
        <v>BB</v>
      </c>
      <c r="M30" s="31" t="str">
        <f t="shared" si="32"/>
        <v>04 Persons</v>
      </c>
      <c r="N30" s="31">
        <f t="shared" si="46"/>
        <v>0</v>
      </c>
      <c r="O30" s="31">
        <f t="shared" si="46"/>
        <v>786</v>
      </c>
      <c r="P30" s="31">
        <f t="shared" si="47"/>
        <v>120</v>
      </c>
      <c r="Q30" s="31">
        <f t="shared" si="48"/>
        <v>0</v>
      </c>
      <c r="R30" s="31">
        <f t="shared" si="48"/>
        <v>463</v>
      </c>
      <c r="S30" s="31">
        <f t="shared" si="48"/>
        <v>60</v>
      </c>
      <c r="T30" s="8"/>
      <c r="U30" s="33"/>
      <c r="V30" s="33"/>
      <c r="W30" s="33">
        <v>6</v>
      </c>
      <c r="X30" s="33">
        <v>12</v>
      </c>
      <c r="Y30" s="33">
        <v>6</v>
      </c>
      <c r="AA30" s="30" t="str">
        <f t="shared" si="36"/>
        <v>Deluxe Two Bed Room Beach Suite</v>
      </c>
      <c r="AB30" s="31" t="str">
        <f t="shared" si="36"/>
        <v>BB</v>
      </c>
      <c r="AC30" s="31" t="str">
        <f t="shared" si="36"/>
        <v>04 Persons</v>
      </c>
      <c r="AD30" s="31">
        <f t="shared" si="49"/>
        <v>6</v>
      </c>
      <c r="AE30" s="34">
        <f t="shared" si="49"/>
        <v>798</v>
      </c>
      <c r="AF30" s="34">
        <f t="shared" si="49"/>
        <v>126</v>
      </c>
      <c r="AG30" s="34">
        <f t="shared" si="50"/>
        <v>6</v>
      </c>
      <c r="AH30" s="34">
        <f t="shared" si="50"/>
        <v>475</v>
      </c>
      <c r="AI30" s="34">
        <f t="shared" si="50"/>
        <v>66</v>
      </c>
      <c r="AK30" s="35">
        <v>15</v>
      </c>
      <c r="AL30" s="35">
        <v>0</v>
      </c>
      <c r="AM30" s="35">
        <v>15</v>
      </c>
      <c r="AN30" s="35">
        <v>0</v>
      </c>
      <c r="AP30" s="30" t="str">
        <f t="shared" si="39"/>
        <v>Deluxe Two Bed Room Beach Suite</v>
      </c>
      <c r="AQ30" s="31" t="str">
        <f t="shared" si="39"/>
        <v>BB</v>
      </c>
      <c r="AR30" s="31" t="str">
        <f t="shared" si="39"/>
        <v>04 Persons</v>
      </c>
      <c r="AS30" s="31">
        <f t="shared" si="51"/>
        <v>21</v>
      </c>
      <c r="AT30" s="31">
        <f t="shared" si="52"/>
        <v>813</v>
      </c>
      <c r="AU30" s="31">
        <f t="shared" si="52"/>
        <v>126</v>
      </c>
      <c r="AV30" s="31">
        <f t="shared" si="52"/>
        <v>21</v>
      </c>
      <c r="AW30" s="31">
        <f t="shared" si="53"/>
        <v>490</v>
      </c>
      <c r="AX30" s="31">
        <f t="shared" si="53"/>
        <v>66</v>
      </c>
    </row>
    <row r="31" spans="1:50" ht="18" customHeight="1">
      <c r="A31" s="30" t="s">
        <v>1613</v>
      </c>
      <c r="B31" s="31" t="s">
        <v>139</v>
      </c>
      <c r="C31" s="31" t="s">
        <v>68</v>
      </c>
      <c r="D31" s="223"/>
      <c r="E31" s="38">
        <v>992</v>
      </c>
      <c r="F31" s="38">
        <v>120</v>
      </c>
      <c r="G31" s="223"/>
      <c r="H31" s="38">
        <v>644</v>
      </c>
      <c r="I31" s="38">
        <v>60</v>
      </c>
      <c r="K31" s="30" t="str">
        <f t="shared" si="32"/>
        <v>Two Bed Room Water Suite with Jacuzzi</v>
      </c>
      <c r="L31" s="31" t="str">
        <f t="shared" si="32"/>
        <v>BB</v>
      </c>
      <c r="M31" s="31" t="str">
        <f t="shared" si="32"/>
        <v>04 Persons</v>
      </c>
      <c r="N31" s="31">
        <f t="shared" si="46"/>
        <v>0</v>
      </c>
      <c r="O31" s="31">
        <f t="shared" si="46"/>
        <v>992</v>
      </c>
      <c r="P31" s="31">
        <f t="shared" si="47"/>
        <v>120</v>
      </c>
      <c r="Q31" s="31">
        <f t="shared" si="48"/>
        <v>0</v>
      </c>
      <c r="R31" s="31">
        <f t="shared" si="48"/>
        <v>644</v>
      </c>
      <c r="S31" s="31">
        <f t="shared" si="48"/>
        <v>60</v>
      </c>
      <c r="T31" s="8"/>
      <c r="U31" s="33"/>
      <c r="V31" s="33"/>
      <c r="W31" s="33">
        <v>6</v>
      </c>
      <c r="X31" s="33">
        <v>12</v>
      </c>
      <c r="Y31" s="33">
        <v>6</v>
      </c>
      <c r="AA31" s="30" t="str">
        <f t="shared" si="36"/>
        <v>Two Bed Room Water Suite with Jacuzzi</v>
      </c>
      <c r="AB31" s="31" t="str">
        <f t="shared" si="36"/>
        <v>BB</v>
      </c>
      <c r="AC31" s="31" t="str">
        <f t="shared" si="36"/>
        <v>04 Persons</v>
      </c>
      <c r="AD31" s="31">
        <f t="shared" si="49"/>
        <v>6</v>
      </c>
      <c r="AE31" s="34">
        <f t="shared" si="49"/>
        <v>1004</v>
      </c>
      <c r="AF31" s="34">
        <f t="shared" si="49"/>
        <v>126</v>
      </c>
      <c r="AG31" s="34">
        <f t="shared" si="50"/>
        <v>6</v>
      </c>
      <c r="AH31" s="34">
        <f t="shared" si="50"/>
        <v>656</v>
      </c>
      <c r="AI31" s="34">
        <f t="shared" si="50"/>
        <v>66</v>
      </c>
      <c r="AK31" s="35">
        <v>15</v>
      </c>
      <c r="AL31" s="35">
        <v>0</v>
      </c>
      <c r="AM31" s="35">
        <v>15</v>
      </c>
      <c r="AN31" s="35">
        <v>0</v>
      </c>
      <c r="AP31" s="30" t="str">
        <f t="shared" si="39"/>
        <v>Two Bed Room Water Suite with Jacuzzi</v>
      </c>
      <c r="AQ31" s="31" t="str">
        <f t="shared" si="39"/>
        <v>BB</v>
      </c>
      <c r="AR31" s="31" t="str">
        <f t="shared" si="39"/>
        <v>04 Persons</v>
      </c>
      <c r="AS31" s="31">
        <f t="shared" si="51"/>
        <v>21</v>
      </c>
      <c r="AT31" s="31">
        <f t="shared" si="52"/>
        <v>1019</v>
      </c>
      <c r="AU31" s="31">
        <f t="shared" si="52"/>
        <v>126</v>
      </c>
      <c r="AV31" s="31">
        <f t="shared" si="52"/>
        <v>21</v>
      </c>
      <c r="AW31" s="31">
        <f t="shared" si="53"/>
        <v>671</v>
      </c>
      <c r="AX31" s="31">
        <f t="shared" si="53"/>
        <v>66</v>
      </c>
    </row>
    <row r="32" spans="1:50" ht="18" customHeight="1">
      <c r="A32" s="25" t="s">
        <v>1607</v>
      </c>
      <c r="K32" s="25" t="s">
        <v>24</v>
      </c>
      <c r="U32" s="25" t="s">
        <v>25</v>
      </c>
      <c r="AA32" s="25" t="s">
        <v>26</v>
      </c>
      <c r="AK32" s="25" t="s">
        <v>27</v>
      </c>
      <c r="AP32" s="25" t="s">
        <v>28</v>
      </c>
    </row>
    <row r="33" spans="1:50" ht="18" customHeight="1">
      <c r="A33" s="298" t="s">
        <v>0</v>
      </c>
      <c r="B33" s="298" t="s">
        <v>1</v>
      </c>
      <c r="C33" s="298" t="s">
        <v>29</v>
      </c>
      <c r="D33" s="285" t="s">
        <v>51</v>
      </c>
      <c r="E33" s="286"/>
      <c r="F33" s="286"/>
      <c r="G33" s="285" t="s">
        <v>52</v>
      </c>
      <c r="H33" s="286"/>
      <c r="I33" s="286"/>
      <c r="K33" s="299" t="s">
        <v>0</v>
      </c>
      <c r="L33" s="299" t="s">
        <v>1</v>
      </c>
      <c r="M33" s="299" t="s">
        <v>29</v>
      </c>
      <c r="N33" s="288" t="str">
        <f>D33</f>
        <v>Season 5</v>
      </c>
      <c r="O33" s="289"/>
      <c r="P33" s="289"/>
      <c r="Q33" s="288" t="str">
        <f>G33</f>
        <v>Season 6</v>
      </c>
      <c r="R33" s="289"/>
      <c r="S33" s="289"/>
      <c r="T33" s="8"/>
      <c r="U33" s="26" t="s">
        <v>32</v>
      </c>
      <c r="V33" s="26" t="s">
        <v>33</v>
      </c>
      <c r="W33" s="26" t="s">
        <v>34</v>
      </c>
      <c r="X33" s="26" t="s">
        <v>34</v>
      </c>
      <c r="Y33" s="26" t="s">
        <v>34</v>
      </c>
      <c r="AA33" s="294" t="s">
        <v>0</v>
      </c>
      <c r="AB33" s="294" t="s">
        <v>1</v>
      </c>
      <c r="AC33" s="294" t="s">
        <v>29</v>
      </c>
      <c r="AD33" s="291" t="str">
        <f>N33</f>
        <v>Season 5</v>
      </c>
      <c r="AE33" s="292"/>
      <c r="AF33" s="292"/>
      <c r="AG33" s="291" t="str">
        <f>Q33</f>
        <v>Season 6</v>
      </c>
      <c r="AH33" s="292"/>
      <c r="AI33" s="292"/>
      <c r="AK33" s="27"/>
      <c r="AL33" s="27"/>
      <c r="AM33" s="27"/>
      <c r="AN33" s="28"/>
      <c r="AP33" s="295" t="s">
        <v>0</v>
      </c>
      <c r="AQ33" s="295" t="s">
        <v>1</v>
      </c>
      <c r="AR33" s="295" t="s">
        <v>29</v>
      </c>
      <c r="AS33" s="282" t="str">
        <f>AD33</f>
        <v>Season 5</v>
      </c>
      <c r="AT33" s="283"/>
      <c r="AU33" s="283"/>
      <c r="AV33" s="282" t="str">
        <f>AG33</f>
        <v>Season 6</v>
      </c>
      <c r="AW33" s="283"/>
      <c r="AX33" s="283"/>
    </row>
    <row r="34" spans="1:50" ht="18" customHeight="1">
      <c r="A34" s="298"/>
      <c r="B34" s="298"/>
      <c r="C34" s="298"/>
      <c r="D34" s="285" t="s">
        <v>1616</v>
      </c>
      <c r="E34" s="286"/>
      <c r="F34" s="286"/>
      <c r="G34" s="285" t="s">
        <v>403</v>
      </c>
      <c r="H34" s="286"/>
      <c r="I34" s="286"/>
      <c r="K34" s="299"/>
      <c r="L34" s="299"/>
      <c r="M34" s="299"/>
      <c r="N34" s="288" t="str">
        <f>D34</f>
        <v>01 Aug 2020 to 30 sep 2020</v>
      </c>
      <c r="O34" s="289"/>
      <c r="P34" s="289"/>
      <c r="Q34" s="288" t="str">
        <f>G34</f>
        <v>01 Oct 2020 to 31 Oct 2020</v>
      </c>
      <c r="R34" s="289"/>
      <c r="S34" s="289"/>
      <c r="T34" s="8"/>
      <c r="U34" s="26" t="s">
        <v>37</v>
      </c>
      <c r="V34" s="26" t="s">
        <v>38</v>
      </c>
      <c r="W34" s="26" t="s">
        <v>38</v>
      </c>
      <c r="X34" s="26" t="s">
        <v>38</v>
      </c>
      <c r="Y34" s="26"/>
      <c r="AA34" s="294"/>
      <c r="AB34" s="294"/>
      <c r="AC34" s="294"/>
      <c r="AD34" s="291" t="str">
        <f>N34</f>
        <v>01 Aug 2020 to 30 sep 2020</v>
      </c>
      <c r="AE34" s="292"/>
      <c r="AF34" s="292"/>
      <c r="AG34" s="291" t="str">
        <f>Q34</f>
        <v>01 Oct 2020 to 31 Oct 2020</v>
      </c>
      <c r="AH34" s="292"/>
      <c r="AI34" s="292"/>
      <c r="AK34" s="27" t="s">
        <v>39</v>
      </c>
      <c r="AL34" s="27"/>
      <c r="AM34" s="27" t="s">
        <v>40</v>
      </c>
      <c r="AN34" s="28"/>
      <c r="AP34" s="296"/>
      <c r="AQ34" s="296"/>
      <c r="AR34" s="296"/>
      <c r="AS34" s="282" t="str">
        <f>AD34</f>
        <v>01 Aug 2020 to 30 sep 2020</v>
      </c>
      <c r="AT34" s="283"/>
      <c r="AU34" s="283"/>
      <c r="AV34" s="282" t="str">
        <f>AG34</f>
        <v>01 Oct 2020 to 31 Oct 2020</v>
      </c>
      <c r="AW34" s="283"/>
      <c r="AX34" s="283"/>
    </row>
    <row r="35" spans="1:50" ht="18" customHeight="1">
      <c r="A35" s="298"/>
      <c r="B35" s="298"/>
      <c r="C35" s="298"/>
      <c r="D35" s="29" t="s">
        <v>3</v>
      </c>
      <c r="E35" s="29" t="s">
        <v>4</v>
      </c>
      <c r="F35" s="29" t="s">
        <v>340</v>
      </c>
      <c r="G35" s="29" t="s">
        <v>3</v>
      </c>
      <c r="H35" s="29" t="s">
        <v>4</v>
      </c>
      <c r="I35" s="29" t="s">
        <v>5</v>
      </c>
      <c r="K35" s="299"/>
      <c r="L35" s="299"/>
      <c r="M35" s="299"/>
      <c r="N35" s="29" t="str">
        <f>D35</f>
        <v>Single</v>
      </c>
      <c r="O35" s="29" t="str">
        <f t="shared" ref="O35:S35" si="54">E35</f>
        <v>Double</v>
      </c>
      <c r="P35" s="29" t="str">
        <f t="shared" si="54"/>
        <v>Extra Adult</v>
      </c>
      <c r="Q35" s="29" t="str">
        <f t="shared" si="54"/>
        <v>Single</v>
      </c>
      <c r="R35" s="29" t="str">
        <f t="shared" si="54"/>
        <v>Double</v>
      </c>
      <c r="S35" s="29" t="str">
        <f t="shared" si="54"/>
        <v>Triple</v>
      </c>
      <c r="T35" s="8"/>
      <c r="U35" s="26"/>
      <c r="V35" s="26"/>
      <c r="W35" s="26"/>
      <c r="X35" s="26"/>
      <c r="Y35" s="26"/>
      <c r="AA35" s="294"/>
      <c r="AB35" s="294"/>
      <c r="AC35" s="294"/>
      <c r="AD35" s="29" t="str">
        <f>N35</f>
        <v>Single</v>
      </c>
      <c r="AE35" s="29" t="str">
        <f t="shared" ref="AE35:AI35" si="55">O35</f>
        <v>Double</v>
      </c>
      <c r="AF35" s="29" t="str">
        <f t="shared" si="55"/>
        <v>Extra Adult</v>
      </c>
      <c r="AG35" s="29" t="str">
        <f t="shared" si="55"/>
        <v>Single</v>
      </c>
      <c r="AH35" s="29" t="str">
        <f t="shared" si="55"/>
        <v>Double</v>
      </c>
      <c r="AI35" s="29" t="str">
        <f t="shared" si="55"/>
        <v>Triple</v>
      </c>
      <c r="AK35" s="27" t="s">
        <v>42</v>
      </c>
      <c r="AL35" s="27" t="s">
        <v>340</v>
      </c>
      <c r="AM35" s="27" t="s">
        <v>42</v>
      </c>
      <c r="AN35" s="27" t="s">
        <v>340</v>
      </c>
      <c r="AP35" s="297"/>
      <c r="AQ35" s="297"/>
      <c r="AR35" s="297"/>
      <c r="AS35" s="29" t="str">
        <f>AD35</f>
        <v>Single</v>
      </c>
      <c r="AT35" s="29" t="str">
        <f t="shared" ref="AT35:AX35" si="56">AE35</f>
        <v>Double</v>
      </c>
      <c r="AU35" s="29" t="str">
        <f t="shared" si="56"/>
        <v>Extra Adult</v>
      </c>
      <c r="AV35" s="29" t="str">
        <f t="shared" si="56"/>
        <v>Single</v>
      </c>
      <c r="AW35" s="29" t="str">
        <f t="shared" si="56"/>
        <v>Double</v>
      </c>
      <c r="AX35" s="29" t="str">
        <f t="shared" si="56"/>
        <v>Triple</v>
      </c>
    </row>
    <row r="36" spans="1:50" ht="18" customHeight="1">
      <c r="A36" s="30" t="s">
        <v>64</v>
      </c>
      <c r="B36" s="31" t="s">
        <v>139</v>
      </c>
      <c r="C36" s="31" t="s">
        <v>672</v>
      </c>
      <c r="D36" s="223">
        <f>E36*0.7</f>
        <v>121.1</v>
      </c>
      <c r="E36" s="38">
        <v>173</v>
      </c>
      <c r="F36" s="38">
        <v>90</v>
      </c>
      <c r="G36" s="223">
        <f>H36*0.7</f>
        <v>129.5</v>
      </c>
      <c r="H36" s="38">
        <v>185</v>
      </c>
      <c r="I36" s="38">
        <v>90</v>
      </c>
      <c r="K36" s="30" t="str">
        <f>A36</f>
        <v xml:space="preserve">Garden Villa </v>
      </c>
      <c r="L36" s="31" t="str">
        <f>B36</f>
        <v>BB</v>
      </c>
      <c r="M36" s="31" t="str">
        <f>C36</f>
        <v>As quoted</v>
      </c>
      <c r="N36" s="31">
        <f>SUM(D36)</f>
        <v>121.1</v>
      </c>
      <c r="O36" s="31">
        <f>SUM(E36)</f>
        <v>173</v>
      </c>
      <c r="P36" s="31">
        <f>(F36)</f>
        <v>90</v>
      </c>
      <c r="Q36" s="31">
        <f>SUM(G36)</f>
        <v>129.5</v>
      </c>
      <c r="R36" s="31">
        <f>SUM(H36)</f>
        <v>185</v>
      </c>
      <c r="S36" s="31">
        <f>SUM(I36)</f>
        <v>90</v>
      </c>
      <c r="T36" s="8"/>
      <c r="U36" s="33"/>
      <c r="V36" s="33"/>
      <c r="W36" s="33">
        <v>6</v>
      </c>
      <c r="X36" s="33">
        <v>12</v>
      </c>
      <c r="Y36" s="33">
        <v>6</v>
      </c>
      <c r="AA36" s="30" t="str">
        <f>K36</f>
        <v xml:space="preserve">Garden Villa </v>
      </c>
      <c r="AB36" s="31" t="str">
        <f>L36</f>
        <v>BB</v>
      </c>
      <c r="AC36" s="31" t="str">
        <f>M36</f>
        <v>As quoted</v>
      </c>
      <c r="AD36" s="31">
        <f>N36+W36</f>
        <v>127.1</v>
      </c>
      <c r="AE36" s="34">
        <f>O36+X36</f>
        <v>185</v>
      </c>
      <c r="AF36" s="34">
        <f>P36+Y36</f>
        <v>96</v>
      </c>
      <c r="AG36" s="34">
        <f>Q36+W36</f>
        <v>135.5</v>
      </c>
      <c r="AH36" s="34">
        <f>R36+X36</f>
        <v>197</v>
      </c>
      <c r="AI36" s="34">
        <f>S36+Y36</f>
        <v>96</v>
      </c>
      <c r="AK36" s="35">
        <v>10</v>
      </c>
      <c r="AL36" s="35">
        <v>0</v>
      </c>
      <c r="AM36" s="35">
        <v>10</v>
      </c>
      <c r="AN36" s="35">
        <v>0</v>
      </c>
      <c r="AP36" s="30" t="str">
        <f>AA36</f>
        <v xml:space="preserve">Garden Villa </v>
      </c>
      <c r="AQ36" s="31" t="str">
        <f>AB36</f>
        <v>BB</v>
      </c>
      <c r="AR36" s="31" t="str">
        <f>AC36</f>
        <v>As quoted</v>
      </c>
      <c r="AS36" s="31">
        <f>AD36+AK36</f>
        <v>137.1</v>
      </c>
      <c r="AT36" s="31">
        <f>AE36+AK36</f>
        <v>195</v>
      </c>
      <c r="AU36" s="31">
        <f>AF36+AL36</f>
        <v>96</v>
      </c>
      <c r="AV36" s="31">
        <f>AG36+AM36</f>
        <v>145.5</v>
      </c>
      <c r="AW36" s="31">
        <f>AH36+AM36</f>
        <v>207</v>
      </c>
      <c r="AX36" s="31">
        <f>AI36+AN36</f>
        <v>96</v>
      </c>
    </row>
    <row r="37" spans="1:50" ht="18" customHeight="1">
      <c r="A37" s="30" t="s">
        <v>511</v>
      </c>
      <c r="B37" s="31" t="s">
        <v>139</v>
      </c>
      <c r="C37" s="31" t="s">
        <v>672</v>
      </c>
      <c r="D37" s="223">
        <f t="shared" ref="D37:D39" si="57">E37*0.7</f>
        <v>200.89999999999998</v>
      </c>
      <c r="E37" s="38">
        <v>287</v>
      </c>
      <c r="F37" s="38">
        <v>90</v>
      </c>
      <c r="G37" s="223">
        <f t="shared" ref="G37:G39" si="58">H37*0.7</f>
        <v>210</v>
      </c>
      <c r="H37" s="38">
        <v>300</v>
      </c>
      <c r="I37" s="38">
        <v>90</v>
      </c>
      <c r="K37" s="30" t="str">
        <f t="shared" ref="K37:M43" si="59">A37</f>
        <v>Deluxe Beach Villa</v>
      </c>
      <c r="L37" s="31" t="str">
        <f t="shared" si="59"/>
        <v>BB</v>
      </c>
      <c r="M37" s="31" t="str">
        <f t="shared" si="59"/>
        <v>As quoted</v>
      </c>
      <c r="N37" s="31">
        <f t="shared" ref="N37:O39" si="60">SUM(D37)</f>
        <v>200.89999999999998</v>
      </c>
      <c r="O37" s="31">
        <f t="shared" si="60"/>
        <v>287</v>
      </c>
      <c r="P37" s="31">
        <f t="shared" ref="P37:P39" si="61">(F37)</f>
        <v>90</v>
      </c>
      <c r="Q37" s="31">
        <f t="shared" ref="Q37:S39" si="62">SUM(G37)</f>
        <v>210</v>
      </c>
      <c r="R37" s="31">
        <f t="shared" si="62"/>
        <v>300</v>
      </c>
      <c r="S37" s="31">
        <f t="shared" si="62"/>
        <v>90</v>
      </c>
      <c r="T37" s="8"/>
      <c r="U37" s="33"/>
      <c r="V37" s="33"/>
      <c r="W37" s="33">
        <v>6</v>
      </c>
      <c r="X37" s="33">
        <v>12</v>
      </c>
      <c r="Y37" s="33">
        <v>6</v>
      </c>
      <c r="AA37" s="30" t="str">
        <f t="shared" ref="AA37:AC43" si="63">K37</f>
        <v>Deluxe Beach Villa</v>
      </c>
      <c r="AB37" s="31" t="str">
        <f t="shared" si="63"/>
        <v>BB</v>
      </c>
      <c r="AC37" s="31" t="str">
        <f t="shared" si="63"/>
        <v>As quoted</v>
      </c>
      <c r="AD37" s="31">
        <f t="shared" ref="AD37:AF39" si="64">N37+W37</f>
        <v>206.89999999999998</v>
      </c>
      <c r="AE37" s="34">
        <f t="shared" si="64"/>
        <v>299</v>
      </c>
      <c r="AF37" s="34">
        <f t="shared" si="64"/>
        <v>96</v>
      </c>
      <c r="AG37" s="34">
        <f t="shared" ref="AG37:AI39" si="65">Q37+W37</f>
        <v>216</v>
      </c>
      <c r="AH37" s="34">
        <f t="shared" si="65"/>
        <v>312</v>
      </c>
      <c r="AI37" s="34">
        <f t="shared" si="65"/>
        <v>96</v>
      </c>
      <c r="AK37" s="35">
        <v>10</v>
      </c>
      <c r="AL37" s="35">
        <v>0</v>
      </c>
      <c r="AM37" s="35">
        <v>10</v>
      </c>
      <c r="AN37" s="35">
        <v>0</v>
      </c>
      <c r="AP37" s="30" t="str">
        <f t="shared" ref="AP37:AR43" si="66">AA37</f>
        <v>Deluxe Beach Villa</v>
      </c>
      <c r="AQ37" s="31" t="str">
        <f t="shared" si="66"/>
        <v>BB</v>
      </c>
      <c r="AR37" s="31" t="str">
        <f t="shared" si="66"/>
        <v>As quoted</v>
      </c>
      <c r="AS37" s="31">
        <f t="shared" ref="AS37:AS39" si="67">AD37+AK37</f>
        <v>216.89999999999998</v>
      </c>
      <c r="AT37" s="31">
        <f t="shared" ref="AT37:AV39" si="68">AE37+AK37</f>
        <v>309</v>
      </c>
      <c r="AU37" s="31">
        <f t="shared" si="68"/>
        <v>96</v>
      </c>
      <c r="AV37" s="31">
        <f t="shared" si="68"/>
        <v>226</v>
      </c>
      <c r="AW37" s="31">
        <f t="shared" ref="AW37:AX39" si="69">AH37+AM37</f>
        <v>322</v>
      </c>
      <c r="AX37" s="31">
        <f t="shared" si="69"/>
        <v>96</v>
      </c>
    </row>
    <row r="38" spans="1:50" ht="18" customHeight="1">
      <c r="A38" s="30" t="s">
        <v>75</v>
      </c>
      <c r="B38" s="31" t="s">
        <v>139</v>
      </c>
      <c r="C38" s="31" t="s">
        <v>672</v>
      </c>
      <c r="D38" s="223">
        <f t="shared" si="57"/>
        <v>217.7</v>
      </c>
      <c r="E38" s="38">
        <v>311</v>
      </c>
      <c r="F38" s="38">
        <v>90</v>
      </c>
      <c r="G38" s="223">
        <f t="shared" si="58"/>
        <v>226.79999999999998</v>
      </c>
      <c r="H38" s="38">
        <v>324</v>
      </c>
      <c r="I38" s="38">
        <v>90</v>
      </c>
      <c r="K38" s="30" t="str">
        <f t="shared" si="59"/>
        <v>Deluxe Jacuzzi Beach Villa</v>
      </c>
      <c r="L38" s="31" t="str">
        <f t="shared" si="59"/>
        <v>BB</v>
      </c>
      <c r="M38" s="31" t="str">
        <f t="shared" si="59"/>
        <v>As quoted</v>
      </c>
      <c r="N38" s="31">
        <f t="shared" si="60"/>
        <v>217.7</v>
      </c>
      <c r="O38" s="31">
        <f t="shared" si="60"/>
        <v>311</v>
      </c>
      <c r="P38" s="31">
        <f t="shared" si="61"/>
        <v>90</v>
      </c>
      <c r="Q38" s="31">
        <f t="shared" si="62"/>
        <v>226.79999999999998</v>
      </c>
      <c r="R38" s="31">
        <f t="shared" si="62"/>
        <v>324</v>
      </c>
      <c r="S38" s="31">
        <f t="shared" si="62"/>
        <v>90</v>
      </c>
      <c r="T38" s="8"/>
      <c r="U38" s="33"/>
      <c r="V38" s="33"/>
      <c r="W38" s="33">
        <v>6</v>
      </c>
      <c r="X38" s="33">
        <v>12</v>
      </c>
      <c r="Y38" s="33">
        <v>6</v>
      </c>
      <c r="AA38" s="30" t="str">
        <f t="shared" si="63"/>
        <v>Deluxe Jacuzzi Beach Villa</v>
      </c>
      <c r="AB38" s="31" t="str">
        <f t="shared" si="63"/>
        <v>BB</v>
      </c>
      <c r="AC38" s="31" t="str">
        <f t="shared" si="63"/>
        <v>As quoted</v>
      </c>
      <c r="AD38" s="31">
        <f t="shared" si="64"/>
        <v>223.7</v>
      </c>
      <c r="AE38" s="34">
        <f t="shared" si="64"/>
        <v>323</v>
      </c>
      <c r="AF38" s="34">
        <f t="shared" si="64"/>
        <v>96</v>
      </c>
      <c r="AG38" s="34">
        <f t="shared" si="65"/>
        <v>232.79999999999998</v>
      </c>
      <c r="AH38" s="34">
        <f t="shared" si="65"/>
        <v>336</v>
      </c>
      <c r="AI38" s="34">
        <f t="shared" si="65"/>
        <v>96</v>
      </c>
      <c r="AK38" s="35">
        <v>10</v>
      </c>
      <c r="AL38" s="35">
        <v>0</v>
      </c>
      <c r="AM38" s="35">
        <v>10</v>
      </c>
      <c r="AN38" s="35">
        <v>0</v>
      </c>
      <c r="AP38" s="30" t="str">
        <f t="shared" si="66"/>
        <v>Deluxe Jacuzzi Beach Villa</v>
      </c>
      <c r="AQ38" s="31" t="str">
        <f t="shared" si="66"/>
        <v>BB</v>
      </c>
      <c r="AR38" s="31" t="str">
        <f t="shared" si="66"/>
        <v>As quoted</v>
      </c>
      <c r="AS38" s="31">
        <f t="shared" si="67"/>
        <v>233.7</v>
      </c>
      <c r="AT38" s="31">
        <f t="shared" si="68"/>
        <v>333</v>
      </c>
      <c r="AU38" s="31">
        <f t="shared" si="68"/>
        <v>96</v>
      </c>
      <c r="AV38" s="31">
        <f t="shared" si="68"/>
        <v>242.79999999999998</v>
      </c>
      <c r="AW38" s="31">
        <f t="shared" si="69"/>
        <v>346</v>
      </c>
      <c r="AX38" s="31">
        <f t="shared" si="69"/>
        <v>96</v>
      </c>
    </row>
    <row r="39" spans="1:50" ht="18" customHeight="1">
      <c r="A39" s="30" t="s">
        <v>378</v>
      </c>
      <c r="B39" s="31" t="s">
        <v>139</v>
      </c>
      <c r="C39" s="31" t="s">
        <v>672</v>
      </c>
      <c r="D39" s="223">
        <f t="shared" si="57"/>
        <v>252.7</v>
      </c>
      <c r="E39" s="38">
        <v>361</v>
      </c>
      <c r="F39" s="38">
        <v>90</v>
      </c>
      <c r="G39" s="223">
        <f t="shared" si="58"/>
        <v>261.8</v>
      </c>
      <c r="H39" s="38">
        <v>374</v>
      </c>
      <c r="I39" s="38">
        <v>90</v>
      </c>
      <c r="K39" s="30" t="str">
        <f t="shared" si="59"/>
        <v xml:space="preserve">Water Villa </v>
      </c>
      <c r="L39" s="31" t="str">
        <f t="shared" si="59"/>
        <v>BB</v>
      </c>
      <c r="M39" s="31" t="str">
        <f t="shared" si="59"/>
        <v>As quoted</v>
      </c>
      <c r="N39" s="31">
        <f t="shared" si="60"/>
        <v>252.7</v>
      </c>
      <c r="O39" s="31">
        <f t="shared" si="60"/>
        <v>361</v>
      </c>
      <c r="P39" s="31">
        <f t="shared" si="61"/>
        <v>90</v>
      </c>
      <c r="Q39" s="31">
        <f t="shared" si="62"/>
        <v>261.8</v>
      </c>
      <c r="R39" s="31">
        <f t="shared" si="62"/>
        <v>374</v>
      </c>
      <c r="S39" s="31">
        <f t="shared" si="62"/>
        <v>90</v>
      </c>
      <c r="T39" s="8"/>
      <c r="U39" s="33"/>
      <c r="V39" s="33"/>
      <c r="W39" s="33">
        <v>6</v>
      </c>
      <c r="X39" s="33">
        <v>12</v>
      </c>
      <c r="Y39" s="33">
        <v>6</v>
      </c>
      <c r="AA39" s="30" t="str">
        <f t="shared" si="63"/>
        <v xml:space="preserve">Water Villa </v>
      </c>
      <c r="AB39" s="31" t="str">
        <f t="shared" si="63"/>
        <v>BB</v>
      </c>
      <c r="AC39" s="31" t="str">
        <f t="shared" si="63"/>
        <v>As quoted</v>
      </c>
      <c r="AD39" s="31">
        <f t="shared" si="64"/>
        <v>258.7</v>
      </c>
      <c r="AE39" s="34">
        <f t="shared" si="64"/>
        <v>373</v>
      </c>
      <c r="AF39" s="34">
        <f t="shared" si="64"/>
        <v>96</v>
      </c>
      <c r="AG39" s="34">
        <f t="shared" si="65"/>
        <v>267.8</v>
      </c>
      <c r="AH39" s="34">
        <f t="shared" si="65"/>
        <v>386</v>
      </c>
      <c r="AI39" s="34">
        <f t="shared" si="65"/>
        <v>96</v>
      </c>
      <c r="AK39" s="35">
        <v>10</v>
      </c>
      <c r="AL39" s="35">
        <v>0</v>
      </c>
      <c r="AM39" s="35">
        <v>10</v>
      </c>
      <c r="AN39" s="35">
        <v>0</v>
      </c>
      <c r="AP39" s="30" t="str">
        <f t="shared" si="66"/>
        <v xml:space="preserve">Water Villa </v>
      </c>
      <c r="AQ39" s="31" t="str">
        <f t="shared" si="66"/>
        <v>BB</v>
      </c>
      <c r="AR39" s="31" t="str">
        <f t="shared" si="66"/>
        <v>As quoted</v>
      </c>
      <c r="AS39" s="31">
        <f t="shared" si="67"/>
        <v>268.7</v>
      </c>
      <c r="AT39" s="31">
        <f t="shared" si="68"/>
        <v>383</v>
      </c>
      <c r="AU39" s="31">
        <f t="shared" si="68"/>
        <v>96</v>
      </c>
      <c r="AV39" s="31">
        <f t="shared" si="68"/>
        <v>277.8</v>
      </c>
      <c r="AW39" s="31">
        <f t="shared" si="69"/>
        <v>396</v>
      </c>
      <c r="AX39" s="31">
        <f t="shared" si="69"/>
        <v>96</v>
      </c>
    </row>
    <row r="40" spans="1:50" ht="18" customHeight="1">
      <c r="A40" s="224" t="s">
        <v>1610</v>
      </c>
      <c r="B40" s="31"/>
      <c r="C40" s="31"/>
      <c r="D40" s="223"/>
      <c r="E40" s="223" t="s">
        <v>279</v>
      </c>
      <c r="F40" s="223" t="s">
        <v>340</v>
      </c>
      <c r="G40" s="223"/>
      <c r="H40" s="223" t="s">
        <v>279</v>
      </c>
      <c r="I40" s="223" t="s">
        <v>340</v>
      </c>
      <c r="K40" s="30" t="str">
        <f t="shared" si="59"/>
        <v>Two Bed Room Villas</v>
      </c>
      <c r="L40" s="31"/>
      <c r="M40" s="31"/>
      <c r="N40" s="31"/>
      <c r="O40" s="31" t="str">
        <f>E40</f>
        <v>Quadruple</v>
      </c>
      <c r="P40" s="31" t="str">
        <f t="shared" ref="P40:S40" si="70">F40</f>
        <v>Extra Adult</v>
      </c>
      <c r="Q40" s="31">
        <f t="shared" si="70"/>
        <v>0</v>
      </c>
      <c r="R40" s="31" t="str">
        <f t="shared" si="70"/>
        <v>Quadruple</v>
      </c>
      <c r="S40" s="31" t="str">
        <f t="shared" si="70"/>
        <v>Extra Adult</v>
      </c>
      <c r="T40" s="8"/>
      <c r="U40" s="33"/>
      <c r="V40" s="33"/>
      <c r="W40" s="33"/>
      <c r="X40" s="33"/>
      <c r="Y40" s="33"/>
      <c r="AA40" s="30" t="str">
        <f t="shared" si="63"/>
        <v>Two Bed Room Villas</v>
      </c>
      <c r="AB40" s="31"/>
      <c r="AC40" s="31"/>
      <c r="AD40" s="31"/>
      <c r="AE40" s="34" t="str">
        <f>O40</f>
        <v>Quadruple</v>
      </c>
      <c r="AF40" s="34" t="str">
        <f t="shared" ref="AF40:AI40" si="71">P40</f>
        <v>Extra Adult</v>
      </c>
      <c r="AG40" s="34">
        <f t="shared" si="71"/>
        <v>0</v>
      </c>
      <c r="AH40" s="34" t="str">
        <f t="shared" si="71"/>
        <v>Quadruple</v>
      </c>
      <c r="AI40" s="34" t="str">
        <f t="shared" si="71"/>
        <v>Extra Adult</v>
      </c>
      <c r="AK40" s="35"/>
      <c r="AL40" s="35"/>
      <c r="AM40" s="35"/>
      <c r="AN40" s="35"/>
      <c r="AP40" s="225" t="str">
        <f t="shared" si="66"/>
        <v>Two Bed Room Villas</v>
      </c>
      <c r="AQ40" s="27"/>
      <c r="AR40" s="27"/>
      <c r="AS40" s="27"/>
      <c r="AT40" s="27" t="str">
        <f>AE40</f>
        <v>Quadruple</v>
      </c>
      <c r="AU40" s="27" t="str">
        <f t="shared" ref="AU40:AX40" si="72">AF40</f>
        <v>Extra Adult</v>
      </c>
      <c r="AV40" s="27">
        <f t="shared" si="72"/>
        <v>0</v>
      </c>
      <c r="AW40" s="27" t="str">
        <f t="shared" si="72"/>
        <v>Quadruple</v>
      </c>
      <c r="AX40" s="27" t="str">
        <f t="shared" si="72"/>
        <v>Extra Adult</v>
      </c>
    </row>
    <row r="41" spans="1:50" ht="18" customHeight="1">
      <c r="A41" s="30" t="s">
        <v>1611</v>
      </c>
      <c r="B41" s="31" t="s">
        <v>139</v>
      </c>
      <c r="C41" s="31" t="s">
        <v>68</v>
      </c>
      <c r="D41" s="223"/>
      <c r="E41" s="38">
        <v>363</v>
      </c>
      <c r="F41" s="38">
        <v>90</v>
      </c>
      <c r="G41" s="223"/>
      <c r="H41" s="38">
        <v>389</v>
      </c>
      <c r="I41" s="38">
        <v>90</v>
      </c>
      <c r="K41" s="30" t="str">
        <f t="shared" si="59"/>
        <v xml:space="preserve">Two Bed Room Garden Suite </v>
      </c>
      <c r="L41" s="31" t="str">
        <f t="shared" si="59"/>
        <v>BB</v>
      </c>
      <c r="M41" s="31" t="str">
        <f t="shared" si="59"/>
        <v>04 Persons</v>
      </c>
      <c r="N41" s="31">
        <f t="shared" ref="N41:O43" si="73">SUM(D41)</f>
        <v>0</v>
      </c>
      <c r="O41" s="31">
        <f t="shared" si="73"/>
        <v>363</v>
      </c>
      <c r="P41" s="31">
        <f t="shared" ref="P41:P43" si="74">(F41)</f>
        <v>90</v>
      </c>
      <c r="Q41" s="31">
        <f t="shared" ref="Q41:S43" si="75">SUM(G41)</f>
        <v>0</v>
      </c>
      <c r="R41" s="31">
        <f t="shared" si="75"/>
        <v>389</v>
      </c>
      <c r="S41" s="31">
        <f t="shared" si="75"/>
        <v>90</v>
      </c>
      <c r="T41" s="8"/>
      <c r="U41" s="33"/>
      <c r="V41" s="33"/>
      <c r="W41" s="33">
        <v>6</v>
      </c>
      <c r="X41" s="33">
        <v>12</v>
      </c>
      <c r="Y41" s="33">
        <v>6</v>
      </c>
      <c r="AA41" s="30" t="str">
        <f t="shared" si="63"/>
        <v xml:space="preserve">Two Bed Room Garden Suite </v>
      </c>
      <c r="AB41" s="31" t="str">
        <f t="shared" si="63"/>
        <v>BB</v>
      </c>
      <c r="AC41" s="31" t="str">
        <f t="shared" si="63"/>
        <v>04 Persons</v>
      </c>
      <c r="AD41" s="31">
        <f t="shared" ref="AD41:AF43" si="76">N41+W41</f>
        <v>6</v>
      </c>
      <c r="AE41" s="34">
        <f t="shared" si="76"/>
        <v>375</v>
      </c>
      <c r="AF41" s="34">
        <f t="shared" si="76"/>
        <v>96</v>
      </c>
      <c r="AG41" s="34">
        <f t="shared" ref="AG41:AI43" si="77">Q41+W41</f>
        <v>6</v>
      </c>
      <c r="AH41" s="34">
        <f t="shared" si="77"/>
        <v>401</v>
      </c>
      <c r="AI41" s="34">
        <f t="shared" si="77"/>
        <v>96</v>
      </c>
      <c r="AK41" s="35">
        <v>10</v>
      </c>
      <c r="AL41" s="35">
        <v>0</v>
      </c>
      <c r="AM41" s="35">
        <v>15</v>
      </c>
      <c r="AN41" s="35">
        <v>0</v>
      </c>
      <c r="AP41" s="30" t="str">
        <f t="shared" si="66"/>
        <v xml:space="preserve">Two Bed Room Garden Suite </v>
      </c>
      <c r="AQ41" s="31" t="str">
        <f t="shared" si="66"/>
        <v>BB</v>
      </c>
      <c r="AR41" s="31" t="str">
        <f t="shared" si="66"/>
        <v>04 Persons</v>
      </c>
      <c r="AS41" s="31">
        <f t="shared" ref="AS41:AS43" si="78">AD41+AK41</f>
        <v>16</v>
      </c>
      <c r="AT41" s="31">
        <f t="shared" ref="AT41:AV43" si="79">AE41+AK41</f>
        <v>385</v>
      </c>
      <c r="AU41" s="31">
        <f t="shared" si="79"/>
        <v>96</v>
      </c>
      <c r="AV41" s="31">
        <f t="shared" si="79"/>
        <v>21</v>
      </c>
      <c r="AW41" s="31">
        <f t="shared" ref="AW41:AX43" si="80">AH41+AM41</f>
        <v>416</v>
      </c>
      <c r="AX41" s="31">
        <f t="shared" si="80"/>
        <v>96</v>
      </c>
    </row>
    <row r="42" spans="1:50" ht="18" customHeight="1">
      <c r="A42" s="30" t="s">
        <v>1612</v>
      </c>
      <c r="B42" s="31" t="s">
        <v>139</v>
      </c>
      <c r="C42" s="31" t="s">
        <v>68</v>
      </c>
      <c r="D42" s="223"/>
      <c r="E42" s="38">
        <v>602</v>
      </c>
      <c r="F42" s="38">
        <v>90</v>
      </c>
      <c r="G42" s="223"/>
      <c r="H42" s="38">
        <v>629</v>
      </c>
      <c r="I42" s="38">
        <v>90</v>
      </c>
      <c r="K42" s="30" t="str">
        <f t="shared" si="59"/>
        <v>Deluxe Two Bed Room Beach Suite</v>
      </c>
      <c r="L42" s="31" t="str">
        <f t="shared" si="59"/>
        <v>BB</v>
      </c>
      <c r="M42" s="31" t="str">
        <f t="shared" si="59"/>
        <v>04 Persons</v>
      </c>
      <c r="N42" s="31">
        <f t="shared" si="73"/>
        <v>0</v>
      </c>
      <c r="O42" s="31">
        <f t="shared" si="73"/>
        <v>602</v>
      </c>
      <c r="P42" s="31">
        <f t="shared" si="74"/>
        <v>90</v>
      </c>
      <c r="Q42" s="31">
        <f t="shared" si="75"/>
        <v>0</v>
      </c>
      <c r="R42" s="31">
        <f t="shared" si="75"/>
        <v>629</v>
      </c>
      <c r="S42" s="31">
        <f t="shared" si="75"/>
        <v>90</v>
      </c>
      <c r="T42" s="8"/>
      <c r="U42" s="33"/>
      <c r="V42" s="33"/>
      <c r="W42" s="33">
        <v>6</v>
      </c>
      <c r="X42" s="33">
        <v>12</v>
      </c>
      <c r="Y42" s="33">
        <v>6</v>
      </c>
      <c r="AA42" s="30" t="str">
        <f t="shared" si="63"/>
        <v>Deluxe Two Bed Room Beach Suite</v>
      </c>
      <c r="AB42" s="31" t="str">
        <f t="shared" si="63"/>
        <v>BB</v>
      </c>
      <c r="AC42" s="31" t="str">
        <f t="shared" si="63"/>
        <v>04 Persons</v>
      </c>
      <c r="AD42" s="31">
        <f t="shared" si="76"/>
        <v>6</v>
      </c>
      <c r="AE42" s="34">
        <f t="shared" si="76"/>
        <v>614</v>
      </c>
      <c r="AF42" s="34">
        <f t="shared" si="76"/>
        <v>96</v>
      </c>
      <c r="AG42" s="34">
        <f t="shared" si="77"/>
        <v>6</v>
      </c>
      <c r="AH42" s="34">
        <f t="shared" si="77"/>
        <v>641</v>
      </c>
      <c r="AI42" s="34">
        <f t="shared" si="77"/>
        <v>96</v>
      </c>
      <c r="AK42" s="35">
        <v>10</v>
      </c>
      <c r="AL42" s="35">
        <v>0</v>
      </c>
      <c r="AM42" s="35">
        <v>15</v>
      </c>
      <c r="AN42" s="35">
        <v>0</v>
      </c>
      <c r="AP42" s="30" t="str">
        <f t="shared" si="66"/>
        <v>Deluxe Two Bed Room Beach Suite</v>
      </c>
      <c r="AQ42" s="31" t="str">
        <f t="shared" si="66"/>
        <v>BB</v>
      </c>
      <c r="AR42" s="31" t="str">
        <f t="shared" si="66"/>
        <v>04 Persons</v>
      </c>
      <c r="AS42" s="31">
        <f t="shared" si="78"/>
        <v>16</v>
      </c>
      <c r="AT42" s="31">
        <f t="shared" si="79"/>
        <v>624</v>
      </c>
      <c r="AU42" s="31">
        <f t="shared" si="79"/>
        <v>96</v>
      </c>
      <c r="AV42" s="31">
        <f t="shared" si="79"/>
        <v>21</v>
      </c>
      <c r="AW42" s="31">
        <f t="shared" si="80"/>
        <v>656</v>
      </c>
      <c r="AX42" s="31">
        <f t="shared" si="80"/>
        <v>96</v>
      </c>
    </row>
    <row r="43" spans="1:50" ht="18" customHeight="1">
      <c r="A43" s="30" t="s">
        <v>1613</v>
      </c>
      <c r="B43" s="31" t="s">
        <v>139</v>
      </c>
      <c r="C43" s="31" t="s">
        <v>68</v>
      </c>
      <c r="D43" s="223"/>
      <c r="E43" s="38">
        <v>794</v>
      </c>
      <c r="F43" s="38">
        <v>90</v>
      </c>
      <c r="G43" s="223"/>
      <c r="H43" s="38">
        <v>823</v>
      </c>
      <c r="I43" s="38">
        <v>90</v>
      </c>
      <c r="K43" s="30" t="str">
        <f t="shared" si="59"/>
        <v>Two Bed Room Water Suite with Jacuzzi</v>
      </c>
      <c r="L43" s="31" t="str">
        <f t="shared" si="59"/>
        <v>BB</v>
      </c>
      <c r="M43" s="31" t="str">
        <f t="shared" si="59"/>
        <v>04 Persons</v>
      </c>
      <c r="N43" s="31">
        <f t="shared" si="73"/>
        <v>0</v>
      </c>
      <c r="O43" s="31">
        <f t="shared" si="73"/>
        <v>794</v>
      </c>
      <c r="P43" s="31">
        <f t="shared" si="74"/>
        <v>90</v>
      </c>
      <c r="Q43" s="31">
        <f t="shared" si="75"/>
        <v>0</v>
      </c>
      <c r="R43" s="31">
        <f t="shared" si="75"/>
        <v>823</v>
      </c>
      <c r="S43" s="31">
        <f t="shared" si="75"/>
        <v>90</v>
      </c>
      <c r="T43" s="8"/>
      <c r="U43" s="33"/>
      <c r="V43" s="33"/>
      <c r="W43" s="33">
        <v>6</v>
      </c>
      <c r="X43" s="33">
        <v>12</v>
      </c>
      <c r="Y43" s="33">
        <v>6</v>
      </c>
      <c r="AA43" s="30" t="str">
        <f t="shared" si="63"/>
        <v>Two Bed Room Water Suite with Jacuzzi</v>
      </c>
      <c r="AB43" s="31" t="str">
        <f t="shared" si="63"/>
        <v>BB</v>
      </c>
      <c r="AC43" s="31" t="str">
        <f t="shared" si="63"/>
        <v>04 Persons</v>
      </c>
      <c r="AD43" s="31">
        <f t="shared" si="76"/>
        <v>6</v>
      </c>
      <c r="AE43" s="34">
        <f t="shared" si="76"/>
        <v>806</v>
      </c>
      <c r="AF43" s="34">
        <f t="shared" si="76"/>
        <v>96</v>
      </c>
      <c r="AG43" s="34">
        <f t="shared" si="77"/>
        <v>6</v>
      </c>
      <c r="AH43" s="34">
        <f t="shared" si="77"/>
        <v>835</v>
      </c>
      <c r="AI43" s="34">
        <f t="shared" si="77"/>
        <v>96</v>
      </c>
      <c r="AK43" s="35">
        <v>10</v>
      </c>
      <c r="AL43" s="35">
        <v>0</v>
      </c>
      <c r="AM43" s="35">
        <v>15</v>
      </c>
      <c r="AN43" s="35">
        <v>0</v>
      </c>
      <c r="AP43" s="30" t="str">
        <f t="shared" si="66"/>
        <v>Two Bed Room Water Suite with Jacuzzi</v>
      </c>
      <c r="AQ43" s="31" t="str">
        <f t="shared" si="66"/>
        <v>BB</v>
      </c>
      <c r="AR43" s="31" t="str">
        <f t="shared" si="66"/>
        <v>04 Persons</v>
      </c>
      <c r="AS43" s="31">
        <f t="shared" si="78"/>
        <v>16</v>
      </c>
      <c r="AT43" s="31">
        <f t="shared" si="79"/>
        <v>816</v>
      </c>
      <c r="AU43" s="31">
        <f t="shared" si="79"/>
        <v>96</v>
      </c>
      <c r="AV43" s="31">
        <f t="shared" si="79"/>
        <v>21</v>
      </c>
      <c r="AW43" s="31">
        <f t="shared" si="80"/>
        <v>850</v>
      </c>
      <c r="AX43" s="31">
        <f t="shared" si="80"/>
        <v>96</v>
      </c>
    </row>
  </sheetData>
  <sheetProtection password="D8E4" sheet="1" selectLockedCells="1" selectUnlockedCells="1"/>
  <mergeCells count="84">
    <mergeCell ref="AB9:AB11"/>
    <mergeCell ref="A9:A11"/>
    <mergeCell ref="B9:B11"/>
    <mergeCell ref="C9:C11"/>
    <mergeCell ref="D9:F9"/>
    <mergeCell ref="G9:I9"/>
    <mergeCell ref="K9:K11"/>
    <mergeCell ref="L9:L11"/>
    <mergeCell ref="M9:M11"/>
    <mergeCell ref="N9:P9"/>
    <mergeCell ref="Q9:S9"/>
    <mergeCell ref="AA9:AA11"/>
    <mergeCell ref="AS9:AU9"/>
    <mergeCell ref="AV9:AX9"/>
    <mergeCell ref="D10:F10"/>
    <mergeCell ref="G10:I10"/>
    <mergeCell ref="N10:P10"/>
    <mergeCell ref="Q10:S10"/>
    <mergeCell ref="AD10:AF10"/>
    <mergeCell ref="AG10:AI10"/>
    <mergeCell ref="AS10:AU10"/>
    <mergeCell ref="AV10:AX10"/>
    <mergeCell ref="AC9:AC11"/>
    <mergeCell ref="AD9:AF9"/>
    <mergeCell ref="AG9:AI9"/>
    <mergeCell ref="AP9:AP11"/>
    <mergeCell ref="AQ9:AQ11"/>
    <mergeCell ref="AR9:AR11"/>
    <mergeCell ref="AB21:AB23"/>
    <mergeCell ref="A21:A23"/>
    <mergeCell ref="B21:B23"/>
    <mergeCell ref="C21:C23"/>
    <mergeCell ref="D21:F21"/>
    <mergeCell ref="G21:I21"/>
    <mergeCell ref="K21:K23"/>
    <mergeCell ref="L21:L23"/>
    <mergeCell ref="M21:M23"/>
    <mergeCell ref="N21:P21"/>
    <mergeCell ref="Q21:S21"/>
    <mergeCell ref="AA21:AA23"/>
    <mergeCell ref="AS21:AU21"/>
    <mergeCell ref="AV21:AX21"/>
    <mergeCell ref="D22:F22"/>
    <mergeCell ref="G22:I22"/>
    <mergeCell ref="N22:P22"/>
    <mergeCell ref="Q22:S22"/>
    <mergeCell ref="AD22:AF22"/>
    <mergeCell ref="AG22:AI22"/>
    <mergeCell ref="AS22:AU22"/>
    <mergeCell ref="AV22:AX22"/>
    <mergeCell ref="AC21:AC23"/>
    <mergeCell ref="AD21:AF21"/>
    <mergeCell ref="AG21:AI21"/>
    <mergeCell ref="AP21:AP23"/>
    <mergeCell ref="AQ21:AQ23"/>
    <mergeCell ref="AR21:AR23"/>
    <mergeCell ref="AB33:AB35"/>
    <mergeCell ref="A33:A35"/>
    <mergeCell ref="B33:B35"/>
    <mergeCell ref="C33:C35"/>
    <mergeCell ref="D33:F33"/>
    <mergeCell ref="G33:I33"/>
    <mergeCell ref="K33:K35"/>
    <mergeCell ref="L33:L35"/>
    <mergeCell ref="M33:M35"/>
    <mergeCell ref="N33:P33"/>
    <mergeCell ref="Q33:S33"/>
    <mergeCell ref="AA33:AA35"/>
    <mergeCell ref="AS33:AU33"/>
    <mergeCell ref="AV33:AX33"/>
    <mergeCell ref="D34:F34"/>
    <mergeCell ref="G34:I34"/>
    <mergeCell ref="N34:P34"/>
    <mergeCell ref="Q34:S34"/>
    <mergeCell ref="AD34:AF34"/>
    <mergeCell ref="AG34:AI34"/>
    <mergeCell ref="AS34:AU34"/>
    <mergeCell ref="AV34:AX34"/>
    <mergeCell ref="AC33:AC35"/>
    <mergeCell ref="AD33:AF33"/>
    <mergeCell ref="AG33:AI33"/>
    <mergeCell ref="AP33:AP35"/>
    <mergeCell ref="AQ33:AQ35"/>
    <mergeCell ref="AR33:AR35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FC2F3-59AE-45BB-AA49-31AF81AFC9DE}">
  <sheetPr codeName="Лист177"/>
  <dimension ref="A1:IV35"/>
  <sheetViews>
    <sheetView view="pageBreakPreview" zoomScale="120" zoomScaleNormal="100" zoomScaleSheetLayoutView="120" workbookViewId="0">
      <selection activeCell="L7" sqref="L7"/>
    </sheetView>
  </sheetViews>
  <sheetFormatPr defaultColWidth="9.140625" defaultRowHeight="20.25" customHeight="1"/>
  <cols>
    <col min="1" max="1" width="23" style="1" customWidth="1"/>
    <col min="2" max="2" width="11" style="1" customWidth="1"/>
    <col min="3" max="3" width="11" style="2" customWidth="1"/>
    <col min="4" max="4" width="9.7109375" style="2" customWidth="1"/>
    <col min="5" max="6" width="9.7109375" style="3" customWidth="1"/>
    <col min="7" max="11" width="9.7109375" style="1" customWidth="1"/>
    <col min="12" max="16384" width="9.140625" style="1"/>
  </cols>
  <sheetData>
    <row r="1" spans="1:256" ht="20.25" customHeight="1">
      <c r="A1" s="300" t="s">
        <v>2029</v>
      </c>
      <c r="B1" s="300"/>
      <c r="C1" s="300"/>
      <c r="D1" s="300"/>
      <c r="K1" s="4"/>
    </row>
    <row r="2" spans="1:256" s="3" customFormat="1" ht="24.6" customHeight="1">
      <c r="A2" s="5"/>
      <c r="B2" s="5"/>
      <c r="C2" s="2"/>
      <c r="D2" s="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3" customFormat="1" ht="24.6" customHeight="1">
      <c r="A3" s="15" t="s">
        <v>10</v>
      </c>
      <c r="B3" s="15"/>
      <c r="C3" s="2"/>
      <c r="D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3" customFormat="1" ht="24.6" customHeight="1">
      <c r="A4" s="5" t="s">
        <v>384</v>
      </c>
      <c r="B4" s="5"/>
      <c r="C4" s="2"/>
      <c r="D4" s="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3" customFormat="1" ht="24.6" customHeight="1">
      <c r="A5" s="5" t="s">
        <v>12</v>
      </c>
      <c r="B5" s="5"/>
      <c r="C5" s="2"/>
      <c r="D5" s="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3" customFormat="1" ht="24.6" customHeight="1">
      <c r="A6" s="5" t="s">
        <v>887</v>
      </c>
      <c r="B6" s="5"/>
      <c r="C6" s="2"/>
      <c r="D6" s="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3" customFormat="1" ht="24.6" customHeight="1">
      <c r="A7" s="5" t="s">
        <v>888</v>
      </c>
      <c r="B7" s="5"/>
      <c r="C7" s="2"/>
      <c r="D7" s="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24.6" customHeight="1">
      <c r="A8" s="5" t="s">
        <v>889</v>
      </c>
      <c r="B8" s="5"/>
      <c r="E8" s="3"/>
      <c r="F8" s="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24.6" customHeight="1">
      <c r="A9" s="5"/>
      <c r="B9" s="5"/>
      <c r="E9" s="3"/>
      <c r="F9" s="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24.6" customHeight="1">
      <c r="A10" s="23"/>
      <c r="B10" s="15"/>
      <c r="E10" s="3"/>
      <c r="F10" s="3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24.6" customHeight="1">
      <c r="A11" s="15" t="s">
        <v>890</v>
      </c>
      <c r="B11" s="15"/>
      <c r="E11" s="3"/>
      <c r="F11" s="3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24.6" customHeight="1">
      <c r="A12" s="23" t="s">
        <v>891</v>
      </c>
      <c r="B12" s="15"/>
      <c r="E12" s="3"/>
      <c r="F12" s="3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24.6" customHeight="1">
      <c r="A13" s="23" t="s">
        <v>892</v>
      </c>
      <c r="B13" s="15"/>
      <c r="E13" s="3"/>
      <c r="F13" s="3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24.6" customHeight="1">
      <c r="A14" s="23" t="s">
        <v>893</v>
      </c>
      <c r="B14" s="15"/>
      <c r="E14" s="3"/>
      <c r="F14" s="3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24.6" customHeight="1">
      <c r="A15" s="23" t="s">
        <v>894</v>
      </c>
      <c r="B15" s="15"/>
      <c r="E15" s="3"/>
      <c r="F15" s="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24.6" customHeight="1">
      <c r="A16" s="23" t="s">
        <v>895</v>
      </c>
      <c r="B16" s="15"/>
      <c r="E16" s="3"/>
      <c r="F16" s="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24.6" customHeight="1">
      <c r="A17" s="23" t="s">
        <v>896</v>
      </c>
      <c r="B17" s="15"/>
      <c r="E17" s="3"/>
      <c r="F17" s="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s="2" customFormat="1" ht="24.6" customHeight="1">
      <c r="A18" s="23" t="s">
        <v>897</v>
      </c>
      <c r="B18" s="15"/>
      <c r="E18" s="3"/>
      <c r="F18" s="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 s="2" customFormat="1" ht="24.6" customHeight="1">
      <c r="A19" s="23"/>
      <c r="B19" s="15"/>
      <c r="E19" s="3"/>
      <c r="F19" s="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 s="2" customFormat="1" ht="24.6" customHeight="1">
      <c r="A20" s="80" t="s">
        <v>898</v>
      </c>
      <c r="B20" s="15"/>
      <c r="E20" s="3"/>
      <c r="F20" s="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 s="2" customFormat="1" ht="24.6" customHeight="1">
      <c r="A21" s="81" t="s">
        <v>899</v>
      </c>
      <c r="B21" s="15"/>
      <c r="E21" s="3"/>
      <c r="F21" s="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 s="2" customFormat="1" ht="24.6" customHeight="1">
      <c r="A22" s="81" t="s">
        <v>900</v>
      </c>
      <c r="B22" s="15"/>
      <c r="E22" s="3"/>
      <c r="F22" s="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 s="2" customFormat="1" ht="24.6" customHeight="1">
      <c r="A23" s="81" t="s">
        <v>901</v>
      </c>
      <c r="B23" s="15"/>
      <c r="E23" s="3"/>
      <c r="F23" s="3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 s="2" customFormat="1" ht="24.6" customHeight="1">
      <c r="A24" s="81" t="s">
        <v>902</v>
      </c>
      <c r="B24" s="15"/>
      <c r="E24" s="3"/>
      <c r="F24" s="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 s="2" customFormat="1" ht="24.6" customHeight="1">
      <c r="A25" s="81" t="s">
        <v>903</v>
      </c>
      <c r="B25" s="5"/>
      <c r="E25" s="3"/>
      <c r="F25" s="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 s="2" customFormat="1" ht="24.6" customHeight="1">
      <c r="A26" s="23"/>
      <c r="B26" s="5"/>
      <c r="E26" s="3"/>
      <c r="F26" s="3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 s="2" customFormat="1" ht="24.6" customHeight="1">
      <c r="A27" s="15" t="s">
        <v>407</v>
      </c>
      <c r="B27" s="5"/>
      <c r="E27" s="3"/>
      <c r="F27" s="3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s="2" customFormat="1" ht="24.6" customHeight="1">
      <c r="A28" s="5" t="s">
        <v>904</v>
      </c>
      <c r="B28" s="1"/>
      <c r="E28" s="3"/>
      <c r="F28" s="3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 s="2" customFormat="1" ht="24.6" customHeight="1">
      <c r="A29" s="5" t="s">
        <v>905</v>
      </c>
      <c r="B29" s="1"/>
      <c r="E29" s="3"/>
      <c r="F29" s="3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s="2" customFormat="1" ht="24.6" customHeight="1">
      <c r="A30" s="5" t="s">
        <v>389</v>
      </c>
      <c r="B30" s="1"/>
      <c r="E30" s="3"/>
      <c r="F30" s="3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s="2" customFormat="1" ht="24.6" customHeight="1">
      <c r="A31" s="5" t="s">
        <v>906</v>
      </c>
      <c r="B31" s="1"/>
      <c r="E31" s="3"/>
      <c r="F31" s="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 s="2" customFormat="1" ht="20.25" customHeight="1">
      <c r="A32" s="7"/>
      <c r="B32" s="1"/>
      <c r="E32" s="3"/>
      <c r="F32" s="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 s="2" customFormat="1" ht="20.25" customHeight="1">
      <c r="A33" s="5"/>
      <c r="B33" s="1"/>
      <c r="E33" s="3"/>
      <c r="F33" s="3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0.25" customHeight="1">
      <c r="A34" s="5"/>
      <c r="B34" s="1"/>
      <c r="E34" s="3"/>
      <c r="F34" s="3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0.25" customHeight="1">
      <c r="A35" s="5"/>
      <c r="B35" s="1"/>
      <c r="E35" s="3"/>
      <c r="F35" s="3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</sheetData>
  <mergeCells count="1">
    <mergeCell ref="A1:D1"/>
  </mergeCells>
  <pageMargins left="0.25" right="0.25" top="0.75" bottom="0.75" header="0.3" footer="0.3"/>
  <pageSetup paperSize="9" scale="82" orientation="portrait" verticalDpi="1200" r:id="rId1"/>
  <headerFooter>
    <oddFooter>&amp;L&amp;"Candara,Regular"&amp;8INTOUR MALDIVES&amp;C&amp;"Candara,Regular"&amp;8&amp;P of &amp;N&amp;R&amp;"Candara,Regular"&amp;8Royal Island Resort &amp; Spa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552D-21AE-473D-B36D-C4AE5952885C}">
  <sheetPr codeName="Лист178">
    <tabColor rgb="FFFF0000"/>
  </sheetPr>
  <dimension ref="A8:AT35"/>
  <sheetViews>
    <sheetView topLeftCell="AU1" zoomScale="120" zoomScaleNormal="120" zoomScaleSheetLayoutView="100" workbookViewId="0">
      <selection sqref="A1:AT1048576"/>
    </sheetView>
  </sheetViews>
  <sheetFormatPr defaultColWidth="14.5703125" defaultRowHeight="19.149999999999999" customHeight="1"/>
  <cols>
    <col min="1" max="46" width="0" style="25" hidden="1" customWidth="1"/>
    <col min="47" max="16384" width="14.5703125" style="25"/>
  </cols>
  <sheetData>
    <row r="8" spans="1:46" ht="19.149999999999999" customHeight="1">
      <c r="A8" s="25" t="s">
        <v>1583</v>
      </c>
      <c r="M8" s="25" t="s">
        <v>25</v>
      </c>
      <c r="S8" s="25" t="s">
        <v>26</v>
      </c>
      <c r="AE8" s="25" t="s">
        <v>27</v>
      </c>
      <c r="AJ8" s="25" t="s">
        <v>28</v>
      </c>
    </row>
    <row r="9" spans="1:46" ht="19.149999999999999" customHeight="1">
      <c r="A9" s="299" t="s">
        <v>0</v>
      </c>
      <c r="B9" s="299" t="s">
        <v>1</v>
      </c>
      <c r="C9" s="299" t="s">
        <v>29</v>
      </c>
      <c r="D9" s="288" t="s">
        <v>30</v>
      </c>
      <c r="E9" s="289"/>
      <c r="F9" s="289"/>
      <c r="G9" s="290"/>
      <c r="H9" s="288" t="s">
        <v>31</v>
      </c>
      <c r="I9" s="289"/>
      <c r="J9" s="289"/>
      <c r="K9" s="290"/>
      <c r="L9" s="8"/>
      <c r="M9" s="26" t="s">
        <v>32</v>
      </c>
      <c r="N9" s="26" t="s">
        <v>33</v>
      </c>
      <c r="O9" s="26" t="s">
        <v>34</v>
      </c>
      <c r="P9" s="26" t="s">
        <v>34</v>
      </c>
      <c r="Q9" s="26" t="s">
        <v>34</v>
      </c>
      <c r="S9" s="294" t="s">
        <v>0</v>
      </c>
      <c r="T9" s="294" t="s">
        <v>1</v>
      </c>
      <c r="U9" s="294" t="s">
        <v>29</v>
      </c>
      <c r="V9" s="291" t="str">
        <f>D9</f>
        <v>Season 1</v>
      </c>
      <c r="W9" s="292"/>
      <c r="X9" s="292"/>
      <c r="Y9" s="293"/>
      <c r="Z9" s="291" t="str">
        <f>H9</f>
        <v>Season 2</v>
      </c>
      <c r="AA9" s="292"/>
      <c r="AB9" s="292"/>
      <c r="AC9" s="293"/>
      <c r="AE9" s="27"/>
      <c r="AF9" s="27"/>
      <c r="AG9" s="27"/>
      <c r="AH9" s="28"/>
      <c r="AJ9" s="295" t="s">
        <v>0</v>
      </c>
      <c r="AK9" s="295" t="s">
        <v>1</v>
      </c>
      <c r="AL9" s="295" t="s">
        <v>29</v>
      </c>
      <c r="AM9" s="282" t="str">
        <f>V9</f>
        <v>Season 1</v>
      </c>
      <c r="AN9" s="283"/>
      <c r="AO9" s="283"/>
      <c r="AP9" s="284"/>
      <c r="AQ9" s="282" t="str">
        <f>Z9</f>
        <v>Season 2</v>
      </c>
      <c r="AR9" s="283"/>
      <c r="AS9" s="283"/>
      <c r="AT9" s="284"/>
    </row>
    <row r="10" spans="1:46" ht="19.149999999999999" customHeight="1">
      <c r="A10" s="299"/>
      <c r="B10" s="299"/>
      <c r="C10" s="299"/>
      <c r="D10" s="288" t="s">
        <v>908</v>
      </c>
      <c r="E10" s="289"/>
      <c r="F10" s="289"/>
      <c r="G10" s="290"/>
      <c r="H10" s="288" t="s">
        <v>453</v>
      </c>
      <c r="I10" s="289"/>
      <c r="J10" s="289"/>
      <c r="K10" s="290"/>
      <c r="L10" s="8"/>
      <c r="M10" s="26" t="s">
        <v>37</v>
      </c>
      <c r="N10" s="26" t="s">
        <v>38</v>
      </c>
      <c r="O10" s="26" t="s">
        <v>38</v>
      </c>
      <c r="P10" s="26" t="s">
        <v>38</v>
      </c>
      <c r="Q10" s="26"/>
      <c r="S10" s="294"/>
      <c r="T10" s="294"/>
      <c r="U10" s="294"/>
      <c r="V10" s="291" t="str">
        <f>D10</f>
        <v>28 Dec 2019 to 06 Jan 2020</v>
      </c>
      <c r="W10" s="292"/>
      <c r="X10" s="292"/>
      <c r="Y10" s="293"/>
      <c r="Z10" s="291" t="str">
        <f>H10</f>
        <v>07 Jan 2020 to 31 Mar 2020</v>
      </c>
      <c r="AA10" s="292"/>
      <c r="AB10" s="292"/>
      <c r="AC10" s="293"/>
      <c r="AE10" s="27" t="s">
        <v>39</v>
      </c>
      <c r="AF10" s="27"/>
      <c r="AG10" s="27" t="s">
        <v>40</v>
      </c>
      <c r="AH10" s="28"/>
      <c r="AJ10" s="296"/>
      <c r="AK10" s="296"/>
      <c r="AL10" s="296"/>
      <c r="AM10" s="282" t="str">
        <f>V10</f>
        <v>28 Dec 2019 to 06 Jan 2020</v>
      </c>
      <c r="AN10" s="283"/>
      <c r="AO10" s="283"/>
      <c r="AP10" s="284"/>
      <c r="AQ10" s="282" t="str">
        <f>Z10</f>
        <v>07 Jan 2020 to 31 Mar 2020</v>
      </c>
      <c r="AR10" s="283"/>
      <c r="AS10" s="283"/>
      <c r="AT10" s="284"/>
    </row>
    <row r="11" spans="1:46" ht="19.149999999999999" customHeight="1">
      <c r="A11" s="299"/>
      <c r="B11" s="299"/>
      <c r="C11" s="299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L11" s="8"/>
      <c r="M11" s="26"/>
      <c r="N11" s="26"/>
      <c r="O11" s="26"/>
      <c r="P11" s="26"/>
      <c r="Q11" s="26"/>
      <c r="S11" s="294"/>
      <c r="T11" s="294"/>
      <c r="U11" s="294"/>
      <c r="V11" s="29" t="s">
        <v>3</v>
      </c>
      <c r="W11" s="29" t="s">
        <v>4</v>
      </c>
      <c r="X11" s="29" t="s">
        <v>5</v>
      </c>
      <c r="Y11" s="29" t="s">
        <v>41</v>
      </c>
      <c r="Z11" s="29" t="s">
        <v>3</v>
      </c>
      <c r="AA11" s="29" t="s">
        <v>4</v>
      </c>
      <c r="AB11" s="29" t="s">
        <v>5</v>
      </c>
      <c r="AC11" s="29" t="s">
        <v>41</v>
      </c>
      <c r="AE11" s="27" t="s">
        <v>42</v>
      </c>
      <c r="AF11" s="27" t="s">
        <v>43</v>
      </c>
      <c r="AG11" s="27" t="s">
        <v>42</v>
      </c>
      <c r="AH11" s="28" t="s">
        <v>43</v>
      </c>
      <c r="AJ11" s="297"/>
      <c r="AK11" s="297"/>
      <c r="AL11" s="297"/>
      <c r="AM11" s="29" t="s">
        <v>3</v>
      </c>
      <c r="AN11" s="29" t="s">
        <v>4</v>
      </c>
      <c r="AO11" s="29" t="s">
        <v>5</v>
      </c>
      <c r="AP11" s="29" t="s">
        <v>41</v>
      </c>
      <c r="AQ11" s="29" t="s">
        <v>3</v>
      </c>
      <c r="AR11" s="29" t="s">
        <v>4</v>
      </c>
      <c r="AS11" s="29" t="s">
        <v>5</v>
      </c>
      <c r="AT11" s="29" t="s">
        <v>41</v>
      </c>
    </row>
    <row r="12" spans="1:46" ht="19.149999999999999" customHeight="1">
      <c r="A12" s="30" t="s">
        <v>65</v>
      </c>
      <c r="B12" s="31" t="s">
        <v>217</v>
      </c>
      <c r="C12" s="31" t="s">
        <v>93</v>
      </c>
      <c r="D12" s="31">
        <v>602</v>
      </c>
      <c r="E12" s="31">
        <v>610</v>
      </c>
      <c r="F12" s="31">
        <v>823</v>
      </c>
      <c r="G12" s="31">
        <v>71</v>
      </c>
      <c r="H12" s="31">
        <v>429</v>
      </c>
      <c r="I12" s="31">
        <v>437</v>
      </c>
      <c r="J12" s="31">
        <v>589</v>
      </c>
      <c r="K12" s="31">
        <v>71</v>
      </c>
      <c r="L12" s="8"/>
      <c r="M12" s="33"/>
      <c r="N12" s="33"/>
      <c r="O12" s="33">
        <v>0</v>
      </c>
      <c r="P12" s="33">
        <v>0</v>
      </c>
      <c r="Q12" s="33">
        <v>0</v>
      </c>
      <c r="S12" s="30" t="str">
        <f t="shared" ref="S12:X12" si="0">A12</f>
        <v xml:space="preserve">Beach Villa </v>
      </c>
      <c r="T12" s="31" t="str">
        <f t="shared" si="0"/>
        <v>HB</v>
      </c>
      <c r="U12" s="31" t="str">
        <f t="shared" si="0"/>
        <v>As Quoted</v>
      </c>
      <c r="V12" s="31">
        <f t="shared" si="0"/>
        <v>602</v>
      </c>
      <c r="W12" s="34">
        <f t="shared" si="0"/>
        <v>610</v>
      </c>
      <c r="X12" s="34">
        <f t="shared" si="0"/>
        <v>823</v>
      </c>
      <c r="Y12" s="34">
        <f>G12+O12</f>
        <v>71</v>
      </c>
      <c r="Z12" s="34">
        <f>H12</f>
        <v>429</v>
      </c>
      <c r="AA12" s="34">
        <f>I12</f>
        <v>437</v>
      </c>
      <c r="AB12" s="34">
        <f>J12</f>
        <v>589</v>
      </c>
      <c r="AC12" s="34">
        <f>K12+O12</f>
        <v>71</v>
      </c>
      <c r="AE12" s="35">
        <v>20</v>
      </c>
      <c r="AF12" s="35">
        <v>1</v>
      </c>
      <c r="AG12" s="35">
        <v>10</v>
      </c>
      <c r="AH12" s="36">
        <v>1</v>
      </c>
      <c r="AJ12" s="30" t="str">
        <f>S12</f>
        <v xml:space="preserve">Beach Villa </v>
      </c>
      <c r="AK12" s="31" t="str">
        <f>T12</f>
        <v>HB</v>
      </c>
      <c r="AL12" s="31" t="str">
        <f>U12</f>
        <v>As Quoted</v>
      </c>
      <c r="AM12" s="31">
        <f>V12+AE12</f>
        <v>622</v>
      </c>
      <c r="AN12" s="31">
        <f>W12+AE12</f>
        <v>630</v>
      </c>
      <c r="AO12" s="31">
        <f>X12+AE12</f>
        <v>843</v>
      </c>
      <c r="AP12" s="31">
        <f>Y12+AF12</f>
        <v>72</v>
      </c>
      <c r="AQ12" s="31">
        <f>Z12+AG12</f>
        <v>439</v>
      </c>
      <c r="AR12" s="31">
        <f>AA12+AG12</f>
        <v>447</v>
      </c>
      <c r="AS12" s="31">
        <f>AB12+AG12</f>
        <v>599</v>
      </c>
      <c r="AT12" s="31">
        <f>AC12+AH12</f>
        <v>72</v>
      </c>
    </row>
    <row r="13" spans="1:46" ht="19.149999999999999" customHeight="1">
      <c r="A13" s="30"/>
      <c r="B13" s="31"/>
      <c r="C13" s="31"/>
      <c r="D13" s="31"/>
      <c r="E13" s="31" t="s">
        <v>279</v>
      </c>
      <c r="F13" s="31" t="s">
        <v>340</v>
      </c>
      <c r="G13" s="31"/>
      <c r="H13" s="31"/>
      <c r="I13" s="31" t="s">
        <v>279</v>
      </c>
      <c r="J13" s="31" t="s">
        <v>340</v>
      </c>
      <c r="K13" s="31"/>
      <c r="L13" s="8"/>
      <c r="M13" s="33"/>
      <c r="N13" s="33"/>
      <c r="O13" s="33"/>
      <c r="P13" s="33"/>
      <c r="Q13" s="33"/>
      <c r="S13" s="30"/>
      <c r="T13" s="31"/>
      <c r="U13" s="31"/>
      <c r="V13" s="31"/>
      <c r="W13" s="34" t="str">
        <f>E13</f>
        <v>Quadruple</v>
      </c>
      <c r="X13" s="34"/>
      <c r="Y13" s="34"/>
      <c r="Z13" s="34"/>
      <c r="AA13" s="34" t="str">
        <f>I13</f>
        <v>Quadruple</v>
      </c>
      <c r="AB13" s="34"/>
      <c r="AC13" s="34">
        <f>K13+O13</f>
        <v>0</v>
      </c>
      <c r="AE13" s="35"/>
      <c r="AF13" s="35"/>
      <c r="AG13" s="35"/>
      <c r="AH13" s="36"/>
      <c r="AJ13" s="30"/>
      <c r="AK13" s="31"/>
      <c r="AL13" s="31"/>
      <c r="AM13" s="31"/>
      <c r="AN13" s="31" t="str">
        <f>W13</f>
        <v>Quadruple</v>
      </c>
      <c r="AO13" s="31"/>
      <c r="AP13" s="31"/>
      <c r="AQ13" s="31"/>
      <c r="AR13" s="31" t="str">
        <f>AA13</f>
        <v>Quadruple</v>
      </c>
      <c r="AS13" s="31"/>
      <c r="AT13" s="31"/>
    </row>
    <row r="14" spans="1:46" ht="19.149999999999999" customHeight="1">
      <c r="A14" s="30" t="s">
        <v>1617</v>
      </c>
      <c r="B14" s="31" t="s">
        <v>139</v>
      </c>
      <c r="C14" s="31" t="s">
        <v>68</v>
      </c>
      <c r="D14" s="31">
        <v>0</v>
      </c>
      <c r="E14" s="31">
        <v>1764</v>
      </c>
      <c r="F14" s="31">
        <v>170</v>
      </c>
      <c r="G14" s="31">
        <v>150</v>
      </c>
      <c r="H14" s="31">
        <v>0</v>
      </c>
      <c r="I14" s="31">
        <v>1295</v>
      </c>
      <c r="J14" s="31">
        <v>170</v>
      </c>
      <c r="K14" s="31">
        <v>150</v>
      </c>
      <c r="L14" s="8"/>
      <c r="M14" s="33"/>
      <c r="N14" s="33"/>
      <c r="O14" s="33">
        <v>0</v>
      </c>
      <c r="P14" s="33">
        <v>0</v>
      </c>
      <c r="Q14" s="33">
        <v>0</v>
      </c>
      <c r="S14" s="30" t="str">
        <f>A14</f>
        <v>Presidential Suite</v>
      </c>
      <c r="T14" s="31" t="str">
        <f>B14</f>
        <v>BB</v>
      </c>
      <c r="U14" s="31" t="str">
        <f>C14</f>
        <v>04 Persons</v>
      </c>
      <c r="V14" s="31">
        <f>D14</f>
        <v>0</v>
      </c>
      <c r="W14" s="34">
        <f>E14</f>
        <v>1764</v>
      </c>
      <c r="X14" s="34">
        <f>F14</f>
        <v>170</v>
      </c>
      <c r="Y14" s="34">
        <f>G14+O14</f>
        <v>150</v>
      </c>
      <c r="Z14" s="34">
        <f>H14</f>
        <v>0</v>
      </c>
      <c r="AA14" s="34">
        <f>I14</f>
        <v>1295</v>
      </c>
      <c r="AB14" s="34">
        <f>J14</f>
        <v>170</v>
      </c>
      <c r="AC14" s="34">
        <f>K14+O14</f>
        <v>150</v>
      </c>
      <c r="AE14" s="35">
        <v>40</v>
      </c>
      <c r="AF14" s="35">
        <v>0</v>
      </c>
      <c r="AG14" s="35">
        <v>20</v>
      </c>
      <c r="AH14" s="36">
        <v>0</v>
      </c>
      <c r="AJ14" s="30" t="str">
        <f>S14</f>
        <v>Presidential Suite</v>
      </c>
      <c r="AK14" s="31" t="str">
        <f>T14</f>
        <v>BB</v>
      </c>
      <c r="AL14" s="31" t="str">
        <f>U14</f>
        <v>04 Persons</v>
      </c>
      <c r="AM14" s="31">
        <f>V14+AE14</f>
        <v>40</v>
      </c>
      <c r="AN14" s="31">
        <f>W14+AE14</f>
        <v>1804</v>
      </c>
      <c r="AO14" s="31">
        <f>X14</f>
        <v>170</v>
      </c>
      <c r="AP14" s="31">
        <f>Y14+AF14</f>
        <v>150</v>
      </c>
      <c r="AQ14" s="31">
        <f>Z14+AG14</f>
        <v>20</v>
      </c>
      <c r="AR14" s="31">
        <f>AA14+AG14</f>
        <v>1315</v>
      </c>
      <c r="AS14" s="31">
        <f>AB14</f>
        <v>170</v>
      </c>
      <c r="AT14" s="31">
        <f>AC14+AH14</f>
        <v>150</v>
      </c>
    </row>
    <row r="15" spans="1:46" ht="19.149999999999999" customHeight="1">
      <c r="A15" s="25" t="s">
        <v>1583</v>
      </c>
      <c r="M15" s="25" t="s">
        <v>25</v>
      </c>
      <c r="S15" s="25" t="s">
        <v>26</v>
      </c>
      <c r="AE15" s="25" t="s">
        <v>27</v>
      </c>
      <c r="AJ15" s="25" t="s">
        <v>28</v>
      </c>
    </row>
    <row r="16" spans="1:46" ht="19.149999999999999" customHeight="1">
      <c r="A16" s="299" t="s">
        <v>0</v>
      </c>
      <c r="B16" s="299" t="s">
        <v>1</v>
      </c>
      <c r="C16" s="299" t="s">
        <v>29</v>
      </c>
      <c r="D16" s="288" t="s">
        <v>47</v>
      </c>
      <c r="E16" s="289"/>
      <c r="F16" s="289"/>
      <c r="G16" s="290"/>
      <c r="H16" s="288" t="s">
        <v>48</v>
      </c>
      <c r="I16" s="289"/>
      <c r="J16" s="289"/>
      <c r="K16" s="290"/>
      <c r="L16" s="8"/>
      <c r="M16" s="26" t="s">
        <v>32</v>
      </c>
      <c r="N16" s="26" t="s">
        <v>33</v>
      </c>
      <c r="O16" s="26" t="s">
        <v>34</v>
      </c>
      <c r="P16" s="26" t="s">
        <v>34</v>
      </c>
      <c r="Q16" s="26" t="s">
        <v>34</v>
      </c>
      <c r="S16" s="294" t="s">
        <v>0</v>
      </c>
      <c r="T16" s="294" t="s">
        <v>1</v>
      </c>
      <c r="U16" s="294" t="s">
        <v>29</v>
      </c>
      <c r="V16" s="291" t="str">
        <f>D16</f>
        <v>Season 3</v>
      </c>
      <c r="W16" s="292"/>
      <c r="X16" s="292"/>
      <c r="Y16" s="293"/>
      <c r="Z16" s="291" t="str">
        <f>H16</f>
        <v>Season 4</v>
      </c>
      <c r="AA16" s="292"/>
      <c r="AB16" s="292"/>
      <c r="AC16" s="293"/>
      <c r="AE16" s="27"/>
      <c r="AF16" s="27"/>
      <c r="AG16" s="27"/>
      <c r="AH16" s="28"/>
      <c r="AJ16" s="295" t="s">
        <v>0</v>
      </c>
      <c r="AK16" s="295" t="s">
        <v>1</v>
      </c>
      <c r="AL16" s="295" t="s">
        <v>29</v>
      </c>
      <c r="AM16" s="282" t="str">
        <f>V16</f>
        <v>Season 3</v>
      </c>
      <c r="AN16" s="283"/>
      <c r="AO16" s="283"/>
      <c r="AP16" s="284"/>
      <c r="AQ16" s="282" t="str">
        <f>Z16</f>
        <v>Season 4</v>
      </c>
      <c r="AR16" s="283"/>
      <c r="AS16" s="283"/>
      <c r="AT16" s="284"/>
    </row>
    <row r="17" spans="1:46" ht="19.149999999999999" customHeight="1">
      <c r="A17" s="299"/>
      <c r="B17" s="299"/>
      <c r="C17" s="299"/>
      <c r="D17" s="288" t="s">
        <v>50</v>
      </c>
      <c r="E17" s="289"/>
      <c r="F17" s="289"/>
      <c r="G17" s="290"/>
      <c r="H17" s="288" t="s">
        <v>53</v>
      </c>
      <c r="I17" s="289"/>
      <c r="J17" s="289"/>
      <c r="K17" s="290"/>
      <c r="L17" s="8"/>
      <c r="M17" s="26" t="s">
        <v>37</v>
      </c>
      <c r="N17" s="26" t="s">
        <v>38</v>
      </c>
      <c r="O17" s="26" t="s">
        <v>38</v>
      </c>
      <c r="P17" s="26" t="s">
        <v>38</v>
      </c>
      <c r="Q17" s="26"/>
      <c r="S17" s="294"/>
      <c r="T17" s="294"/>
      <c r="U17" s="294"/>
      <c r="V17" s="291" t="str">
        <f>D17</f>
        <v>01 Apr 2020 to 30 Apr 2020</v>
      </c>
      <c r="W17" s="292"/>
      <c r="X17" s="292"/>
      <c r="Y17" s="293"/>
      <c r="Z17" s="291" t="str">
        <f>H17</f>
        <v>01 May 2020 to 31 Jul 2020</v>
      </c>
      <c r="AA17" s="292"/>
      <c r="AB17" s="292"/>
      <c r="AC17" s="293"/>
      <c r="AE17" s="27" t="s">
        <v>39</v>
      </c>
      <c r="AF17" s="27"/>
      <c r="AG17" s="27" t="s">
        <v>40</v>
      </c>
      <c r="AH17" s="28"/>
      <c r="AJ17" s="296"/>
      <c r="AK17" s="296"/>
      <c r="AL17" s="296"/>
      <c r="AM17" s="282" t="str">
        <f>V17</f>
        <v>01 Apr 2020 to 30 Apr 2020</v>
      </c>
      <c r="AN17" s="283"/>
      <c r="AO17" s="283"/>
      <c r="AP17" s="284"/>
      <c r="AQ17" s="282" t="str">
        <f>Z17</f>
        <v>01 May 2020 to 31 Jul 2020</v>
      </c>
      <c r="AR17" s="283"/>
      <c r="AS17" s="283"/>
      <c r="AT17" s="284"/>
    </row>
    <row r="18" spans="1:46" ht="19.149999999999999" customHeight="1">
      <c r="A18" s="299"/>
      <c r="B18" s="299"/>
      <c r="C18" s="299"/>
      <c r="D18" s="29" t="s">
        <v>3</v>
      </c>
      <c r="E18" s="29" t="s">
        <v>4</v>
      </c>
      <c r="F18" s="29" t="s">
        <v>5</v>
      </c>
      <c r="G18" s="29" t="s">
        <v>41</v>
      </c>
      <c r="H18" s="29" t="s">
        <v>3</v>
      </c>
      <c r="I18" s="29" t="s">
        <v>4</v>
      </c>
      <c r="J18" s="29" t="s">
        <v>5</v>
      </c>
      <c r="K18" s="29" t="s">
        <v>41</v>
      </c>
      <c r="L18" s="8"/>
      <c r="M18" s="26"/>
      <c r="N18" s="26"/>
      <c r="O18" s="26"/>
      <c r="P18" s="26"/>
      <c r="Q18" s="26"/>
      <c r="S18" s="294"/>
      <c r="T18" s="294"/>
      <c r="U18" s="294"/>
      <c r="V18" s="29" t="s">
        <v>3</v>
      </c>
      <c r="W18" s="29" t="s">
        <v>4</v>
      </c>
      <c r="X18" s="29" t="s">
        <v>5</v>
      </c>
      <c r="Y18" s="29" t="s">
        <v>41</v>
      </c>
      <c r="Z18" s="29" t="s">
        <v>3</v>
      </c>
      <c r="AA18" s="29" t="s">
        <v>4</v>
      </c>
      <c r="AB18" s="29" t="s">
        <v>5</v>
      </c>
      <c r="AC18" s="29" t="s">
        <v>41</v>
      </c>
      <c r="AE18" s="27" t="s">
        <v>42</v>
      </c>
      <c r="AF18" s="27" t="s">
        <v>43</v>
      </c>
      <c r="AG18" s="27" t="s">
        <v>42</v>
      </c>
      <c r="AH18" s="28" t="s">
        <v>43</v>
      </c>
      <c r="AJ18" s="297"/>
      <c r="AK18" s="297"/>
      <c r="AL18" s="297"/>
      <c r="AM18" s="29" t="s">
        <v>3</v>
      </c>
      <c r="AN18" s="29" t="s">
        <v>4</v>
      </c>
      <c r="AO18" s="29" t="s">
        <v>5</v>
      </c>
      <c r="AP18" s="29" t="s">
        <v>41</v>
      </c>
      <c r="AQ18" s="29" t="s">
        <v>3</v>
      </c>
      <c r="AR18" s="29" t="s">
        <v>4</v>
      </c>
      <c r="AS18" s="29" t="s">
        <v>5</v>
      </c>
      <c r="AT18" s="29" t="s">
        <v>41</v>
      </c>
    </row>
    <row r="19" spans="1:46" ht="19.149999999999999" customHeight="1">
      <c r="A19" s="30" t="s">
        <v>65</v>
      </c>
      <c r="B19" s="31" t="s">
        <v>217</v>
      </c>
      <c r="C19" s="31" t="s">
        <v>93</v>
      </c>
      <c r="D19" s="31">
        <v>362</v>
      </c>
      <c r="E19" s="31">
        <v>370</v>
      </c>
      <c r="F19" s="31">
        <v>500</v>
      </c>
      <c r="G19" s="31">
        <v>71</v>
      </c>
      <c r="H19" s="31">
        <v>216</v>
      </c>
      <c r="I19" s="31">
        <v>224</v>
      </c>
      <c r="J19" s="31">
        <v>303</v>
      </c>
      <c r="K19" s="31">
        <v>71</v>
      </c>
      <c r="L19" s="8"/>
      <c r="M19" s="33"/>
      <c r="N19" s="33"/>
      <c r="O19" s="33">
        <v>0</v>
      </c>
      <c r="P19" s="33">
        <v>0</v>
      </c>
      <c r="Q19" s="33">
        <v>0</v>
      </c>
      <c r="S19" s="30" t="str">
        <f t="shared" ref="S19:X19" si="1">A19</f>
        <v xml:space="preserve">Beach Villa </v>
      </c>
      <c r="T19" s="31" t="str">
        <f t="shared" si="1"/>
        <v>HB</v>
      </c>
      <c r="U19" s="31" t="str">
        <f t="shared" si="1"/>
        <v>As Quoted</v>
      </c>
      <c r="V19" s="31">
        <f t="shared" si="1"/>
        <v>362</v>
      </c>
      <c r="W19" s="34">
        <f t="shared" si="1"/>
        <v>370</v>
      </c>
      <c r="X19" s="34">
        <f t="shared" si="1"/>
        <v>500</v>
      </c>
      <c r="Y19" s="34">
        <f>G19+O19</f>
        <v>71</v>
      </c>
      <c r="Z19" s="34">
        <f>H19</f>
        <v>216</v>
      </c>
      <c r="AA19" s="34">
        <f>I19</f>
        <v>224</v>
      </c>
      <c r="AB19" s="34">
        <f>J19</f>
        <v>303</v>
      </c>
      <c r="AC19" s="34">
        <f>K19+O19</f>
        <v>71</v>
      </c>
      <c r="AE19" s="35">
        <v>10</v>
      </c>
      <c r="AF19" s="35">
        <v>1</v>
      </c>
      <c r="AG19" s="35">
        <v>10</v>
      </c>
      <c r="AH19" s="36">
        <v>1</v>
      </c>
      <c r="AJ19" s="30" t="str">
        <f>S19</f>
        <v xml:space="preserve">Beach Villa </v>
      </c>
      <c r="AK19" s="31" t="str">
        <f>T19</f>
        <v>HB</v>
      </c>
      <c r="AL19" s="31" t="str">
        <f>U19</f>
        <v>As Quoted</v>
      </c>
      <c r="AM19" s="31">
        <f>V19+AE19</f>
        <v>372</v>
      </c>
      <c r="AN19" s="31">
        <f>W19+AE19</f>
        <v>380</v>
      </c>
      <c r="AO19" s="31">
        <f>X19+AE19</f>
        <v>510</v>
      </c>
      <c r="AP19" s="31">
        <f>Y19+AF19</f>
        <v>72</v>
      </c>
      <c r="AQ19" s="31">
        <f>Z19+AG19</f>
        <v>226</v>
      </c>
      <c r="AR19" s="31">
        <f>AA19+AG19</f>
        <v>234</v>
      </c>
      <c r="AS19" s="31">
        <f>AB19+AG19</f>
        <v>313</v>
      </c>
      <c r="AT19" s="31">
        <f>AC19+AH19</f>
        <v>72</v>
      </c>
    </row>
    <row r="20" spans="1:46" ht="19.149999999999999" customHeight="1">
      <c r="A20" s="30"/>
      <c r="B20" s="31"/>
      <c r="C20" s="31"/>
      <c r="D20" s="31"/>
      <c r="E20" s="31" t="s">
        <v>279</v>
      </c>
      <c r="F20" s="31" t="s">
        <v>340</v>
      </c>
      <c r="G20" s="31"/>
      <c r="H20" s="31"/>
      <c r="I20" s="31" t="s">
        <v>279</v>
      </c>
      <c r="J20" s="31" t="s">
        <v>340</v>
      </c>
      <c r="K20" s="31"/>
      <c r="L20" s="8"/>
      <c r="M20" s="33"/>
      <c r="N20" s="33"/>
      <c r="O20" s="33"/>
      <c r="P20" s="33"/>
      <c r="Q20" s="33"/>
      <c r="S20" s="30"/>
      <c r="T20" s="31"/>
      <c r="U20" s="31"/>
      <c r="V20" s="31"/>
      <c r="W20" s="34" t="str">
        <f>E20</f>
        <v>Quadruple</v>
      </c>
      <c r="X20" s="34"/>
      <c r="Y20" s="34"/>
      <c r="Z20" s="34"/>
      <c r="AA20" s="34" t="str">
        <f>I20</f>
        <v>Quadruple</v>
      </c>
      <c r="AB20" s="34"/>
      <c r="AC20" s="34">
        <f>K20+O20</f>
        <v>0</v>
      </c>
      <c r="AE20" s="35"/>
      <c r="AF20" s="35"/>
      <c r="AG20" s="35"/>
      <c r="AH20" s="36"/>
      <c r="AJ20" s="30"/>
      <c r="AK20" s="31"/>
      <c r="AL20" s="31"/>
      <c r="AM20" s="31"/>
      <c r="AN20" s="31" t="str">
        <f>W20</f>
        <v>Quadruple</v>
      </c>
      <c r="AO20" s="31"/>
      <c r="AP20" s="31"/>
      <c r="AQ20" s="31"/>
      <c r="AR20" s="31" t="str">
        <f>AA20</f>
        <v>Quadruple</v>
      </c>
      <c r="AS20" s="31"/>
      <c r="AT20" s="31"/>
    </row>
    <row r="21" spans="1:46" ht="19.149999999999999" customHeight="1">
      <c r="A21" s="30" t="s">
        <v>1617</v>
      </c>
      <c r="B21" s="31" t="s">
        <v>139</v>
      </c>
      <c r="C21" s="31" t="s">
        <v>68</v>
      </c>
      <c r="D21" s="31">
        <v>0</v>
      </c>
      <c r="E21" s="31">
        <v>1130</v>
      </c>
      <c r="F21" s="31">
        <v>170</v>
      </c>
      <c r="G21" s="31">
        <v>150</v>
      </c>
      <c r="H21" s="31">
        <v>0</v>
      </c>
      <c r="I21" s="31">
        <v>736</v>
      </c>
      <c r="J21" s="31">
        <v>170</v>
      </c>
      <c r="K21" s="31">
        <v>150</v>
      </c>
      <c r="L21" s="8"/>
      <c r="M21" s="33"/>
      <c r="N21" s="33"/>
      <c r="O21" s="33">
        <v>0</v>
      </c>
      <c r="P21" s="33">
        <v>0</v>
      </c>
      <c r="Q21" s="33">
        <v>0</v>
      </c>
      <c r="S21" s="30" t="str">
        <f>A21</f>
        <v>Presidential Suite</v>
      </c>
      <c r="T21" s="31" t="str">
        <f>B21</f>
        <v>BB</v>
      </c>
      <c r="U21" s="31" t="str">
        <f>C21</f>
        <v>04 Persons</v>
      </c>
      <c r="V21" s="31">
        <f>D21</f>
        <v>0</v>
      </c>
      <c r="W21" s="34">
        <f>E21</f>
        <v>1130</v>
      </c>
      <c r="X21" s="34">
        <f>F21</f>
        <v>170</v>
      </c>
      <c r="Y21" s="34">
        <f>G21+O21</f>
        <v>150</v>
      </c>
      <c r="Z21" s="34">
        <f>H21</f>
        <v>0</v>
      </c>
      <c r="AA21" s="34">
        <f>I21</f>
        <v>736</v>
      </c>
      <c r="AB21" s="34">
        <f>J21</f>
        <v>170</v>
      </c>
      <c r="AC21" s="34">
        <f>K21+O21</f>
        <v>150</v>
      </c>
      <c r="AE21" s="35">
        <v>20</v>
      </c>
      <c r="AF21" s="35">
        <v>0</v>
      </c>
      <c r="AG21" s="35">
        <v>20</v>
      </c>
      <c r="AH21" s="36">
        <v>0</v>
      </c>
      <c r="AJ21" s="30" t="str">
        <f>S21</f>
        <v>Presidential Suite</v>
      </c>
      <c r="AK21" s="31" t="str">
        <f>T21</f>
        <v>BB</v>
      </c>
      <c r="AL21" s="31" t="str">
        <f>U21</f>
        <v>04 Persons</v>
      </c>
      <c r="AM21" s="31">
        <f>V21+AE21</f>
        <v>20</v>
      </c>
      <c r="AN21" s="31">
        <f>W21+AE21</f>
        <v>1150</v>
      </c>
      <c r="AO21" s="31">
        <f>X21</f>
        <v>170</v>
      </c>
      <c r="AP21" s="31">
        <f>Y21+AF21</f>
        <v>150</v>
      </c>
      <c r="AQ21" s="31">
        <f>Z21+AG21</f>
        <v>20</v>
      </c>
      <c r="AR21" s="31">
        <f>AA21+AG21</f>
        <v>756</v>
      </c>
      <c r="AS21" s="31">
        <f>AB21</f>
        <v>170</v>
      </c>
      <c r="AT21" s="31">
        <f>AC21+AH21</f>
        <v>150</v>
      </c>
    </row>
    <row r="22" spans="1:46" ht="19.149999999999999" customHeight="1">
      <c r="A22" s="25" t="s">
        <v>1583</v>
      </c>
      <c r="M22" s="25" t="s">
        <v>25</v>
      </c>
      <c r="S22" s="25" t="s">
        <v>26</v>
      </c>
      <c r="AE22" s="25" t="s">
        <v>27</v>
      </c>
      <c r="AJ22" s="25" t="s">
        <v>28</v>
      </c>
    </row>
    <row r="23" spans="1:46" ht="19.149999999999999" customHeight="1">
      <c r="A23" s="299" t="s">
        <v>0</v>
      </c>
      <c r="B23" s="299" t="s">
        <v>1</v>
      </c>
      <c r="C23" s="299" t="s">
        <v>29</v>
      </c>
      <c r="D23" s="288" t="s">
        <v>51</v>
      </c>
      <c r="E23" s="289"/>
      <c r="F23" s="289"/>
      <c r="G23" s="290"/>
      <c r="H23" s="288" t="s">
        <v>52</v>
      </c>
      <c r="I23" s="289"/>
      <c r="J23" s="289"/>
      <c r="K23" s="290"/>
      <c r="L23" s="8"/>
      <c r="M23" s="26" t="s">
        <v>32</v>
      </c>
      <c r="N23" s="26" t="s">
        <v>33</v>
      </c>
      <c r="O23" s="26" t="s">
        <v>34</v>
      </c>
      <c r="P23" s="26" t="s">
        <v>34</v>
      </c>
      <c r="Q23" s="26" t="s">
        <v>34</v>
      </c>
      <c r="S23" s="294" t="s">
        <v>0</v>
      </c>
      <c r="T23" s="294" t="s">
        <v>1</v>
      </c>
      <c r="U23" s="294" t="s">
        <v>29</v>
      </c>
      <c r="V23" s="291" t="str">
        <f>D23</f>
        <v>Season 5</v>
      </c>
      <c r="W23" s="292"/>
      <c r="X23" s="292"/>
      <c r="Y23" s="293"/>
      <c r="Z23" s="291" t="str">
        <f>H23</f>
        <v>Season 6</v>
      </c>
      <c r="AA23" s="292"/>
      <c r="AB23" s="292"/>
      <c r="AC23" s="293"/>
      <c r="AE23" s="27"/>
      <c r="AF23" s="27"/>
      <c r="AG23" s="27"/>
      <c r="AH23" s="28"/>
      <c r="AJ23" s="295" t="s">
        <v>0</v>
      </c>
      <c r="AK23" s="295" t="s">
        <v>1</v>
      </c>
      <c r="AL23" s="295" t="s">
        <v>29</v>
      </c>
      <c r="AM23" s="282" t="str">
        <f>V23</f>
        <v>Season 5</v>
      </c>
      <c r="AN23" s="283"/>
      <c r="AO23" s="283"/>
      <c r="AP23" s="284"/>
      <c r="AQ23" s="282" t="str">
        <f>Z23</f>
        <v>Season 6</v>
      </c>
      <c r="AR23" s="283"/>
      <c r="AS23" s="283"/>
      <c r="AT23" s="284"/>
    </row>
    <row r="24" spans="1:46" ht="19.149999999999999" customHeight="1">
      <c r="A24" s="299"/>
      <c r="B24" s="299"/>
      <c r="C24" s="299"/>
      <c r="D24" s="288" t="s">
        <v>179</v>
      </c>
      <c r="E24" s="289"/>
      <c r="F24" s="289"/>
      <c r="G24" s="290"/>
      <c r="H24" s="288" t="s">
        <v>362</v>
      </c>
      <c r="I24" s="289"/>
      <c r="J24" s="289"/>
      <c r="K24" s="290"/>
      <c r="L24" s="8"/>
      <c r="M24" s="26" t="s">
        <v>37</v>
      </c>
      <c r="N24" s="26" t="s">
        <v>38</v>
      </c>
      <c r="O24" s="26" t="s">
        <v>38</v>
      </c>
      <c r="P24" s="26" t="s">
        <v>38</v>
      </c>
      <c r="Q24" s="26"/>
      <c r="S24" s="294"/>
      <c r="T24" s="294"/>
      <c r="U24" s="294"/>
      <c r="V24" s="291" t="str">
        <f>D24</f>
        <v>01 Aug 2020 to 31 Aug 2020</v>
      </c>
      <c r="W24" s="292"/>
      <c r="X24" s="292"/>
      <c r="Y24" s="293"/>
      <c r="Z24" s="291" t="str">
        <f>H24</f>
        <v>01 Sep 2020 to 31 Oct 2020</v>
      </c>
      <c r="AA24" s="292"/>
      <c r="AB24" s="292"/>
      <c r="AC24" s="293"/>
      <c r="AE24" s="27" t="s">
        <v>39</v>
      </c>
      <c r="AF24" s="27"/>
      <c r="AG24" s="27" t="s">
        <v>40</v>
      </c>
      <c r="AH24" s="28"/>
      <c r="AJ24" s="296"/>
      <c r="AK24" s="296"/>
      <c r="AL24" s="296"/>
      <c r="AM24" s="282" t="str">
        <f>V24</f>
        <v>01 Aug 2020 to 31 Aug 2020</v>
      </c>
      <c r="AN24" s="283"/>
      <c r="AO24" s="283"/>
      <c r="AP24" s="284"/>
      <c r="AQ24" s="282" t="str">
        <f>Z24</f>
        <v>01 Sep 2020 to 31 Oct 2020</v>
      </c>
      <c r="AR24" s="283"/>
      <c r="AS24" s="283"/>
      <c r="AT24" s="284"/>
    </row>
    <row r="25" spans="1:46" ht="19.149999999999999" customHeight="1">
      <c r="A25" s="299"/>
      <c r="B25" s="299"/>
      <c r="C25" s="299"/>
      <c r="D25" s="29" t="s">
        <v>3</v>
      </c>
      <c r="E25" s="29" t="s">
        <v>4</v>
      </c>
      <c r="F25" s="29" t="s">
        <v>5</v>
      </c>
      <c r="G25" s="29" t="s">
        <v>41</v>
      </c>
      <c r="H25" s="29" t="s">
        <v>3</v>
      </c>
      <c r="I25" s="29" t="s">
        <v>4</v>
      </c>
      <c r="J25" s="29" t="s">
        <v>5</v>
      </c>
      <c r="K25" s="29" t="s">
        <v>41</v>
      </c>
      <c r="L25" s="8"/>
      <c r="M25" s="26"/>
      <c r="N25" s="26"/>
      <c r="O25" s="26"/>
      <c r="P25" s="26"/>
      <c r="Q25" s="26"/>
      <c r="S25" s="294"/>
      <c r="T25" s="294"/>
      <c r="U25" s="294"/>
      <c r="V25" s="29" t="s">
        <v>3</v>
      </c>
      <c r="W25" s="29" t="s">
        <v>4</v>
      </c>
      <c r="X25" s="29" t="s">
        <v>5</v>
      </c>
      <c r="Y25" s="29" t="s">
        <v>41</v>
      </c>
      <c r="Z25" s="29" t="s">
        <v>3</v>
      </c>
      <c r="AA25" s="29" t="s">
        <v>4</v>
      </c>
      <c r="AB25" s="29" t="s">
        <v>5</v>
      </c>
      <c r="AC25" s="29" t="s">
        <v>41</v>
      </c>
      <c r="AE25" s="27" t="s">
        <v>42</v>
      </c>
      <c r="AF25" s="27" t="s">
        <v>43</v>
      </c>
      <c r="AG25" s="27" t="s">
        <v>42</v>
      </c>
      <c r="AH25" s="28" t="s">
        <v>43</v>
      </c>
      <c r="AJ25" s="297"/>
      <c r="AK25" s="297"/>
      <c r="AL25" s="297"/>
      <c r="AM25" s="29" t="s">
        <v>3</v>
      </c>
      <c r="AN25" s="29" t="s">
        <v>4</v>
      </c>
      <c r="AO25" s="29" t="s">
        <v>5</v>
      </c>
      <c r="AP25" s="29" t="s">
        <v>41</v>
      </c>
      <c r="AQ25" s="29" t="s">
        <v>3</v>
      </c>
      <c r="AR25" s="29" t="s">
        <v>4</v>
      </c>
      <c r="AS25" s="29" t="s">
        <v>5</v>
      </c>
      <c r="AT25" s="29" t="s">
        <v>41</v>
      </c>
    </row>
    <row r="26" spans="1:46" ht="19.149999999999999" customHeight="1">
      <c r="A26" s="30" t="s">
        <v>65</v>
      </c>
      <c r="B26" s="31" t="s">
        <v>217</v>
      </c>
      <c r="C26" s="31" t="s">
        <v>93</v>
      </c>
      <c r="D26" s="31">
        <v>297</v>
      </c>
      <c r="E26" s="31">
        <v>305</v>
      </c>
      <c r="F26" s="31">
        <v>412</v>
      </c>
      <c r="G26" s="31">
        <v>71</v>
      </c>
      <c r="H26" s="31">
        <v>265</v>
      </c>
      <c r="I26" s="31">
        <v>273</v>
      </c>
      <c r="J26" s="31">
        <v>368</v>
      </c>
      <c r="K26" s="31">
        <v>71</v>
      </c>
      <c r="L26" s="8"/>
      <c r="M26" s="33"/>
      <c r="N26" s="33"/>
      <c r="O26" s="33">
        <v>0</v>
      </c>
      <c r="P26" s="33">
        <v>0</v>
      </c>
      <c r="Q26" s="33">
        <v>0</v>
      </c>
      <c r="S26" s="30" t="str">
        <f t="shared" ref="S26:X26" si="2">A26</f>
        <v xml:space="preserve">Beach Villa </v>
      </c>
      <c r="T26" s="31" t="str">
        <f t="shared" si="2"/>
        <v>HB</v>
      </c>
      <c r="U26" s="31" t="str">
        <f t="shared" si="2"/>
        <v>As Quoted</v>
      </c>
      <c r="V26" s="31">
        <f t="shared" si="2"/>
        <v>297</v>
      </c>
      <c r="W26" s="34">
        <f t="shared" si="2"/>
        <v>305</v>
      </c>
      <c r="X26" s="34">
        <f t="shared" si="2"/>
        <v>412</v>
      </c>
      <c r="Y26" s="34">
        <f>G26+O26</f>
        <v>71</v>
      </c>
      <c r="Z26" s="34">
        <f>H26</f>
        <v>265</v>
      </c>
      <c r="AA26" s="34">
        <f>I26</f>
        <v>273</v>
      </c>
      <c r="AB26" s="34">
        <f>J26</f>
        <v>368</v>
      </c>
      <c r="AC26" s="34">
        <f>K26+O26</f>
        <v>71</v>
      </c>
      <c r="AE26" s="35">
        <v>10</v>
      </c>
      <c r="AF26" s="35">
        <v>1</v>
      </c>
      <c r="AG26" s="35">
        <v>10</v>
      </c>
      <c r="AH26" s="36">
        <v>1</v>
      </c>
      <c r="AJ26" s="30" t="str">
        <f>S26</f>
        <v xml:space="preserve">Beach Villa </v>
      </c>
      <c r="AK26" s="31" t="str">
        <f>T26</f>
        <v>HB</v>
      </c>
      <c r="AL26" s="31" t="str">
        <f>U26</f>
        <v>As Quoted</v>
      </c>
      <c r="AM26" s="31">
        <f>V26+AE26</f>
        <v>307</v>
      </c>
      <c r="AN26" s="31">
        <f>W26+AE26</f>
        <v>315</v>
      </c>
      <c r="AO26" s="31">
        <f>X26+AE26</f>
        <v>422</v>
      </c>
      <c r="AP26" s="31">
        <f>Y26+AF26</f>
        <v>72</v>
      </c>
      <c r="AQ26" s="31">
        <f>Z26+AG26</f>
        <v>275</v>
      </c>
      <c r="AR26" s="31">
        <f>AA26+AG26</f>
        <v>283</v>
      </c>
      <c r="AS26" s="31">
        <f>AB26+AG26</f>
        <v>378</v>
      </c>
      <c r="AT26" s="31">
        <f>AC26+AH26</f>
        <v>72</v>
      </c>
    </row>
    <row r="27" spans="1:46" ht="19.149999999999999" customHeight="1">
      <c r="A27" s="30"/>
      <c r="B27" s="31"/>
      <c r="C27" s="31"/>
      <c r="D27" s="31"/>
      <c r="E27" s="31" t="s">
        <v>279</v>
      </c>
      <c r="F27" s="31" t="s">
        <v>340</v>
      </c>
      <c r="G27" s="31"/>
      <c r="H27" s="31"/>
      <c r="I27" s="31" t="s">
        <v>279</v>
      </c>
      <c r="J27" s="31" t="s">
        <v>340</v>
      </c>
      <c r="K27" s="31"/>
      <c r="L27" s="8"/>
      <c r="M27" s="33"/>
      <c r="N27" s="33"/>
      <c r="O27" s="33"/>
      <c r="P27" s="33"/>
      <c r="Q27" s="33"/>
      <c r="S27" s="30"/>
      <c r="T27" s="31"/>
      <c r="U27" s="31"/>
      <c r="V27" s="31"/>
      <c r="W27" s="34" t="str">
        <f>E27</f>
        <v>Quadruple</v>
      </c>
      <c r="X27" s="34"/>
      <c r="Y27" s="34"/>
      <c r="Z27" s="34"/>
      <c r="AA27" s="34" t="str">
        <f>I27</f>
        <v>Quadruple</v>
      </c>
      <c r="AB27" s="34"/>
      <c r="AC27" s="34">
        <f>K27+O27</f>
        <v>0</v>
      </c>
      <c r="AE27" s="35"/>
      <c r="AF27" s="35"/>
      <c r="AG27" s="35"/>
      <c r="AH27" s="36"/>
      <c r="AJ27" s="30"/>
      <c r="AK27" s="31"/>
      <c r="AL27" s="31"/>
      <c r="AM27" s="31"/>
      <c r="AN27" s="31" t="str">
        <f>W27</f>
        <v>Quadruple</v>
      </c>
      <c r="AO27" s="31"/>
      <c r="AP27" s="31"/>
      <c r="AQ27" s="31"/>
      <c r="AR27" s="31" t="str">
        <f>AA27</f>
        <v>Quadruple</v>
      </c>
      <c r="AS27" s="31"/>
      <c r="AT27" s="31"/>
    </row>
    <row r="28" spans="1:46" ht="19.149999999999999" customHeight="1">
      <c r="A28" s="30" t="s">
        <v>1617</v>
      </c>
      <c r="B28" s="31" t="s">
        <v>139</v>
      </c>
      <c r="C28" s="31" t="s">
        <v>68</v>
      </c>
      <c r="D28" s="31">
        <v>0</v>
      </c>
      <c r="E28" s="31">
        <v>873</v>
      </c>
      <c r="F28" s="31">
        <v>170</v>
      </c>
      <c r="G28" s="31">
        <v>150</v>
      </c>
      <c r="H28" s="31">
        <v>0</v>
      </c>
      <c r="I28" s="31">
        <v>873</v>
      </c>
      <c r="J28" s="31">
        <v>170</v>
      </c>
      <c r="K28" s="31">
        <v>150</v>
      </c>
      <c r="L28" s="8"/>
      <c r="M28" s="33"/>
      <c r="N28" s="33"/>
      <c r="O28" s="33">
        <v>0</v>
      </c>
      <c r="P28" s="33">
        <v>0</v>
      </c>
      <c r="Q28" s="33">
        <v>0</v>
      </c>
      <c r="S28" s="30" t="str">
        <f>A28</f>
        <v>Presidential Suite</v>
      </c>
      <c r="T28" s="31" t="str">
        <f>B28</f>
        <v>BB</v>
      </c>
      <c r="U28" s="31" t="str">
        <f>C28</f>
        <v>04 Persons</v>
      </c>
      <c r="V28" s="31">
        <f>D28</f>
        <v>0</v>
      </c>
      <c r="W28" s="34">
        <f>E28</f>
        <v>873</v>
      </c>
      <c r="X28" s="34">
        <f>F28</f>
        <v>170</v>
      </c>
      <c r="Y28" s="34">
        <f>G28+O28</f>
        <v>150</v>
      </c>
      <c r="Z28" s="34">
        <f>H28</f>
        <v>0</v>
      </c>
      <c r="AA28" s="34">
        <f>I28</f>
        <v>873</v>
      </c>
      <c r="AB28" s="34">
        <f>J28</f>
        <v>170</v>
      </c>
      <c r="AC28" s="34">
        <f>K28+O28</f>
        <v>150</v>
      </c>
      <c r="AE28" s="35">
        <v>20</v>
      </c>
      <c r="AF28" s="35">
        <v>0</v>
      </c>
      <c r="AG28" s="35">
        <v>20</v>
      </c>
      <c r="AH28" s="36">
        <v>0</v>
      </c>
      <c r="AJ28" s="30" t="str">
        <f>S28</f>
        <v>Presidential Suite</v>
      </c>
      <c r="AK28" s="31" t="str">
        <f>T28</f>
        <v>BB</v>
      </c>
      <c r="AL28" s="31" t="str">
        <f>U28</f>
        <v>04 Persons</v>
      </c>
      <c r="AM28" s="31">
        <f>V28+AE28</f>
        <v>20</v>
      </c>
      <c r="AN28" s="31">
        <f>W28+AE28</f>
        <v>893</v>
      </c>
      <c r="AO28" s="31">
        <f>X28</f>
        <v>170</v>
      </c>
      <c r="AP28" s="31">
        <f>Y28+AF28</f>
        <v>150</v>
      </c>
      <c r="AQ28" s="31">
        <f>Z28+AG28</f>
        <v>20</v>
      </c>
      <c r="AR28" s="31">
        <f>AA28+AG28</f>
        <v>893</v>
      </c>
      <c r="AS28" s="31">
        <f>AB28</f>
        <v>170</v>
      </c>
      <c r="AT28" s="31">
        <f>AC28+AH28</f>
        <v>150</v>
      </c>
    </row>
    <row r="29" spans="1:46" ht="19.149999999999999" customHeight="1">
      <c r="A29" s="25" t="s">
        <v>1583</v>
      </c>
      <c r="M29" s="25" t="s">
        <v>25</v>
      </c>
      <c r="S29" s="25" t="s">
        <v>26</v>
      </c>
      <c r="AE29" s="25" t="s">
        <v>27</v>
      </c>
      <c r="AJ29" s="25" t="s">
        <v>28</v>
      </c>
    </row>
    <row r="30" spans="1:46" ht="19.149999999999999" customHeight="1">
      <c r="A30" s="299" t="s">
        <v>0</v>
      </c>
      <c r="B30" s="299" t="s">
        <v>1</v>
      </c>
      <c r="C30" s="299" t="s">
        <v>29</v>
      </c>
      <c r="D30" s="288" t="s">
        <v>103</v>
      </c>
      <c r="E30" s="289"/>
      <c r="F30" s="289"/>
      <c r="G30" s="290"/>
      <c r="H30" s="288" t="s">
        <v>556</v>
      </c>
      <c r="I30" s="289"/>
      <c r="J30" s="289"/>
      <c r="K30" s="290"/>
      <c r="L30" s="8"/>
      <c r="M30" s="26" t="s">
        <v>32</v>
      </c>
      <c r="N30" s="26" t="s">
        <v>33</v>
      </c>
      <c r="O30" s="26" t="s">
        <v>34</v>
      </c>
      <c r="P30" s="26" t="s">
        <v>34</v>
      </c>
      <c r="Q30" s="26" t="s">
        <v>34</v>
      </c>
      <c r="S30" s="294" t="s">
        <v>0</v>
      </c>
      <c r="T30" s="294" t="s">
        <v>1</v>
      </c>
      <c r="U30" s="294" t="s">
        <v>29</v>
      </c>
      <c r="V30" s="291" t="str">
        <f>D30</f>
        <v>Season 7</v>
      </c>
      <c r="W30" s="292"/>
      <c r="X30" s="292"/>
      <c r="Y30" s="293"/>
      <c r="Z30" s="291" t="str">
        <f>H30</f>
        <v>Season 8</v>
      </c>
      <c r="AA30" s="292"/>
      <c r="AB30" s="292"/>
      <c r="AC30" s="293"/>
      <c r="AE30" s="27"/>
      <c r="AF30" s="27"/>
      <c r="AG30" s="27"/>
      <c r="AH30" s="28"/>
      <c r="AJ30" s="295" t="s">
        <v>0</v>
      </c>
      <c r="AK30" s="295" t="s">
        <v>1</v>
      </c>
      <c r="AL30" s="295" t="s">
        <v>29</v>
      </c>
      <c r="AM30" s="282" t="str">
        <f>V30</f>
        <v>Season 7</v>
      </c>
      <c r="AN30" s="283"/>
      <c r="AO30" s="283"/>
      <c r="AP30" s="284"/>
      <c r="AQ30" s="282" t="str">
        <f>Z30</f>
        <v>Season 8</v>
      </c>
      <c r="AR30" s="283"/>
      <c r="AS30" s="283"/>
      <c r="AT30" s="284"/>
    </row>
    <row r="31" spans="1:46" ht="19.149999999999999" customHeight="1">
      <c r="A31" s="299"/>
      <c r="B31" s="299"/>
      <c r="C31" s="299"/>
      <c r="D31" s="288" t="s">
        <v>699</v>
      </c>
      <c r="E31" s="289"/>
      <c r="F31" s="289"/>
      <c r="G31" s="290"/>
      <c r="H31" s="288" t="s">
        <v>1043</v>
      </c>
      <c r="I31" s="289"/>
      <c r="J31" s="289"/>
      <c r="K31" s="290"/>
      <c r="L31" s="8"/>
      <c r="M31" s="26" t="s">
        <v>37</v>
      </c>
      <c r="N31" s="26" t="s">
        <v>38</v>
      </c>
      <c r="O31" s="26" t="s">
        <v>38</v>
      </c>
      <c r="P31" s="26" t="s">
        <v>38</v>
      </c>
      <c r="Q31" s="26"/>
      <c r="S31" s="294"/>
      <c r="T31" s="294"/>
      <c r="U31" s="294"/>
      <c r="V31" s="291" t="str">
        <f>D31</f>
        <v>01 Nov 2020 to 30 Nov 2020</v>
      </c>
      <c r="W31" s="292"/>
      <c r="X31" s="292"/>
      <c r="Y31" s="293"/>
      <c r="Z31" s="291" t="str">
        <f>H31</f>
        <v>01 Dec 2020 to 27 Dec 2020</v>
      </c>
      <c r="AA31" s="292"/>
      <c r="AB31" s="292"/>
      <c r="AC31" s="293"/>
      <c r="AE31" s="27" t="s">
        <v>39</v>
      </c>
      <c r="AF31" s="27"/>
      <c r="AG31" s="27" t="s">
        <v>40</v>
      </c>
      <c r="AH31" s="28"/>
      <c r="AJ31" s="296"/>
      <c r="AK31" s="296"/>
      <c r="AL31" s="296"/>
      <c r="AM31" s="282" t="str">
        <f>V31</f>
        <v>01 Nov 2020 to 30 Nov 2020</v>
      </c>
      <c r="AN31" s="283"/>
      <c r="AO31" s="283"/>
      <c r="AP31" s="284"/>
      <c r="AQ31" s="282" t="str">
        <f>Z31</f>
        <v>01 Dec 2020 to 27 Dec 2020</v>
      </c>
      <c r="AR31" s="283"/>
      <c r="AS31" s="283"/>
      <c r="AT31" s="284"/>
    </row>
    <row r="32" spans="1:46" ht="19.149999999999999" customHeight="1">
      <c r="A32" s="299"/>
      <c r="B32" s="299"/>
      <c r="C32" s="299"/>
      <c r="D32" s="29" t="s">
        <v>3</v>
      </c>
      <c r="E32" s="29" t="s">
        <v>4</v>
      </c>
      <c r="F32" s="29" t="s">
        <v>5</v>
      </c>
      <c r="G32" s="29" t="s">
        <v>41</v>
      </c>
      <c r="H32" s="29" t="s">
        <v>3</v>
      </c>
      <c r="I32" s="29" t="s">
        <v>4</v>
      </c>
      <c r="J32" s="29" t="s">
        <v>5</v>
      </c>
      <c r="K32" s="29" t="s">
        <v>41</v>
      </c>
      <c r="L32" s="8"/>
      <c r="M32" s="26"/>
      <c r="N32" s="26"/>
      <c r="O32" s="26"/>
      <c r="P32" s="26"/>
      <c r="Q32" s="26"/>
      <c r="S32" s="294"/>
      <c r="T32" s="294"/>
      <c r="U32" s="294"/>
      <c r="V32" s="29" t="s">
        <v>3</v>
      </c>
      <c r="W32" s="29" t="s">
        <v>4</v>
      </c>
      <c r="X32" s="29" t="s">
        <v>5</v>
      </c>
      <c r="Y32" s="29" t="s">
        <v>41</v>
      </c>
      <c r="Z32" s="29" t="s">
        <v>3</v>
      </c>
      <c r="AA32" s="29" t="s">
        <v>4</v>
      </c>
      <c r="AB32" s="29" t="s">
        <v>5</v>
      </c>
      <c r="AC32" s="29" t="s">
        <v>41</v>
      </c>
      <c r="AE32" s="27" t="s">
        <v>42</v>
      </c>
      <c r="AF32" s="27" t="s">
        <v>43</v>
      </c>
      <c r="AG32" s="27" t="s">
        <v>42</v>
      </c>
      <c r="AH32" s="28" t="s">
        <v>43</v>
      </c>
      <c r="AJ32" s="297"/>
      <c r="AK32" s="297"/>
      <c r="AL32" s="297"/>
      <c r="AM32" s="29" t="s">
        <v>3</v>
      </c>
      <c r="AN32" s="29" t="s">
        <v>4</v>
      </c>
      <c r="AO32" s="29" t="s">
        <v>5</v>
      </c>
      <c r="AP32" s="29" t="s">
        <v>41</v>
      </c>
      <c r="AQ32" s="29" t="s">
        <v>3</v>
      </c>
      <c r="AR32" s="29" t="s">
        <v>4</v>
      </c>
      <c r="AS32" s="29" t="s">
        <v>5</v>
      </c>
      <c r="AT32" s="29" t="s">
        <v>41</v>
      </c>
    </row>
    <row r="33" spans="1:46" ht="19.149999999999999" customHeight="1">
      <c r="A33" s="30" t="s">
        <v>65</v>
      </c>
      <c r="B33" s="31" t="s">
        <v>217</v>
      </c>
      <c r="C33" s="31" t="s">
        <v>93</v>
      </c>
      <c r="D33" s="31">
        <v>299</v>
      </c>
      <c r="E33" s="31">
        <v>307</v>
      </c>
      <c r="F33" s="31">
        <v>415</v>
      </c>
      <c r="G33" s="31">
        <v>71</v>
      </c>
      <c r="H33" s="31">
        <v>333</v>
      </c>
      <c r="I33" s="31">
        <v>341</v>
      </c>
      <c r="J33" s="31">
        <v>460</v>
      </c>
      <c r="K33" s="31">
        <v>71</v>
      </c>
      <c r="L33" s="8"/>
      <c r="M33" s="33"/>
      <c r="N33" s="33"/>
      <c r="O33" s="33">
        <v>0</v>
      </c>
      <c r="P33" s="33">
        <v>0</v>
      </c>
      <c r="Q33" s="33">
        <v>0</v>
      </c>
      <c r="S33" s="30" t="str">
        <f t="shared" ref="S33:X33" si="3">A33</f>
        <v xml:space="preserve">Beach Villa </v>
      </c>
      <c r="T33" s="31" t="str">
        <f t="shared" si="3"/>
        <v>HB</v>
      </c>
      <c r="U33" s="31" t="str">
        <f t="shared" si="3"/>
        <v>As Quoted</v>
      </c>
      <c r="V33" s="31">
        <f t="shared" si="3"/>
        <v>299</v>
      </c>
      <c r="W33" s="34">
        <f t="shared" si="3"/>
        <v>307</v>
      </c>
      <c r="X33" s="34">
        <f t="shared" si="3"/>
        <v>415</v>
      </c>
      <c r="Y33" s="34">
        <f>G33+O33</f>
        <v>71</v>
      </c>
      <c r="Z33" s="34">
        <f>H33</f>
        <v>333</v>
      </c>
      <c r="AA33" s="34">
        <f>I33</f>
        <v>341</v>
      </c>
      <c r="AB33" s="34">
        <f>J33</f>
        <v>460</v>
      </c>
      <c r="AC33" s="34">
        <f>K33+O33</f>
        <v>71</v>
      </c>
      <c r="AE33" s="35">
        <v>10</v>
      </c>
      <c r="AF33" s="35">
        <v>1</v>
      </c>
      <c r="AG33" s="35">
        <v>10</v>
      </c>
      <c r="AH33" s="36">
        <v>1</v>
      </c>
      <c r="AJ33" s="30" t="str">
        <f>S33</f>
        <v xml:space="preserve">Beach Villa </v>
      </c>
      <c r="AK33" s="31" t="str">
        <f>T33</f>
        <v>HB</v>
      </c>
      <c r="AL33" s="31" t="str">
        <f>U33</f>
        <v>As Quoted</v>
      </c>
      <c r="AM33" s="31">
        <f>V33+AE33</f>
        <v>309</v>
      </c>
      <c r="AN33" s="31">
        <f>W33+AE33</f>
        <v>317</v>
      </c>
      <c r="AO33" s="31">
        <f>X33+AE33</f>
        <v>425</v>
      </c>
      <c r="AP33" s="31">
        <f>Y33+AF33</f>
        <v>72</v>
      </c>
      <c r="AQ33" s="31">
        <f>Z33+AG33</f>
        <v>343</v>
      </c>
      <c r="AR33" s="31">
        <f>AA33+AG33</f>
        <v>351</v>
      </c>
      <c r="AS33" s="31">
        <f>AB33+AG33</f>
        <v>470</v>
      </c>
      <c r="AT33" s="31">
        <f>AC33+AH33</f>
        <v>72</v>
      </c>
    </row>
    <row r="34" spans="1:46" ht="19.149999999999999" customHeight="1">
      <c r="A34" s="30"/>
      <c r="B34" s="31"/>
      <c r="C34" s="31"/>
      <c r="D34" s="31"/>
      <c r="E34" s="31" t="s">
        <v>279</v>
      </c>
      <c r="F34" s="31" t="s">
        <v>340</v>
      </c>
      <c r="G34" s="31"/>
      <c r="H34" s="31"/>
      <c r="I34" s="31" t="s">
        <v>279</v>
      </c>
      <c r="J34" s="31" t="s">
        <v>340</v>
      </c>
      <c r="K34" s="31"/>
      <c r="L34" s="8"/>
      <c r="M34" s="33"/>
      <c r="N34" s="33"/>
      <c r="O34" s="33"/>
      <c r="P34" s="33"/>
      <c r="Q34" s="33"/>
      <c r="S34" s="30"/>
      <c r="T34" s="31"/>
      <c r="U34" s="31"/>
      <c r="V34" s="31"/>
      <c r="W34" s="34" t="str">
        <f>E34</f>
        <v>Quadruple</v>
      </c>
      <c r="X34" s="34"/>
      <c r="Y34" s="34"/>
      <c r="Z34" s="34"/>
      <c r="AA34" s="34" t="str">
        <f>I34</f>
        <v>Quadruple</v>
      </c>
      <c r="AB34" s="34"/>
      <c r="AC34" s="34">
        <f>K34+O34</f>
        <v>0</v>
      </c>
      <c r="AE34" s="35"/>
      <c r="AF34" s="35"/>
      <c r="AG34" s="35"/>
      <c r="AH34" s="36"/>
      <c r="AJ34" s="30"/>
      <c r="AK34" s="31"/>
      <c r="AL34" s="31"/>
      <c r="AM34" s="31"/>
      <c r="AN34" s="31" t="str">
        <f>W34</f>
        <v>Quadruple</v>
      </c>
      <c r="AO34" s="31"/>
      <c r="AP34" s="31"/>
      <c r="AQ34" s="31"/>
      <c r="AR34" s="31" t="str">
        <f>AA34</f>
        <v>Quadruple</v>
      </c>
      <c r="AS34" s="31"/>
      <c r="AT34" s="31"/>
    </row>
    <row r="35" spans="1:46" ht="19.149999999999999" customHeight="1">
      <c r="A35" s="30" t="s">
        <v>1617</v>
      </c>
      <c r="B35" s="31" t="s">
        <v>139</v>
      </c>
      <c r="C35" s="31" t="s">
        <v>68</v>
      </c>
      <c r="D35" s="31">
        <v>0</v>
      </c>
      <c r="E35" s="31">
        <v>970</v>
      </c>
      <c r="F35" s="31">
        <v>170</v>
      </c>
      <c r="G35" s="31">
        <v>150</v>
      </c>
      <c r="H35" s="31">
        <v>0</v>
      </c>
      <c r="I35" s="31">
        <v>1067</v>
      </c>
      <c r="J35" s="31">
        <v>170</v>
      </c>
      <c r="K35" s="31">
        <v>150</v>
      </c>
      <c r="L35" s="8"/>
      <c r="M35" s="33"/>
      <c r="N35" s="33"/>
      <c r="O35" s="33">
        <v>0</v>
      </c>
      <c r="P35" s="33">
        <v>0</v>
      </c>
      <c r="Q35" s="33">
        <v>0</v>
      </c>
      <c r="S35" s="30" t="str">
        <f>A35</f>
        <v>Presidential Suite</v>
      </c>
      <c r="T35" s="31" t="str">
        <f>B35</f>
        <v>BB</v>
      </c>
      <c r="U35" s="31" t="str">
        <f>C35</f>
        <v>04 Persons</v>
      </c>
      <c r="V35" s="31">
        <f>D35</f>
        <v>0</v>
      </c>
      <c r="W35" s="34">
        <f>E35</f>
        <v>970</v>
      </c>
      <c r="X35" s="34">
        <f>F35</f>
        <v>170</v>
      </c>
      <c r="Y35" s="34">
        <f>G35+O35</f>
        <v>150</v>
      </c>
      <c r="Z35" s="34">
        <f>H35</f>
        <v>0</v>
      </c>
      <c r="AA35" s="34">
        <f>I35</f>
        <v>1067</v>
      </c>
      <c r="AB35" s="34">
        <f>J35</f>
        <v>170</v>
      </c>
      <c r="AC35" s="34">
        <f>K35+O35</f>
        <v>150</v>
      </c>
      <c r="AE35" s="35">
        <v>20</v>
      </c>
      <c r="AF35" s="35">
        <v>0</v>
      </c>
      <c r="AG35" s="35">
        <v>20</v>
      </c>
      <c r="AH35" s="36">
        <v>0</v>
      </c>
      <c r="AJ35" s="30" t="str">
        <f>S35</f>
        <v>Presidential Suite</v>
      </c>
      <c r="AK35" s="31" t="str">
        <f>T35</f>
        <v>BB</v>
      </c>
      <c r="AL35" s="31" t="str">
        <f>U35</f>
        <v>04 Persons</v>
      </c>
      <c r="AM35" s="31">
        <f>V35+AE35</f>
        <v>20</v>
      </c>
      <c r="AN35" s="31">
        <f>W35+AE35</f>
        <v>990</v>
      </c>
      <c r="AO35" s="31">
        <f>X35</f>
        <v>170</v>
      </c>
      <c r="AP35" s="31">
        <f>Y35+AF35</f>
        <v>150</v>
      </c>
      <c r="AQ35" s="31">
        <f>Z35+AG35</f>
        <v>20</v>
      </c>
      <c r="AR35" s="31">
        <f>AA35+AG35</f>
        <v>1087</v>
      </c>
      <c r="AS35" s="31">
        <f>AB35</f>
        <v>170</v>
      </c>
      <c r="AT35" s="31">
        <f>AC35+AH35</f>
        <v>150</v>
      </c>
    </row>
  </sheetData>
  <sheetProtection algorithmName="SHA-512" hashValue="UhUemFzSByGO9/L2ugaGh/Jr293meds8U7LANxUIGPrtncPB39fF9yN31uo5mosOL0mcoqbzLX7WZ/xCHp7z5Q==" saltValue="29+1tWMvfUv3Ov8yvXU0iA==" spinCount="100000" sheet="1" selectLockedCells="1" selectUnlockedCells="1"/>
  <mergeCells count="84">
    <mergeCell ref="A9:A11"/>
    <mergeCell ref="B9:B11"/>
    <mergeCell ref="C9:C11"/>
    <mergeCell ref="D9:G9"/>
    <mergeCell ref="H9:K9"/>
    <mergeCell ref="AL9:AL11"/>
    <mergeCell ref="AM9:AP9"/>
    <mergeCell ref="AQ9:AT9"/>
    <mergeCell ref="D10:G10"/>
    <mergeCell ref="H10:K10"/>
    <mergeCell ref="V10:Y10"/>
    <mergeCell ref="Z10:AC10"/>
    <mergeCell ref="AM10:AP10"/>
    <mergeCell ref="AQ10:AT10"/>
    <mergeCell ref="T9:T11"/>
    <mergeCell ref="U9:U11"/>
    <mergeCell ref="V9:Y9"/>
    <mergeCell ref="Z9:AC9"/>
    <mergeCell ref="AJ9:AJ11"/>
    <mergeCell ref="AK9:AK11"/>
    <mergeCell ref="S9:S11"/>
    <mergeCell ref="A16:A18"/>
    <mergeCell ref="B16:B18"/>
    <mergeCell ref="C16:C18"/>
    <mergeCell ref="D16:G16"/>
    <mergeCell ref="H16:K16"/>
    <mergeCell ref="AL16:AL18"/>
    <mergeCell ref="AM16:AP16"/>
    <mergeCell ref="AQ16:AT16"/>
    <mergeCell ref="D17:G17"/>
    <mergeCell ref="H17:K17"/>
    <mergeCell ref="V17:Y17"/>
    <mergeCell ref="Z17:AC17"/>
    <mergeCell ref="AM17:AP17"/>
    <mergeCell ref="AQ17:AT17"/>
    <mergeCell ref="T16:T18"/>
    <mergeCell ref="U16:U18"/>
    <mergeCell ref="V16:Y16"/>
    <mergeCell ref="Z16:AC16"/>
    <mergeCell ref="AJ16:AJ18"/>
    <mergeCell ref="AK16:AK18"/>
    <mergeCell ref="S16:S18"/>
    <mergeCell ref="A23:A25"/>
    <mergeCell ref="B23:B25"/>
    <mergeCell ref="C23:C25"/>
    <mergeCell ref="D23:G23"/>
    <mergeCell ref="H23:K23"/>
    <mergeCell ref="AL23:AL25"/>
    <mergeCell ref="AM23:AP23"/>
    <mergeCell ref="AQ23:AT23"/>
    <mergeCell ref="D24:G24"/>
    <mergeCell ref="H24:K24"/>
    <mergeCell ref="V24:Y24"/>
    <mergeCell ref="Z24:AC24"/>
    <mergeCell ref="AM24:AP24"/>
    <mergeCell ref="AQ24:AT24"/>
    <mergeCell ref="T23:T25"/>
    <mergeCell ref="U23:U25"/>
    <mergeCell ref="V23:Y23"/>
    <mergeCell ref="Z23:AC23"/>
    <mergeCell ref="AJ23:AJ25"/>
    <mergeCell ref="AK23:AK25"/>
    <mergeCell ref="S23:S25"/>
    <mergeCell ref="A30:A32"/>
    <mergeCell ref="B30:B32"/>
    <mergeCell ref="C30:C32"/>
    <mergeCell ref="D30:G30"/>
    <mergeCell ref="H30:K30"/>
    <mergeCell ref="AL30:AL32"/>
    <mergeCell ref="AM30:AP30"/>
    <mergeCell ref="AQ30:AT30"/>
    <mergeCell ref="D31:G31"/>
    <mergeCell ref="H31:K31"/>
    <mergeCell ref="V31:Y31"/>
    <mergeCell ref="Z31:AC31"/>
    <mergeCell ref="AM31:AP31"/>
    <mergeCell ref="AQ31:AT31"/>
    <mergeCell ref="T30:T32"/>
    <mergeCell ref="U30:U32"/>
    <mergeCell ref="V30:Y30"/>
    <mergeCell ref="Z30:AC30"/>
    <mergeCell ref="AJ30:AJ32"/>
    <mergeCell ref="AK30:AK32"/>
    <mergeCell ref="S30:S32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4E3D6-7672-47A6-81A2-6371DC9BBA4F}">
  <sheetPr codeName="Лист179"/>
  <dimension ref="A1:G19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7" style="1" customWidth="1"/>
    <col min="2" max="2" width="11.28515625" style="1" customWidth="1"/>
    <col min="3" max="3" width="15.28515625" style="2" customWidth="1"/>
    <col min="4" max="4" width="22.28515625" style="2" customWidth="1"/>
    <col min="5" max="7" width="22.28515625" style="3" customWidth="1"/>
    <col min="8" max="16384" width="9.140625" style="1"/>
  </cols>
  <sheetData>
    <row r="1" spans="1:7" ht="20.25" customHeight="1">
      <c r="A1" s="300" t="s">
        <v>2116</v>
      </c>
      <c r="B1" s="300"/>
      <c r="C1" s="300"/>
      <c r="D1" s="300"/>
      <c r="G1" s="4"/>
    </row>
    <row r="2" spans="1:7" ht="20.25" customHeight="1">
      <c r="A2" s="154"/>
      <c r="B2" s="154"/>
      <c r="C2" s="154"/>
      <c r="D2" s="154"/>
      <c r="E2" s="154"/>
      <c r="F2" s="154"/>
      <c r="G2" s="154"/>
    </row>
    <row r="3" spans="1:7" ht="20.25" customHeight="1">
      <c r="A3" s="153" t="s">
        <v>10</v>
      </c>
      <c r="B3" s="154"/>
      <c r="C3" s="154"/>
      <c r="D3" s="154"/>
      <c r="E3" s="154"/>
      <c r="F3" s="154"/>
      <c r="G3" s="154"/>
    </row>
    <row r="4" spans="1:7" ht="20.25" customHeight="1">
      <c r="A4" s="155" t="s">
        <v>990</v>
      </c>
      <c r="B4" s="155"/>
      <c r="C4" s="155"/>
      <c r="D4" s="155"/>
      <c r="E4" s="155"/>
      <c r="F4" s="155"/>
      <c r="G4" s="154"/>
    </row>
    <row r="5" spans="1:7" ht="20.25" customHeight="1">
      <c r="A5" s="155" t="s">
        <v>991</v>
      </c>
      <c r="B5" s="155"/>
      <c r="C5" s="155"/>
      <c r="D5" s="155"/>
      <c r="E5" s="155"/>
      <c r="F5" s="155"/>
      <c r="G5" s="154"/>
    </row>
    <row r="6" spans="1:7" ht="20.25" customHeight="1">
      <c r="A6" s="155" t="s">
        <v>992</v>
      </c>
      <c r="B6" s="155"/>
      <c r="C6" s="155"/>
      <c r="D6" s="155"/>
      <c r="E6" s="155"/>
      <c r="F6" s="155"/>
      <c r="G6" s="154"/>
    </row>
    <row r="7" spans="1:7" ht="20.25" customHeight="1">
      <c r="A7" s="155" t="s">
        <v>993</v>
      </c>
      <c r="B7" s="155"/>
      <c r="C7" s="155"/>
      <c r="D7" s="155"/>
      <c r="E7" s="155"/>
      <c r="F7" s="155"/>
      <c r="G7" s="154"/>
    </row>
    <row r="8" spans="1:7" ht="20.25" customHeight="1">
      <c r="A8" s="155" t="s">
        <v>994</v>
      </c>
      <c r="B8" s="155"/>
      <c r="C8" s="155"/>
      <c r="D8" s="155"/>
      <c r="E8" s="155"/>
      <c r="F8" s="155"/>
      <c r="G8" s="154"/>
    </row>
    <row r="9" spans="1:7" ht="20.25" customHeight="1">
      <c r="A9" s="155"/>
      <c r="B9" s="155"/>
      <c r="C9" s="155"/>
      <c r="D9" s="155"/>
      <c r="E9" s="155"/>
      <c r="F9" s="155"/>
      <c r="G9" s="154"/>
    </row>
    <row r="10" spans="1:7" ht="20.25" customHeight="1">
      <c r="A10" s="348" t="s">
        <v>82</v>
      </c>
      <c r="B10" s="348"/>
      <c r="C10" s="348"/>
      <c r="D10" s="154"/>
    </row>
    <row r="11" spans="1:7" ht="20.25" customHeight="1">
      <c r="A11" s="156" t="s">
        <v>995</v>
      </c>
      <c r="B11" s="154"/>
      <c r="C11" s="154"/>
      <c r="D11" s="154"/>
    </row>
    <row r="12" spans="1:7" ht="20.25" customHeight="1">
      <c r="A12" s="347" t="s">
        <v>996</v>
      </c>
      <c r="B12" s="347"/>
      <c r="C12" s="347"/>
      <c r="D12" s="347"/>
    </row>
    <row r="13" spans="1:7" ht="20.25" customHeight="1">
      <c r="A13" s="347" t="s">
        <v>997</v>
      </c>
      <c r="B13" s="347"/>
      <c r="C13" s="347"/>
      <c r="D13" s="347"/>
    </row>
    <row r="14" spans="1:7" ht="20.25" customHeight="1">
      <c r="A14" s="347" t="s">
        <v>998</v>
      </c>
      <c r="B14" s="347"/>
      <c r="C14" s="347"/>
      <c r="D14" s="347"/>
    </row>
    <row r="15" spans="1:7" ht="20.25" customHeight="1">
      <c r="A15" s="156" t="s">
        <v>999</v>
      </c>
      <c r="B15" s="154"/>
      <c r="C15" s="154"/>
      <c r="D15" s="154"/>
    </row>
    <row r="16" spans="1:7" ht="20.25" customHeight="1">
      <c r="A16" s="347" t="s">
        <v>1000</v>
      </c>
      <c r="B16" s="347"/>
      <c r="C16" s="347"/>
      <c r="D16" s="347"/>
    </row>
    <row r="17" spans="1:4" ht="20.25" customHeight="1">
      <c r="A17" s="347" t="s">
        <v>1001</v>
      </c>
      <c r="B17" s="347"/>
      <c r="C17" s="347"/>
      <c r="D17" s="347"/>
    </row>
    <row r="18" spans="1:4" ht="20.25" customHeight="1">
      <c r="A18" s="347" t="s">
        <v>998</v>
      </c>
      <c r="B18" s="347"/>
      <c r="C18" s="347"/>
      <c r="D18" s="347"/>
    </row>
    <row r="19" spans="1:4" ht="20.25" customHeight="1">
      <c r="A19" s="5" t="s">
        <v>1002</v>
      </c>
    </row>
  </sheetData>
  <mergeCells count="8">
    <mergeCell ref="A1:D1"/>
    <mergeCell ref="A14:D14"/>
    <mergeCell ref="A16:D16"/>
    <mergeCell ref="A17:D17"/>
    <mergeCell ref="A18:D18"/>
    <mergeCell ref="A10:C10"/>
    <mergeCell ref="A12:D12"/>
    <mergeCell ref="A13:D13"/>
  </mergeCells>
  <pageMargins left="0.25" right="0.25" top="0.75" bottom="0.75" header="0.3" footer="0.3"/>
  <pageSetup paperSize="9" scale="70" orientation="portrait" verticalDpi="1200" r:id="rId1"/>
  <headerFooter>
    <oddFooter>&amp;L&amp;"Candara,Regular"&amp;8INTOUR MALDIVES&amp;C&amp;"Candara,Regular"&amp;8&amp;P of &amp;N&amp;R&amp;"Candara,Regular"&amp;8SAii Lagoon Maldives - Curio Collection by Hilton</oddFooter>
  </headerFooter>
  <rowBreaks count="1" manualBreakCount="1">
    <brk id="9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71812-DAA6-4DB7-B47D-ABA184525895}">
  <sheetPr codeName="Лист180">
    <tabColor rgb="FFFF0000"/>
  </sheetPr>
  <dimension ref="A8:AF25"/>
  <sheetViews>
    <sheetView topLeftCell="AG1" zoomScaleNormal="100" zoomScaleSheetLayoutView="100" workbookViewId="0">
      <selection sqref="A1:AF1048576"/>
    </sheetView>
  </sheetViews>
  <sheetFormatPr defaultColWidth="27.7109375" defaultRowHeight="21" customHeight="1"/>
  <cols>
    <col min="1" max="32" width="0" style="25" hidden="1" customWidth="1"/>
    <col min="33" max="16384" width="27.7109375" style="25"/>
  </cols>
  <sheetData>
    <row r="8" spans="1:32" ht="2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1" customHeight="1">
      <c r="A9" s="307" t="s">
        <v>0</v>
      </c>
      <c r="B9" s="307" t="s">
        <v>1</v>
      </c>
      <c r="C9" s="307" t="s">
        <v>29</v>
      </c>
      <c r="D9" s="57" t="s">
        <v>174</v>
      </c>
      <c r="E9" s="57" t="s">
        <v>176</v>
      </c>
      <c r="F9" s="57" t="s">
        <v>175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301" t="s">
        <v>0</v>
      </c>
      <c r="N9" s="301" t="s">
        <v>1</v>
      </c>
      <c r="O9" s="301" t="s">
        <v>29</v>
      </c>
      <c r="P9" s="51" t="str">
        <f t="shared" ref="P9:S10" si="0">D9</f>
        <v xml:space="preserve">High </v>
      </c>
      <c r="Q9" s="51" t="str">
        <f t="shared" si="0"/>
        <v xml:space="preserve">Low </v>
      </c>
      <c r="R9" s="51" t="str">
        <f t="shared" si="0"/>
        <v>Shoulder</v>
      </c>
      <c r="S9" s="51" t="str">
        <f t="shared" si="0"/>
        <v>Low</v>
      </c>
      <c r="U9" s="27" t="str">
        <f>P9</f>
        <v xml:space="preserve">High </v>
      </c>
      <c r="V9" s="27" t="str">
        <f t="shared" ref="V9:X10" si="1">Q9</f>
        <v xml:space="preserve">Low </v>
      </c>
      <c r="W9" s="27" t="str">
        <f t="shared" si="1"/>
        <v>Shoulder</v>
      </c>
      <c r="X9" s="27" t="str">
        <f t="shared" si="1"/>
        <v>Low</v>
      </c>
      <c r="Z9" s="295" t="s">
        <v>0</v>
      </c>
      <c r="AA9" s="295" t="s">
        <v>1</v>
      </c>
      <c r="AB9" s="295" t="s">
        <v>29</v>
      </c>
      <c r="AC9" s="52" t="str">
        <f>U9</f>
        <v xml:space="preserve">High </v>
      </c>
      <c r="AD9" s="52" t="str">
        <f t="shared" ref="AD9:AF10" si="2">V9</f>
        <v xml:space="preserve">Low </v>
      </c>
      <c r="AE9" s="52" t="str">
        <f t="shared" si="2"/>
        <v>Shoulder</v>
      </c>
      <c r="AF9" s="52" t="str">
        <f t="shared" si="2"/>
        <v>Low</v>
      </c>
    </row>
    <row r="10" spans="1:32" ht="21" customHeight="1">
      <c r="A10" s="309"/>
      <c r="B10" s="309"/>
      <c r="C10" s="309"/>
      <c r="D10" s="57" t="s">
        <v>246</v>
      </c>
      <c r="E10" s="57" t="s">
        <v>1003</v>
      </c>
      <c r="F10" s="57" t="s">
        <v>1004</v>
      </c>
      <c r="G10" s="57" t="s">
        <v>180</v>
      </c>
      <c r="H10" s="8"/>
      <c r="I10" s="26" t="s">
        <v>37</v>
      </c>
      <c r="J10" s="26" t="s">
        <v>38</v>
      </c>
      <c r="K10" s="26" t="s">
        <v>137</v>
      </c>
      <c r="M10" s="303"/>
      <c r="N10" s="303"/>
      <c r="O10" s="303"/>
      <c r="P10" s="51" t="str">
        <f t="shared" si="0"/>
        <v>11 Jan 2020 to 19 Apr 2020</v>
      </c>
      <c r="Q10" s="51" t="str">
        <f t="shared" si="0"/>
        <v>20 Apr 2020 to 22 Jul 2020</v>
      </c>
      <c r="R10" s="51" t="str">
        <f t="shared" si="0"/>
        <v>23 Jul 2020 to 31 Aug 2020</v>
      </c>
      <c r="S10" s="51" t="str">
        <f t="shared" si="0"/>
        <v>01 Sep 2020 to 30 Sep 2020</v>
      </c>
      <c r="U10" s="27" t="str">
        <f>P10</f>
        <v>11 Jan 2020 to 19 Apr 2020</v>
      </c>
      <c r="V10" s="27" t="str">
        <f t="shared" si="1"/>
        <v>20 Apr 2020 to 22 Jul 2020</v>
      </c>
      <c r="W10" s="27" t="str">
        <f t="shared" si="1"/>
        <v>23 Jul 2020 to 31 Aug 2020</v>
      </c>
      <c r="X10" s="27" t="str">
        <f t="shared" si="1"/>
        <v>01 Sep 2020 to 30 Sep 2020</v>
      </c>
      <c r="Z10" s="297"/>
      <c r="AA10" s="297"/>
      <c r="AB10" s="297"/>
      <c r="AC10" s="52" t="str">
        <f>U10</f>
        <v>11 Jan 2020 to 19 Apr 2020</v>
      </c>
      <c r="AD10" s="52" t="str">
        <f t="shared" si="2"/>
        <v>20 Apr 2020 to 22 Jul 2020</v>
      </c>
      <c r="AE10" s="52" t="str">
        <f t="shared" si="2"/>
        <v>23 Jul 2020 to 31 Aug 2020</v>
      </c>
      <c r="AF10" s="52" t="str">
        <f t="shared" si="2"/>
        <v>01 Sep 2020 to 30 Sep 2020</v>
      </c>
    </row>
    <row r="11" spans="1:32" ht="21" customHeight="1">
      <c r="A11" s="30" t="s">
        <v>1618</v>
      </c>
      <c r="B11" s="31" t="s">
        <v>139</v>
      </c>
      <c r="C11" s="31" t="s">
        <v>140</v>
      </c>
      <c r="D11" s="31">
        <v>465</v>
      </c>
      <c r="E11" s="31">
        <v>295</v>
      </c>
      <c r="F11" s="31">
        <v>410</v>
      </c>
      <c r="G11" s="31">
        <v>295</v>
      </c>
      <c r="H11" s="8"/>
      <c r="I11" s="33"/>
      <c r="J11" s="33"/>
      <c r="K11" s="33">
        <v>0</v>
      </c>
      <c r="M11" s="30" t="str">
        <f t="shared" ref="M11:O16" si="3">A11</f>
        <v xml:space="preserve">Sky Room </v>
      </c>
      <c r="N11" s="31" t="str">
        <f t="shared" si="3"/>
        <v>BB</v>
      </c>
      <c r="O11" s="31" t="str">
        <f t="shared" si="3"/>
        <v>02 Persons</v>
      </c>
      <c r="P11" s="34">
        <f t="shared" ref="P11:P16" si="4">D11+K11</f>
        <v>465</v>
      </c>
      <c r="Q11" s="34">
        <f t="shared" ref="Q11:Q16" si="5">E11+K11</f>
        <v>295</v>
      </c>
      <c r="R11" s="34">
        <f t="shared" ref="R11:R16" si="6">F11+K11</f>
        <v>410</v>
      </c>
      <c r="S11" s="34">
        <f t="shared" ref="S11:S16" si="7">G11+K11</f>
        <v>295</v>
      </c>
      <c r="U11" s="53">
        <v>10</v>
      </c>
      <c r="V11" s="53">
        <v>10</v>
      </c>
      <c r="W11" s="53">
        <v>10</v>
      </c>
      <c r="X11" s="53">
        <v>10</v>
      </c>
      <c r="Z11" s="30" t="str">
        <f t="shared" ref="Z11:AB16" si="8">M11</f>
        <v xml:space="preserve">Sky Room </v>
      </c>
      <c r="AA11" s="31" t="str">
        <f t="shared" si="8"/>
        <v>BB</v>
      </c>
      <c r="AB11" s="31" t="str">
        <f t="shared" si="8"/>
        <v>02 Persons</v>
      </c>
      <c r="AC11" s="34">
        <f t="shared" ref="AC11:AF16" si="9">P11+U11</f>
        <v>475</v>
      </c>
      <c r="AD11" s="34">
        <f t="shared" si="9"/>
        <v>305</v>
      </c>
      <c r="AE11" s="34">
        <f t="shared" si="9"/>
        <v>420</v>
      </c>
      <c r="AF11" s="34">
        <f t="shared" si="9"/>
        <v>305</v>
      </c>
    </row>
    <row r="12" spans="1:32" ht="21" customHeight="1">
      <c r="A12" s="30" t="s">
        <v>1619</v>
      </c>
      <c r="B12" s="31" t="s">
        <v>139</v>
      </c>
      <c r="C12" s="31" t="s">
        <v>140</v>
      </c>
      <c r="D12" s="31">
        <v>540</v>
      </c>
      <c r="E12" s="31">
        <v>370</v>
      </c>
      <c r="F12" s="31">
        <v>485</v>
      </c>
      <c r="G12" s="31">
        <v>370</v>
      </c>
      <c r="H12" s="8"/>
      <c r="I12" s="33"/>
      <c r="J12" s="33"/>
      <c r="K12" s="33">
        <v>0</v>
      </c>
      <c r="M12" s="30" t="str">
        <f t="shared" si="3"/>
        <v xml:space="preserve">Beach Room </v>
      </c>
      <c r="N12" s="31" t="str">
        <f t="shared" si="3"/>
        <v>BB</v>
      </c>
      <c r="O12" s="31" t="str">
        <f t="shared" si="3"/>
        <v>02 Persons</v>
      </c>
      <c r="P12" s="34">
        <f t="shared" si="4"/>
        <v>540</v>
      </c>
      <c r="Q12" s="34">
        <f t="shared" si="5"/>
        <v>370</v>
      </c>
      <c r="R12" s="34">
        <f t="shared" si="6"/>
        <v>485</v>
      </c>
      <c r="S12" s="34">
        <f t="shared" si="7"/>
        <v>370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si="8"/>
        <v xml:space="preserve">Beach Room 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550</v>
      </c>
      <c r="AD12" s="34">
        <f t="shared" si="9"/>
        <v>380</v>
      </c>
      <c r="AE12" s="34">
        <f t="shared" si="9"/>
        <v>495</v>
      </c>
      <c r="AF12" s="34">
        <f t="shared" si="9"/>
        <v>380</v>
      </c>
    </row>
    <row r="13" spans="1:32" ht="21" customHeight="1">
      <c r="A13" s="30" t="s">
        <v>65</v>
      </c>
      <c r="B13" s="31" t="s">
        <v>139</v>
      </c>
      <c r="C13" s="31" t="s">
        <v>140</v>
      </c>
      <c r="D13" s="31">
        <v>615</v>
      </c>
      <c r="E13" s="31">
        <v>445</v>
      </c>
      <c r="F13" s="31">
        <v>560</v>
      </c>
      <c r="G13" s="31">
        <v>445</v>
      </c>
      <c r="H13" s="8"/>
      <c r="I13" s="33"/>
      <c r="J13" s="33"/>
      <c r="K13" s="33">
        <v>0</v>
      </c>
      <c r="M13" s="30" t="str">
        <f t="shared" si="3"/>
        <v xml:space="preserve">Beach Villa </v>
      </c>
      <c r="N13" s="31" t="str">
        <f t="shared" si="3"/>
        <v>BB</v>
      </c>
      <c r="O13" s="31" t="str">
        <f t="shared" si="3"/>
        <v>02 Persons</v>
      </c>
      <c r="P13" s="34">
        <f t="shared" si="4"/>
        <v>615</v>
      </c>
      <c r="Q13" s="34">
        <f t="shared" si="5"/>
        <v>445</v>
      </c>
      <c r="R13" s="34">
        <f t="shared" si="6"/>
        <v>560</v>
      </c>
      <c r="S13" s="34">
        <f t="shared" si="7"/>
        <v>445</v>
      </c>
      <c r="U13" s="53">
        <v>10</v>
      </c>
      <c r="V13" s="53">
        <v>10</v>
      </c>
      <c r="W13" s="53">
        <v>10</v>
      </c>
      <c r="X13" s="53">
        <v>10</v>
      </c>
      <c r="Z13" s="30" t="str">
        <f t="shared" si="8"/>
        <v xml:space="preserve">Beach Villa 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625</v>
      </c>
      <c r="AD13" s="34">
        <f t="shared" si="9"/>
        <v>455</v>
      </c>
      <c r="AE13" s="34">
        <f t="shared" si="9"/>
        <v>570</v>
      </c>
      <c r="AF13" s="34">
        <f t="shared" si="9"/>
        <v>455</v>
      </c>
    </row>
    <row r="14" spans="1:32" ht="21" customHeight="1">
      <c r="A14" s="30" t="s">
        <v>96</v>
      </c>
      <c r="B14" s="31" t="s">
        <v>139</v>
      </c>
      <c r="C14" s="31" t="s">
        <v>140</v>
      </c>
      <c r="D14" s="31">
        <v>765</v>
      </c>
      <c r="E14" s="31">
        <v>595</v>
      </c>
      <c r="F14" s="31">
        <v>710</v>
      </c>
      <c r="G14" s="31">
        <v>595</v>
      </c>
      <c r="H14" s="8"/>
      <c r="I14" s="33"/>
      <c r="J14" s="33"/>
      <c r="K14" s="33">
        <v>0</v>
      </c>
      <c r="M14" s="30" t="str">
        <f t="shared" si="3"/>
        <v xml:space="preserve">Overwater Villa </v>
      </c>
      <c r="N14" s="31" t="str">
        <f t="shared" si="3"/>
        <v>BB</v>
      </c>
      <c r="O14" s="31" t="str">
        <f t="shared" si="3"/>
        <v>02 Persons</v>
      </c>
      <c r="P14" s="34">
        <f t="shared" si="4"/>
        <v>765</v>
      </c>
      <c r="Q14" s="34">
        <f t="shared" si="5"/>
        <v>595</v>
      </c>
      <c r="R14" s="34">
        <f t="shared" si="6"/>
        <v>710</v>
      </c>
      <c r="S14" s="34">
        <f t="shared" si="7"/>
        <v>595</v>
      </c>
      <c r="U14" s="53">
        <v>10</v>
      </c>
      <c r="V14" s="53">
        <v>10</v>
      </c>
      <c r="W14" s="53">
        <v>10</v>
      </c>
      <c r="X14" s="53">
        <v>10</v>
      </c>
      <c r="Z14" s="30" t="str">
        <f t="shared" si="8"/>
        <v xml:space="preserve">Overwater Villa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775</v>
      </c>
      <c r="AD14" s="34">
        <f t="shared" si="9"/>
        <v>605</v>
      </c>
      <c r="AE14" s="34">
        <f t="shared" si="9"/>
        <v>720</v>
      </c>
      <c r="AF14" s="34">
        <f t="shared" si="9"/>
        <v>605</v>
      </c>
    </row>
    <row r="15" spans="1:32" ht="21" customHeight="1">
      <c r="A15" s="30" t="s">
        <v>1620</v>
      </c>
      <c r="B15" s="31" t="s">
        <v>139</v>
      </c>
      <c r="C15" s="31" t="s">
        <v>68</v>
      </c>
      <c r="D15" s="31">
        <v>1465</v>
      </c>
      <c r="E15" s="31">
        <v>1295</v>
      </c>
      <c r="F15" s="31">
        <v>1410</v>
      </c>
      <c r="G15" s="31">
        <v>1295</v>
      </c>
      <c r="H15" s="8"/>
      <c r="I15" s="33"/>
      <c r="J15" s="33"/>
      <c r="K15" s="33">
        <v>0</v>
      </c>
      <c r="M15" s="30" t="str">
        <f t="shared" si="3"/>
        <v xml:space="preserve">Two Bed Room Beach Villa </v>
      </c>
      <c r="N15" s="31" t="str">
        <f t="shared" si="3"/>
        <v>BB</v>
      </c>
      <c r="O15" s="31" t="str">
        <f t="shared" si="3"/>
        <v>04 Persons</v>
      </c>
      <c r="P15" s="34">
        <f t="shared" si="4"/>
        <v>1465</v>
      </c>
      <c r="Q15" s="34">
        <f t="shared" si="5"/>
        <v>1295</v>
      </c>
      <c r="R15" s="34">
        <f t="shared" si="6"/>
        <v>1410</v>
      </c>
      <c r="S15" s="34">
        <f t="shared" si="7"/>
        <v>1295</v>
      </c>
      <c r="U15" s="53">
        <v>20</v>
      </c>
      <c r="V15" s="53">
        <v>20</v>
      </c>
      <c r="W15" s="53">
        <v>20</v>
      </c>
      <c r="X15" s="53">
        <v>20</v>
      </c>
      <c r="Z15" s="30" t="str">
        <f t="shared" si="8"/>
        <v xml:space="preserve">Two Bed Room Beach Villa </v>
      </c>
      <c r="AA15" s="31" t="str">
        <f t="shared" si="8"/>
        <v>BB</v>
      </c>
      <c r="AB15" s="31" t="str">
        <f t="shared" si="8"/>
        <v>04 Persons</v>
      </c>
      <c r="AC15" s="34">
        <f t="shared" si="9"/>
        <v>1485</v>
      </c>
      <c r="AD15" s="34">
        <f t="shared" si="9"/>
        <v>1315</v>
      </c>
      <c r="AE15" s="34">
        <f t="shared" si="9"/>
        <v>1430</v>
      </c>
      <c r="AF15" s="34">
        <f t="shared" si="9"/>
        <v>1315</v>
      </c>
    </row>
    <row r="16" spans="1:32" ht="21" customHeight="1">
      <c r="A16" s="30" t="s">
        <v>1099</v>
      </c>
      <c r="B16" s="31" t="s">
        <v>139</v>
      </c>
      <c r="C16" s="31" t="s">
        <v>68</v>
      </c>
      <c r="D16" s="31">
        <v>2465</v>
      </c>
      <c r="E16" s="31">
        <v>2295</v>
      </c>
      <c r="F16" s="31">
        <v>2410</v>
      </c>
      <c r="G16" s="31">
        <v>2295</v>
      </c>
      <c r="H16" s="8"/>
      <c r="I16" s="33"/>
      <c r="J16" s="33"/>
      <c r="K16" s="33">
        <v>0</v>
      </c>
      <c r="M16" s="30" t="str">
        <f t="shared" si="3"/>
        <v>Two Bed Room Overwater Pool Villa</v>
      </c>
      <c r="N16" s="31" t="str">
        <f t="shared" si="3"/>
        <v>BB</v>
      </c>
      <c r="O16" s="31" t="str">
        <f t="shared" si="3"/>
        <v>04 Persons</v>
      </c>
      <c r="P16" s="34">
        <f t="shared" si="4"/>
        <v>2465</v>
      </c>
      <c r="Q16" s="34">
        <f t="shared" si="5"/>
        <v>2295</v>
      </c>
      <c r="R16" s="34">
        <f t="shared" si="6"/>
        <v>2410</v>
      </c>
      <c r="S16" s="34">
        <f t="shared" si="7"/>
        <v>2295</v>
      </c>
      <c r="U16" s="53">
        <v>20</v>
      </c>
      <c r="V16" s="53">
        <v>20</v>
      </c>
      <c r="W16" s="53">
        <v>20</v>
      </c>
      <c r="X16" s="53">
        <v>20</v>
      </c>
      <c r="Z16" s="30" t="str">
        <f t="shared" si="8"/>
        <v>Two Bed Room Overwater Pool Villa</v>
      </c>
      <c r="AA16" s="31" t="str">
        <f t="shared" si="8"/>
        <v>BB</v>
      </c>
      <c r="AB16" s="31" t="str">
        <f t="shared" si="8"/>
        <v>04 Persons</v>
      </c>
      <c r="AC16" s="34">
        <f t="shared" si="9"/>
        <v>2485</v>
      </c>
      <c r="AD16" s="34">
        <f t="shared" si="9"/>
        <v>2315</v>
      </c>
      <c r="AE16" s="34">
        <f t="shared" si="9"/>
        <v>2430</v>
      </c>
      <c r="AF16" s="34">
        <f t="shared" si="9"/>
        <v>2315</v>
      </c>
    </row>
    <row r="17" spans="1:32" ht="21" customHeight="1">
      <c r="A17" s="25" t="s">
        <v>24</v>
      </c>
      <c r="I17" s="25" t="s">
        <v>25</v>
      </c>
      <c r="M17" s="25" t="s">
        <v>26</v>
      </c>
      <c r="U17" s="25" t="s">
        <v>27</v>
      </c>
      <c r="Z17" s="25" t="s">
        <v>129</v>
      </c>
    </row>
    <row r="18" spans="1:32" ht="21" customHeight="1">
      <c r="A18" s="307" t="s">
        <v>0</v>
      </c>
      <c r="B18" s="307" t="s">
        <v>1</v>
      </c>
      <c r="C18" s="307" t="s">
        <v>29</v>
      </c>
      <c r="D18" s="57" t="s">
        <v>174</v>
      </c>
      <c r="E18" s="57">
        <v>0</v>
      </c>
      <c r="F18" s="57"/>
      <c r="G18" s="57"/>
      <c r="H18" s="8"/>
      <c r="I18" s="26" t="s">
        <v>32</v>
      </c>
      <c r="J18" s="26" t="s">
        <v>33</v>
      </c>
      <c r="K18" s="26" t="s">
        <v>34</v>
      </c>
      <c r="M18" s="301" t="s">
        <v>0</v>
      </c>
      <c r="N18" s="301" t="s">
        <v>1</v>
      </c>
      <c r="O18" s="301" t="s">
        <v>29</v>
      </c>
      <c r="P18" s="51" t="str">
        <f t="shared" ref="P18:S19" si="10">D18</f>
        <v xml:space="preserve">High </v>
      </c>
      <c r="Q18" s="51">
        <f t="shared" si="10"/>
        <v>0</v>
      </c>
      <c r="R18" s="51">
        <f t="shared" si="10"/>
        <v>0</v>
      </c>
      <c r="S18" s="51">
        <f t="shared" si="10"/>
        <v>0</v>
      </c>
      <c r="U18" s="27" t="str">
        <f>P18</f>
        <v xml:space="preserve">High </v>
      </c>
      <c r="V18" s="27">
        <f t="shared" ref="V18:X19" si="11">Q18</f>
        <v>0</v>
      </c>
      <c r="W18" s="27">
        <f t="shared" si="11"/>
        <v>0</v>
      </c>
      <c r="X18" s="27">
        <f t="shared" si="11"/>
        <v>0</v>
      </c>
      <c r="Z18" s="295" t="s">
        <v>0</v>
      </c>
      <c r="AA18" s="295" t="s">
        <v>1</v>
      </c>
      <c r="AB18" s="295" t="s">
        <v>29</v>
      </c>
      <c r="AC18" s="52" t="str">
        <f>U18</f>
        <v xml:space="preserve">High </v>
      </c>
      <c r="AD18" s="52">
        <f t="shared" ref="AD18:AF19" si="12">V18</f>
        <v>0</v>
      </c>
      <c r="AE18" s="52">
        <f t="shared" si="12"/>
        <v>0</v>
      </c>
      <c r="AF18" s="52">
        <f t="shared" si="12"/>
        <v>0</v>
      </c>
    </row>
    <row r="19" spans="1:32" ht="21" customHeight="1">
      <c r="A19" s="309"/>
      <c r="B19" s="309"/>
      <c r="C19" s="309"/>
      <c r="D19" s="57" t="s">
        <v>403</v>
      </c>
      <c r="E19" s="57">
        <v>0</v>
      </c>
      <c r="F19" s="57"/>
      <c r="G19" s="57"/>
      <c r="H19" s="8"/>
      <c r="I19" s="26" t="s">
        <v>37</v>
      </c>
      <c r="J19" s="26" t="s">
        <v>38</v>
      </c>
      <c r="K19" s="26" t="s">
        <v>137</v>
      </c>
      <c r="M19" s="303"/>
      <c r="N19" s="303"/>
      <c r="O19" s="303"/>
      <c r="P19" s="51" t="str">
        <f t="shared" si="10"/>
        <v>01 Oct 2020 to 31 Oct 2020</v>
      </c>
      <c r="Q19" s="51">
        <f t="shared" si="10"/>
        <v>0</v>
      </c>
      <c r="R19" s="51">
        <f t="shared" si="10"/>
        <v>0</v>
      </c>
      <c r="S19" s="51">
        <f t="shared" si="10"/>
        <v>0</v>
      </c>
      <c r="U19" s="27" t="str">
        <f>P19</f>
        <v>01 Oct 2020 to 31 Oct 2020</v>
      </c>
      <c r="V19" s="27">
        <f t="shared" si="11"/>
        <v>0</v>
      </c>
      <c r="W19" s="27">
        <f t="shared" si="11"/>
        <v>0</v>
      </c>
      <c r="X19" s="27">
        <f t="shared" si="11"/>
        <v>0</v>
      </c>
      <c r="Z19" s="297"/>
      <c r="AA19" s="297"/>
      <c r="AB19" s="297"/>
      <c r="AC19" s="52" t="str">
        <f>U19</f>
        <v>01 Oct 2020 to 31 Oct 2020</v>
      </c>
      <c r="AD19" s="52">
        <f t="shared" si="12"/>
        <v>0</v>
      </c>
      <c r="AE19" s="52">
        <f t="shared" si="12"/>
        <v>0</v>
      </c>
      <c r="AF19" s="52">
        <f t="shared" si="12"/>
        <v>0</v>
      </c>
    </row>
    <row r="20" spans="1:32" ht="21" customHeight="1">
      <c r="A20" s="30" t="s">
        <v>1618</v>
      </c>
      <c r="B20" s="31" t="s">
        <v>139</v>
      </c>
      <c r="C20" s="31" t="s">
        <v>140</v>
      </c>
      <c r="D20" s="31">
        <v>465</v>
      </c>
      <c r="E20" s="31">
        <v>0</v>
      </c>
      <c r="F20" s="31"/>
      <c r="G20" s="31"/>
      <c r="H20" s="8"/>
      <c r="I20" s="33"/>
      <c r="J20" s="33"/>
      <c r="K20" s="33">
        <v>0</v>
      </c>
      <c r="M20" s="30" t="str">
        <f t="shared" ref="M20:O25" si="13">A20</f>
        <v xml:space="preserve">Sky Room </v>
      </c>
      <c r="N20" s="31" t="str">
        <f t="shared" si="13"/>
        <v>BB</v>
      </c>
      <c r="O20" s="31" t="str">
        <f t="shared" si="13"/>
        <v>02 Persons</v>
      </c>
      <c r="P20" s="34">
        <f t="shared" ref="P20:P25" si="14">D20+K20</f>
        <v>465</v>
      </c>
      <c r="Q20" s="34">
        <f t="shared" ref="Q20:Q25" si="15">E20+K20</f>
        <v>0</v>
      </c>
      <c r="R20" s="34">
        <f t="shared" ref="R20:R25" si="16">F20+K20</f>
        <v>0</v>
      </c>
      <c r="S20" s="34">
        <f t="shared" ref="S20:S25" si="17">G20+K20</f>
        <v>0</v>
      </c>
      <c r="U20" s="53">
        <v>10</v>
      </c>
      <c r="V20" s="53">
        <v>25</v>
      </c>
      <c r="W20" s="53">
        <v>10</v>
      </c>
      <c r="X20" s="53">
        <v>10</v>
      </c>
      <c r="Z20" s="30" t="str">
        <f t="shared" ref="Z20:AB25" si="18">M20</f>
        <v xml:space="preserve">Sky Room </v>
      </c>
      <c r="AA20" s="31" t="str">
        <f t="shared" si="18"/>
        <v>BB</v>
      </c>
      <c r="AB20" s="31" t="str">
        <f t="shared" si="18"/>
        <v>02 Persons</v>
      </c>
      <c r="AC20" s="34">
        <f t="shared" ref="AC20:AF25" si="19">P20+U20</f>
        <v>475</v>
      </c>
      <c r="AD20" s="34">
        <f t="shared" si="19"/>
        <v>25</v>
      </c>
      <c r="AE20" s="34">
        <f t="shared" si="19"/>
        <v>10</v>
      </c>
      <c r="AF20" s="34">
        <f t="shared" si="19"/>
        <v>10</v>
      </c>
    </row>
    <row r="21" spans="1:32" ht="21" customHeight="1">
      <c r="A21" s="30" t="s">
        <v>1619</v>
      </c>
      <c r="B21" s="31" t="s">
        <v>139</v>
      </c>
      <c r="C21" s="31" t="s">
        <v>140</v>
      </c>
      <c r="D21" s="31">
        <v>540</v>
      </c>
      <c r="E21" s="31">
        <v>0</v>
      </c>
      <c r="F21" s="31"/>
      <c r="G21" s="31"/>
      <c r="H21" s="8"/>
      <c r="I21" s="33"/>
      <c r="J21" s="33"/>
      <c r="K21" s="33">
        <v>0</v>
      </c>
      <c r="M21" s="30" t="str">
        <f t="shared" si="13"/>
        <v xml:space="preserve">Beach Room </v>
      </c>
      <c r="N21" s="31" t="str">
        <f t="shared" si="13"/>
        <v>BB</v>
      </c>
      <c r="O21" s="31" t="str">
        <f t="shared" si="13"/>
        <v>02 Persons</v>
      </c>
      <c r="P21" s="34">
        <f t="shared" si="14"/>
        <v>540</v>
      </c>
      <c r="Q21" s="34">
        <f t="shared" si="15"/>
        <v>0</v>
      </c>
      <c r="R21" s="34">
        <f t="shared" si="16"/>
        <v>0</v>
      </c>
      <c r="S21" s="34">
        <f t="shared" si="17"/>
        <v>0</v>
      </c>
      <c r="U21" s="53">
        <v>10</v>
      </c>
      <c r="V21" s="53">
        <v>25</v>
      </c>
      <c r="W21" s="53">
        <v>10</v>
      </c>
      <c r="X21" s="53">
        <v>10</v>
      </c>
      <c r="Z21" s="30" t="str">
        <f t="shared" si="18"/>
        <v xml:space="preserve">Beach Room </v>
      </c>
      <c r="AA21" s="31" t="str">
        <f t="shared" si="18"/>
        <v>BB</v>
      </c>
      <c r="AB21" s="31" t="str">
        <f t="shared" si="18"/>
        <v>02 Persons</v>
      </c>
      <c r="AC21" s="34">
        <f t="shared" si="19"/>
        <v>550</v>
      </c>
      <c r="AD21" s="34">
        <f t="shared" si="19"/>
        <v>25</v>
      </c>
      <c r="AE21" s="34">
        <f t="shared" si="19"/>
        <v>10</v>
      </c>
      <c r="AF21" s="34">
        <f t="shared" si="19"/>
        <v>10</v>
      </c>
    </row>
    <row r="22" spans="1:32" ht="21" customHeight="1">
      <c r="A22" s="30" t="s">
        <v>65</v>
      </c>
      <c r="B22" s="31" t="s">
        <v>139</v>
      </c>
      <c r="C22" s="31" t="s">
        <v>140</v>
      </c>
      <c r="D22" s="31">
        <v>615</v>
      </c>
      <c r="E22" s="31">
        <v>0</v>
      </c>
      <c r="F22" s="31"/>
      <c r="G22" s="31"/>
      <c r="H22" s="8"/>
      <c r="I22" s="33"/>
      <c r="J22" s="33"/>
      <c r="K22" s="33">
        <v>0</v>
      </c>
      <c r="M22" s="30" t="str">
        <f t="shared" si="13"/>
        <v xml:space="preserve">Beach Villa </v>
      </c>
      <c r="N22" s="31" t="str">
        <f t="shared" si="13"/>
        <v>BB</v>
      </c>
      <c r="O22" s="31" t="str">
        <f t="shared" si="13"/>
        <v>02 Persons</v>
      </c>
      <c r="P22" s="34">
        <f t="shared" si="14"/>
        <v>615</v>
      </c>
      <c r="Q22" s="34">
        <f t="shared" si="15"/>
        <v>0</v>
      </c>
      <c r="R22" s="34">
        <f t="shared" si="16"/>
        <v>0</v>
      </c>
      <c r="S22" s="34">
        <f t="shared" si="17"/>
        <v>0</v>
      </c>
      <c r="U22" s="53">
        <v>10</v>
      </c>
      <c r="V22" s="53">
        <v>25</v>
      </c>
      <c r="W22" s="53">
        <v>15</v>
      </c>
      <c r="X22" s="53">
        <v>15</v>
      </c>
      <c r="Z22" s="30" t="str">
        <f t="shared" si="18"/>
        <v xml:space="preserve">Beach Villa </v>
      </c>
      <c r="AA22" s="31" t="str">
        <f t="shared" si="18"/>
        <v>BB</v>
      </c>
      <c r="AB22" s="31" t="str">
        <f t="shared" si="18"/>
        <v>02 Persons</v>
      </c>
      <c r="AC22" s="34">
        <f t="shared" si="19"/>
        <v>625</v>
      </c>
      <c r="AD22" s="34">
        <f t="shared" si="19"/>
        <v>25</v>
      </c>
      <c r="AE22" s="34">
        <f t="shared" si="19"/>
        <v>15</v>
      </c>
      <c r="AF22" s="34">
        <f t="shared" si="19"/>
        <v>15</v>
      </c>
    </row>
    <row r="23" spans="1:32" ht="21" customHeight="1">
      <c r="A23" s="30" t="s">
        <v>96</v>
      </c>
      <c r="B23" s="31" t="s">
        <v>139</v>
      </c>
      <c r="C23" s="31" t="s">
        <v>140</v>
      </c>
      <c r="D23" s="31">
        <v>765</v>
      </c>
      <c r="E23" s="31">
        <v>0</v>
      </c>
      <c r="F23" s="31"/>
      <c r="G23" s="31"/>
      <c r="H23" s="8"/>
      <c r="I23" s="33"/>
      <c r="J23" s="33"/>
      <c r="K23" s="33">
        <v>0</v>
      </c>
      <c r="M23" s="30" t="str">
        <f t="shared" si="13"/>
        <v xml:space="preserve">Overwater Villa </v>
      </c>
      <c r="N23" s="31" t="str">
        <f t="shared" si="13"/>
        <v>BB</v>
      </c>
      <c r="O23" s="31" t="str">
        <f t="shared" si="13"/>
        <v>02 Persons</v>
      </c>
      <c r="P23" s="34">
        <f t="shared" si="14"/>
        <v>765</v>
      </c>
      <c r="Q23" s="34">
        <f t="shared" si="15"/>
        <v>0</v>
      </c>
      <c r="R23" s="34">
        <f t="shared" si="16"/>
        <v>0</v>
      </c>
      <c r="S23" s="34">
        <f t="shared" si="17"/>
        <v>0</v>
      </c>
      <c r="U23" s="53">
        <v>10</v>
      </c>
      <c r="V23" s="53">
        <v>25</v>
      </c>
      <c r="W23" s="53">
        <v>10</v>
      </c>
      <c r="X23" s="53">
        <v>10</v>
      </c>
      <c r="Z23" s="30" t="str">
        <f t="shared" si="18"/>
        <v xml:space="preserve">Overwater Villa </v>
      </c>
      <c r="AA23" s="31" t="str">
        <f t="shared" si="18"/>
        <v>BB</v>
      </c>
      <c r="AB23" s="31" t="str">
        <f t="shared" si="18"/>
        <v>02 Persons</v>
      </c>
      <c r="AC23" s="34">
        <f t="shared" si="19"/>
        <v>775</v>
      </c>
      <c r="AD23" s="34">
        <f t="shared" si="19"/>
        <v>25</v>
      </c>
      <c r="AE23" s="34">
        <f t="shared" si="19"/>
        <v>10</v>
      </c>
      <c r="AF23" s="34">
        <f t="shared" si="19"/>
        <v>10</v>
      </c>
    </row>
    <row r="24" spans="1:32" ht="21" customHeight="1">
      <c r="A24" s="30" t="s">
        <v>1620</v>
      </c>
      <c r="B24" s="31" t="s">
        <v>139</v>
      </c>
      <c r="C24" s="31" t="s">
        <v>68</v>
      </c>
      <c r="D24" s="31">
        <v>1465</v>
      </c>
      <c r="E24" s="31">
        <v>0</v>
      </c>
      <c r="F24" s="31"/>
      <c r="G24" s="31"/>
      <c r="H24" s="8"/>
      <c r="I24" s="33"/>
      <c r="J24" s="33"/>
      <c r="K24" s="33">
        <v>0</v>
      </c>
      <c r="M24" s="30" t="str">
        <f t="shared" si="13"/>
        <v xml:space="preserve">Two Bed Room Beach Villa </v>
      </c>
      <c r="N24" s="31" t="str">
        <f t="shared" si="13"/>
        <v>BB</v>
      </c>
      <c r="O24" s="31" t="str">
        <f t="shared" si="13"/>
        <v>04 Persons</v>
      </c>
      <c r="P24" s="34">
        <f t="shared" si="14"/>
        <v>1465</v>
      </c>
      <c r="Q24" s="34">
        <f t="shared" si="15"/>
        <v>0</v>
      </c>
      <c r="R24" s="34">
        <f t="shared" si="16"/>
        <v>0</v>
      </c>
      <c r="S24" s="34">
        <f t="shared" si="17"/>
        <v>0</v>
      </c>
      <c r="U24" s="53">
        <v>20</v>
      </c>
      <c r="V24" s="53">
        <v>40</v>
      </c>
      <c r="W24" s="53">
        <v>10</v>
      </c>
      <c r="X24" s="53">
        <v>10</v>
      </c>
      <c r="Z24" s="30" t="str">
        <f t="shared" si="18"/>
        <v xml:space="preserve">Two Bed Room Beach Villa </v>
      </c>
      <c r="AA24" s="31" t="str">
        <f t="shared" si="18"/>
        <v>BB</v>
      </c>
      <c r="AB24" s="31" t="str">
        <f t="shared" si="18"/>
        <v>04 Persons</v>
      </c>
      <c r="AC24" s="34">
        <f t="shared" si="19"/>
        <v>1485</v>
      </c>
      <c r="AD24" s="34">
        <f t="shared" si="19"/>
        <v>40</v>
      </c>
      <c r="AE24" s="34">
        <f t="shared" si="19"/>
        <v>10</v>
      </c>
      <c r="AF24" s="34">
        <f t="shared" si="19"/>
        <v>10</v>
      </c>
    </row>
    <row r="25" spans="1:32" ht="21" customHeight="1">
      <c r="A25" s="30" t="s">
        <v>1099</v>
      </c>
      <c r="B25" s="31" t="s">
        <v>139</v>
      </c>
      <c r="C25" s="31" t="s">
        <v>68</v>
      </c>
      <c r="D25" s="31">
        <v>2465</v>
      </c>
      <c r="E25" s="31">
        <v>0</v>
      </c>
      <c r="F25" s="31"/>
      <c r="G25" s="31"/>
      <c r="H25" s="8"/>
      <c r="I25" s="33"/>
      <c r="J25" s="33"/>
      <c r="K25" s="33">
        <v>0</v>
      </c>
      <c r="M25" s="30" t="str">
        <f t="shared" si="13"/>
        <v>Two Bed Room Overwater Pool Villa</v>
      </c>
      <c r="N25" s="31" t="str">
        <f t="shared" si="13"/>
        <v>BB</v>
      </c>
      <c r="O25" s="31" t="str">
        <f t="shared" si="13"/>
        <v>04 Persons</v>
      </c>
      <c r="P25" s="34">
        <f t="shared" si="14"/>
        <v>2465</v>
      </c>
      <c r="Q25" s="34">
        <f t="shared" si="15"/>
        <v>0</v>
      </c>
      <c r="R25" s="34">
        <f t="shared" si="16"/>
        <v>0</v>
      </c>
      <c r="S25" s="34">
        <f t="shared" si="17"/>
        <v>0</v>
      </c>
      <c r="U25" s="53">
        <v>20</v>
      </c>
      <c r="V25" s="53">
        <v>40</v>
      </c>
      <c r="W25" s="53">
        <v>10</v>
      </c>
      <c r="X25" s="53">
        <v>10</v>
      </c>
      <c r="Z25" s="30" t="str">
        <f t="shared" si="18"/>
        <v>Two Bed Room Overwater Pool Villa</v>
      </c>
      <c r="AA25" s="31" t="str">
        <f t="shared" si="18"/>
        <v>BB</v>
      </c>
      <c r="AB25" s="31" t="str">
        <f t="shared" si="18"/>
        <v>04 Persons</v>
      </c>
      <c r="AC25" s="34">
        <f t="shared" si="19"/>
        <v>2485</v>
      </c>
      <c r="AD25" s="34">
        <f t="shared" si="19"/>
        <v>40</v>
      </c>
      <c r="AE25" s="34">
        <f t="shared" si="19"/>
        <v>10</v>
      </c>
      <c r="AF25" s="34">
        <f t="shared" si="19"/>
        <v>10</v>
      </c>
    </row>
  </sheetData>
  <sheetProtection password="D8E4" sheet="1" selectLockedCells="1" selectUnlockedCells="1"/>
  <mergeCells count="18">
    <mergeCell ref="O18:O19"/>
    <mergeCell ref="Z18:Z19"/>
    <mergeCell ref="A9:A10"/>
    <mergeCell ref="B9:B10"/>
    <mergeCell ref="C9:C10"/>
    <mergeCell ref="M9:M10"/>
    <mergeCell ref="N9:N10"/>
    <mergeCell ref="O9:O10"/>
    <mergeCell ref="A18:A19"/>
    <mergeCell ref="B18:B19"/>
    <mergeCell ref="C18:C19"/>
    <mergeCell ref="M18:M19"/>
    <mergeCell ref="N18:N19"/>
    <mergeCell ref="AA18:AA19"/>
    <mergeCell ref="AB18:AB19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12FE4-C721-443D-802F-03D352F68CED}">
  <sheetPr codeName="Лист19"/>
  <dimension ref="A1:G16"/>
  <sheetViews>
    <sheetView view="pageBreakPreview" zoomScale="140" zoomScaleNormal="100" zoomScaleSheetLayoutView="140" workbookViewId="0">
      <selection activeCell="G1" sqref="G1"/>
    </sheetView>
  </sheetViews>
  <sheetFormatPr defaultColWidth="9.140625" defaultRowHeight="20.25" customHeight="1"/>
  <cols>
    <col min="1" max="1" width="30.28515625" style="1" customWidth="1"/>
    <col min="2" max="2" width="10.85546875" style="1" customWidth="1"/>
    <col min="3" max="3" width="12.7109375" style="2" customWidth="1"/>
    <col min="4" max="4" width="19.7109375" style="2" customWidth="1"/>
    <col min="5" max="7" width="19.7109375" style="3" customWidth="1"/>
    <col min="8" max="16384" width="9.140625" style="1"/>
  </cols>
  <sheetData>
    <row r="1" spans="1:7" ht="20.25" customHeight="1">
      <c r="A1" s="300" t="s">
        <v>2096</v>
      </c>
      <c r="B1" s="300"/>
      <c r="C1" s="300"/>
      <c r="D1" s="300"/>
      <c r="G1" s="54"/>
    </row>
    <row r="2" spans="1:7" s="2" customFormat="1" ht="25.15" customHeight="1">
      <c r="A2" s="15" t="s">
        <v>10</v>
      </c>
      <c r="B2" s="15"/>
      <c r="E2" s="3"/>
      <c r="F2" s="3"/>
      <c r="G2" s="3"/>
    </row>
    <row r="3" spans="1:7" s="2" customFormat="1" ht="25.15" customHeight="1">
      <c r="A3" s="5" t="s">
        <v>11</v>
      </c>
      <c r="B3" s="5"/>
      <c r="E3" s="3"/>
      <c r="F3" s="3"/>
      <c r="G3" s="3"/>
    </row>
    <row r="4" spans="1:7" s="2" customFormat="1" ht="25.15" customHeight="1">
      <c r="A4" s="5" t="s">
        <v>12</v>
      </c>
      <c r="B4" s="5"/>
      <c r="E4" s="3"/>
      <c r="F4" s="3"/>
      <c r="G4" s="3"/>
    </row>
    <row r="5" spans="1:7" s="2" customFormat="1" ht="25.15" customHeight="1">
      <c r="A5" s="5" t="s">
        <v>108</v>
      </c>
      <c r="B5" s="5"/>
      <c r="E5" s="3"/>
      <c r="F5" s="3"/>
      <c r="G5" s="3"/>
    </row>
    <row r="6" spans="1:7" s="2" customFormat="1" ht="25.15" customHeight="1">
      <c r="A6" s="5"/>
      <c r="B6" s="5"/>
      <c r="E6" s="3"/>
      <c r="F6" s="3"/>
      <c r="G6" s="3"/>
    </row>
    <row r="7" spans="1:7" s="2" customFormat="1" ht="25.15" customHeight="1">
      <c r="A7" s="15" t="s">
        <v>82</v>
      </c>
      <c r="B7" s="15"/>
      <c r="E7" s="3"/>
      <c r="F7" s="3"/>
      <c r="G7" s="3"/>
    </row>
    <row r="8" spans="1:7" s="2" customFormat="1" ht="25.15" customHeight="1">
      <c r="A8" s="7" t="s">
        <v>169</v>
      </c>
      <c r="B8" s="15"/>
      <c r="E8" s="3"/>
      <c r="F8" s="3"/>
      <c r="G8" s="3"/>
    </row>
    <row r="9" spans="1:7" s="2" customFormat="1" ht="25.15" customHeight="1">
      <c r="A9" s="5" t="s">
        <v>170</v>
      </c>
      <c r="B9" s="5"/>
      <c r="E9" s="3"/>
      <c r="F9" s="3"/>
      <c r="G9" s="3"/>
    </row>
    <row r="10" spans="1:7" s="2" customFormat="1" ht="25.15" customHeight="1">
      <c r="A10" s="5" t="s">
        <v>171</v>
      </c>
      <c r="B10" s="5"/>
      <c r="E10" s="3"/>
      <c r="F10" s="3"/>
      <c r="G10" s="3"/>
    </row>
    <row r="11" spans="1:7" s="2" customFormat="1" ht="25.15" customHeight="1">
      <c r="A11" s="5" t="s">
        <v>121</v>
      </c>
      <c r="B11" s="5"/>
      <c r="E11" s="3"/>
      <c r="F11" s="3"/>
      <c r="G11" s="3"/>
    </row>
    <row r="12" spans="1:7" s="2" customFormat="1" ht="25.15" customHeight="1">
      <c r="A12" s="7" t="s">
        <v>172</v>
      </c>
      <c r="B12" s="15"/>
      <c r="E12" s="3"/>
      <c r="F12" s="3"/>
      <c r="G12" s="3"/>
    </row>
    <row r="13" spans="1:7" s="2" customFormat="1" ht="25.15" customHeight="1">
      <c r="A13" s="5" t="s">
        <v>173</v>
      </c>
      <c r="B13" s="23"/>
      <c r="E13" s="3"/>
      <c r="F13" s="3"/>
      <c r="G13" s="3"/>
    </row>
    <row r="14" spans="1:7" s="2" customFormat="1" ht="25.15" customHeight="1">
      <c r="A14" s="5" t="s">
        <v>121</v>
      </c>
      <c r="B14" s="1"/>
      <c r="E14" s="3"/>
      <c r="F14" s="3"/>
      <c r="G14" s="3"/>
    </row>
    <row r="16" spans="1:7" ht="20.25" customHeight="1">
      <c r="A16" s="48"/>
    </row>
  </sheetData>
  <mergeCells count="1">
    <mergeCell ref="A1:D1"/>
  </mergeCells>
  <pageMargins left="0.25" right="0.25" top="0.75" bottom="0.75" header="0.3" footer="0.3"/>
  <pageSetup paperSize="9" scale="76" orientation="portrait" verticalDpi="1200" r:id="rId1"/>
  <headerFooter>
    <oddFooter>&amp;L&amp;"Candara,Regular"&amp;8INTOUR MALDIVES&amp;C&amp;"Candara,Regular"&amp;8&amp;P of &amp;N&amp;R&amp;"Candara,Regular"&amp;8Anantara Veli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7A8F4-3FC4-4435-94DB-B5FC6B5C19B8}">
  <sheetPr codeName="Лист181"/>
  <dimension ref="A1:G23"/>
  <sheetViews>
    <sheetView view="pageBreakPreview" zoomScale="130" zoomScaleNormal="100" zoomScaleSheetLayoutView="130" workbookViewId="0">
      <selection activeCell="G1" sqref="G1:G1048576"/>
    </sheetView>
  </sheetViews>
  <sheetFormatPr defaultColWidth="9.140625" defaultRowHeight="20.25" customHeight="1"/>
  <cols>
    <col min="1" max="1" width="28.7109375" style="1" customWidth="1"/>
    <col min="2" max="2" width="12.28515625" style="1" customWidth="1"/>
    <col min="3" max="3" width="14.140625" style="2" customWidth="1"/>
    <col min="4" max="4" width="19.42578125" style="2" customWidth="1"/>
    <col min="5" max="6" width="19.42578125" style="3" customWidth="1"/>
    <col min="7" max="7" width="19.42578125" style="1" customWidth="1"/>
    <col min="8" max="16384" width="9.140625" style="1"/>
  </cols>
  <sheetData>
    <row r="1" spans="1:7" ht="20.25" customHeight="1">
      <c r="A1" s="300" t="s">
        <v>2117</v>
      </c>
      <c r="B1" s="300"/>
      <c r="C1" s="300"/>
      <c r="D1" s="300"/>
      <c r="G1" s="61"/>
    </row>
    <row r="2" spans="1:7" s="2" customFormat="1" ht="20.25" customHeight="1">
      <c r="A2" s="22"/>
      <c r="B2" s="5"/>
      <c r="E2" s="3"/>
      <c r="F2" s="3"/>
      <c r="G2" s="1"/>
    </row>
    <row r="3" spans="1:7" s="2" customFormat="1" ht="20.25" customHeight="1">
      <c r="A3" s="15" t="s">
        <v>10</v>
      </c>
      <c r="B3" s="15"/>
      <c r="E3" s="3"/>
      <c r="F3" s="3"/>
      <c r="G3" s="1"/>
    </row>
    <row r="4" spans="1:7" s="2" customFormat="1" ht="20.25" customHeight="1">
      <c r="A4" s="5" t="s">
        <v>11</v>
      </c>
      <c r="B4" s="5"/>
      <c r="E4" s="3"/>
      <c r="F4" s="3"/>
      <c r="G4" s="1"/>
    </row>
    <row r="5" spans="1:7" s="2" customFormat="1" ht="20.25" customHeight="1">
      <c r="A5" s="5" t="s">
        <v>12</v>
      </c>
      <c r="B5" s="5"/>
      <c r="E5" s="3"/>
      <c r="F5" s="3"/>
      <c r="G5" s="1"/>
    </row>
    <row r="6" spans="1:7" s="2" customFormat="1" ht="20.25" customHeight="1">
      <c r="A6" s="5" t="s">
        <v>108</v>
      </c>
      <c r="B6" s="5"/>
      <c r="E6" s="3"/>
      <c r="F6" s="3"/>
      <c r="G6" s="1"/>
    </row>
    <row r="7" spans="1:7" s="2" customFormat="1" ht="20.25" customHeight="1">
      <c r="A7" s="5" t="s">
        <v>1621</v>
      </c>
      <c r="B7" s="5"/>
      <c r="E7" s="3"/>
      <c r="F7" s="3"/>
      <c r="G7" s="1"/>
    </row>
    <row r="8" spans="1:7" s="2" customFormat="1" ht="20.25" customHeight="1">
      <c r="A8" s="5" t="s">
        <v>1622</v>
      </c>
      <c r="B8" s="5"/>
      <c r="E8" s="3"/>
      <c r="F8" s="3"/>
      <c r="G8" s="1"/>
    </row>
    <row r="9" spans="1:7" s="2" customFormat="1" ht="20.25" customHeight="1">
      <c r="A9" s="5" t="s">
        <v>1623</v>
      </c>
      <c r="B9" s="5"/>
      <c r="E9" s="3"/>
      <c r="F9" s="3"/>
      <c r="G9" s="1"/>
    </row>
    <row r="10" spans="1:7" s="2" customFormat="1" ht="20.25" customHeight="1">
      <c r="A10" s="5"/>
      <c r="B10" s="5"/>
      <c r="E10" s="3"/>
      <c r="F10" s="3"/>
      <c r="G10" s="1"/>
    </row>
    <row r="11" spans="1:7" s="2" customFormat="1" ht="20.25" customHeight="1">
      <c r="A11" s="15" t="s">
        <v>82</v>
      </c>
      <c r="B11" s="15"/>
      <c r="E11" s="3"/>
      <c r="F11" s="3"/>
      <c r="G11" s="1"/>
    </row>
    <row r="12" spans="1:7" s="2" customFormat="1" ht="20.25" customHeight="1">
      <c r="A12" s="7" t="s">
        <v>1624</v>
      </c>
      <c r="B12" s="15"/>
      <c r="E12" s="3"/>
      <c r="F12" s="3"/>
      <c r="G12" s="1"/>
    </row>
    <row r="13" spans="1:7" s="2" customFormat="1" ht="20.25" customHeight="1">
      <c r="A13" s="5" t="s">
        <v>1625</v>
      </c>
      <c r="B13" s="15"/>
      <c r="E13" s="3"/>
      <c r="F13" s="3"/>
      <c r="G13" s="1"/>
    </row>
    <row r="14" spans="1:7" s="2" customFormat="1" ht="20.25" customHeight="1">
      <c r="A14" s="5" t="s">
        <v>1626</v>
      </c>
      <c r="B14" s="5"/>
      <c r="E14" s="3"/>
      <c r="F14" s="3"/>
      <c r="G14" s="1"/>
    </row>
    <row r="15" spans="1:7" s="2" customFormat="1" ht="20.25" customHeight="1">
      <c r="A15" s="5" t="s">
        <v>1627</v>
      </c>
      <c r="B15" s="5"/>
      <c r="E15" s="3"/>
      <c r="F15" s="3"/>
      <c r="G15" s="1"/>
    </row>
    <row r="16" spans="1:7" s="2" customFormat="1" ht="20.25" customHeight="1">
      <c r="A16" s="7" t="s">
        <v>1628</v>
      </c>
      <c r="B16" s="23"/>
      <c r="E16" s="3"/>
      <c r="F16" s="3"/>
      <c r="G16" s="1"/>
    </row>
    <row r="17" spans="1:7" s="2" customFormat="1" ht="20.25" customHeight="1">
      <c r="A17" s="5" t="s">
        <v>1629</v>
      </c>
      <c r="B17" s="5"/>
      <c r="E17" s="3"/>
      <c r="F17" s="3"/>
      <c r="G17" s="1"/>
    </row>
    <row r="18" spans="1:7" s="2" customFormat="1" ht="20.25" customHeight="1">
      <c r="A18" s="5" t="s">
        <v>1630</v>
      </c>
      <c r="B18" s="1"/>
      <c r="E18" s="3"/>
      <c r="F18" s="3"/>
      <c r="G18" s="1"/>
    </row>
    <row r="19" spans="1:7" s="2" customFormat="1" ht="20.25" customHeight="1">
      <c r="A19" s="5" t="s">
        <v>1627</v>
      </c>
      <c r="B19" s="1"/>
      <c r="E19" s="3"/>
      <c r="F19" s="3"/>
      <c r="G19" s="1"/>
    </row>
    <row r="20" spans="1:7" s="2" customFormat="1" ht="20.25" customHeight="1">
      <c r="A20" s="7" t="s">
        <v>1631</v>
      </c>
      <c r="B20" s="1"/>
      <c r="E20" s="3"/>
      <c r="F20" s="3"/>
      <c r="G20" s="1"/>
    </row>
    <row r="21" spans="1:7" s="2" customFormat="1" ht="20.25" customHeight="1">
      <c r="A21" s="5" t="s">
        <v>1632</v>
      </c>
      <c r="B21" s="1"/>
      <c r="E21" s="3"/>
      <c r="F21" s="3"/>
      <c r="G21" s="1"/>
    </row>
    <row r="22" spans="1:7" s="2" customFormat="1" ht="20.25" customHeight="1">
      <c r="A22" s="5" t="s">
        <v>1633</v>
      </c>
      <c r="B22" s="1"/>
      <c r="E22" s="3"/>
      <c r="F22" s="3"/>
      <c r="G22" s="1"/>
    </row>
    <row r="23" spans="1:7" s="2" customFormat="1" ht="20.25" customHeight="1">
      <c r="A23" s="5" t="s">
        <v>1627</v>
      </c>
      <c r="B23" s="1"/>
      <c r="E23" s="3"/>
      <c r="F23" s="3"/>
      <c r="G23" s="1"/>
    </row>
  </sheetData>
  <mergeCells count="1">
    <mergeCell ref="A1:D1"/>
  </mergeCells>
  <pageMargins left="0.25" right="0.25" top="0.75" bottom="0.75" header="0.3" footer="0.3"/>
  <pageSetup paperSize="9" scale="75" orientation="portrait" verticalDpi="1200" r:id="rId1"/>
  <headerFooter>
    <oddFooter>&amp;L&amp;"Candara,Regular"&amp;8INTOUR MALDIVES&amp;C&amp;"Candara,Regular"&amp;8&amp;P of &amp;N&amp;R&amp;"Candara,Regular"&amp;8Shangri-La's Villingili Resort &amp; Spa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0D4D0-163C-4EB8-8A14-904B0104F5F0}">
  <sheetPr codeName="Лист182">
    <tabColor rgb="FFFF0000"/>
  </sheetPr>
  <dimension ref="A8:AF20"/>
  <sheetViews>
    <sheetView topLeftCell="AG1" zoomScale="110" zoomScaleNormal="110" zoomScaleSheetLayoutView="100" workbookViewId="0">
      <selection sqref="A1:AF1048576"/>
    </sheetView>
  </sheetViews>
  <sheetFormatPr defaultColWidth="22.85546875" defaultRowHeight="23.25" customHeight="1"/>
  <cols>
    <col min="1" max="32" width="0" style="25" hidden="1" customWidth="1"/>
    <col min="33" max="16384" width="22.85546875" style="25"/>
  </cols>
  <sheetData>
    <row r="8" spans="1:32" ht="23.2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3.25" customHeight="1">
      <c r="A9" s="299" t="s">
        <v>0</v>
      </c>
      <c r="B9" s="299" t="s">
        <v>1</v>
      </c>
      <c r="C9" s="299" t="s">
        <v>29</v>
      </c>
      <c r="D9" s="57" t="s">
        <v>299</v>
      </c>
      <c r="E9" s="57" t="s">
        <v>301</v>
      </c>
      <c r="F9" s="57" t="s">
        <v>299</v>
      </c>
      <c r="G9" s="57" t="s">
        <v>298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1" si="0">D9</f>
        <v>High Season</v>
      </c>
      <c r="Q9" s="51" t="str">
        <f t="shared" si="0"/>
        <v>Low Season</v>
      </c>
      <c r="R9" s="51" t="str">
        <f t="shared" si="0"/>
        <v>High Season</v>
      </c>
      <c r="S9" s="51" t="str">
        <f t="shared" si="0"/>
        <v>Peak Season</v>
      </c>
      <c r="U9" s="27" t="str">
        <f>P9</f>
        <v>High Season</v>
      </c>
      <c r="V9" s="27" t="str">
        <f t="shared" ref="V9:X11" si="1">Q9</f>
        <v>Low Season</v>
      </c>
      <c r="W9" s="27" t="str">
        <f t="shared" si="1"/>
        <v>High Season</v>
      </c>
      <c r="X9" s="27" t="str">
        <f t="shared" si="1"/>
        <v>Peak Season</v>
      </c>
      <c r="Z9" s="311" t="s">
        <v>0</v>
      </c>
      <c r="AA9" s="311" t="s">
        <v>1</v>
      </c>
      <c r="AB9" s="311" t="s">
        <v>29</v>
      </c>
      <c r="AC9" s="52" t="str">
        <f t="shared" ref="AC9:AF11" si="2">U9</f>
        <v>High Season</v>
      </c>
      <c r="AD9" s="52" t="str">
        <f t="shared" si="2"/>
        <v>Low Season</v>
      </c>
      <c r="AE9" s="52" t="str">
        <f t="shared" si="2"/>
        <v>High Season</v>
      </c>
      <c r="AF9" s="52" t="str">
        <f t="shared" si="2"/>
        <v>Peak Season</v>
      </c>
    </row>
    <row r="10" spans="1:32" ht="23.25" customHeight="1">
      <c r="A10" s="299"/>
      <c r="B10" s="299"/>
      <c r="C10" s="299"/>
      <c r="D10" s="57" t="s">
        <v>416</v>
      </c>
      <c r="E10" s="57" t="s">
        <v>1634</v>
      </c>
      <c r="F10" s="57" t="s">
        <v>1635</v>
      </c>
      <c r="G10" s="57" t="s">
        <v>1636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19 Dec 2019</v>
      </c>
      <c r="Q10" s="51" t="str">
        <f t="shared" si="0"/>
        <v>20 Dec 2019 to 07 Jan 2020</v>
      </c>
      <c r="R10" s="51" t="str">
        <f t="shared" si="0"/>
        <v>08 Jan 2020 to 19 Apr 2020</v>
      </c>
      <c r="S10" s="51" t="str">
        <f t="shared" si="0"/>
        <v>20 Apr 2020 to 30  Sep 2020</v>
      </c>
      <c r="U10" s="27" t="str">
        <f>P10</f>
        <v>01 Nov 2019 to 19 Dec 2019</v>
      </c>
      <c r="V10" s="27" t="str">
        <f t="shared" si="1"/>
        <v>20 Dec 2019 to 07 Jan 2020</v>
      </c>
      <c r="W10" s="27" t="str">
        <f t="shared" si="1"/>
        <v>08 Jan 2020 to 19 Apr 2020</v>
      </c>
      <c r="X10" s="27" t="str">
        <f t="shared" si="1"/>
        <v>20 Apr 2020 to 30  Sep 2020</v>
      </c>
      <c r="Z10" s="311"/>
      <c r="AA10" s="311"/>
      <c r="AB10" s="311"/>
      <c r="AC10" s="52" t="str">
        <f t="shared" si="2"/>
        <v>01 Nov 2019 to 19 Dec 2019</v>
      </c>
      <c r="AD10" s="52" t="str">
        <f t="shared" si="2"/>
        <v>20 Dec 2019 to 07 Jan 2020</v>
      </c>
      <c r="AE10" s="52" t="str">
        <f t="shared" si="2"/>
        <v>08 Jan 2020 to 19 Apr 2020</v>
      </c>
      <c r="AF10" s="52" t="str">
        <f t="shared" si="2"/>
        <v>20 Apr 2020 to 30  Sep 2020</v>
      </c>
    </row>
    <row r="11" spans="1:32" ht="23.25" customHeight="1">
      <c r="A11" s="57"/>
      <c r="B11" s="57"/>
      <c r="C11" s="57"/>
      <c r="D11" s="57"/>
      <c r="E11" s="57"/>
      <c r="F11" s="57" t="s">
        <v>403</v>
      </c>
      <c r="G11" s="57"/>
      <c r="H11" s="8"/>
      <c r="I11" s="26"/>
      <c r="J11" s="26"/>
      <c r="K11" s="26"/>
      <c r="M11" s="51"/>
      <c r="N11" s="51"/>
      <c r="O11" s="51"/>
      <c r="P11" s="51"/>
      <c r="Q11" s="51"/>
      <c r="R11" s="51" t="str">
        <f t="shared" si="0"/>
        <v>01 Oct 2020 to 31 Oct 2020</v>
      </c>
      <c r="S11" s="51"/>
      <c r="U11" s="163"/>
      <c r="V11" s="163"/>
      <c r="W11" s="27" t="str">
        <f t="shared" si="1"/>
        <v>01 Oct 2020 to 31 Oct 2020</v>
      </c>
      <c r="X11" s="163"/>
      <c r="Z11" s="52"/>
      <c r="AA11" s="52"/>
      <c r="AB11" s="52"/>
      <c r="AC11" s="52"/>
      <c r="AD11" s="52"/>
      <c r="AE11" s="52" t="str">
        <f t="shared" si="2"/>
        <v>01 Oct 2020 to 31 Oct 2020</v>
      </c>
      <c r="AF11" s="52"/>
    </row>
    <row r="12" spans="1:32" ht="23.25" customHeight="1">
      <c r="A12" s="30" t="s">
        <v>1232</v>
      </c>
      <c r="B12" s="31" t="s">
        <v>139</v>
      </c>
      <c r="C12" s="31" t="s">
        <v>140</v>
      </c>
      <c r="D12" s="31">
        <v>1250</v>
      </c>
      <c r="E12" s="31">
        <v>2165</v>
      </c>
      <c r="F12" s="31">
        <v>1250</v>
      </c>
      <c r="G12" s="31">
        <v>850</v>
      </c>
      <c r="H12" s="8"/>
      <c r="I12" s="33"/>
      <c r="J12" s="33"/>
      <c r="K12" s="33">
        <v>0</v>
      </c>
      <c r="M12" s="30" t="str">
        <f t="shared" ref="M12:O20" si="3">A12</f>
        <v>Pool Villa</v>
      </c>
      <c r="N12" s="31" t="str">
        <f t="shared" si="3"/>
        <v>BB</v>
      </c>
      <c r="O12" s="31" t="str">
        <f t="shared" si="3"/>
        <v>02 Persons</v>
      </c>
      <c r="P12" s="34">
        <f t="shared" ref="P12:P20" si="4">D12+K12</f>
        <v>1250</v>
      </c>
      <c r="Q12" s="34">
        <f t="shared" ref="Q12:Q18" si="5">E12+K12</f>
        <v>2165</v>
      </c>
      <c r="R12" s="34">
        <f t="shared" ref="R12:R18" si="6">F12+K12</f>
        <v>1250</v>
      </c>
      <c r="S12" s="34">
        <f>G12+K12</f>
        <v>850</v>
      </c>
      <c r="U12" s="53">
        <v>12</v>
      </c>
      <c r="V12" s="53">
        <v>25</v>
      </c>
      <c r="W12" s="53">
        <v>12</v>
      </c>
      <c r="X12" s="53">
        <v>12</v>
      </c>
      <c r="Z12" s="30" t="str">
        <f t="shared" ref="Z12:AB20" si="7">M12</f>
        <v>Pool Villa</v>
      </c>
      <c r="AA12" s="31" t="str">
        <f t="shared" si="7"/>
        <v>BB</v>
      </c>
      <c r="AB12" s="31" t="str">
        <f t="shared" si="7"/>
        <v>02 Persons</v>
      </c>
      <c r="AC12" s="34">
        <f>P12+U12</f>
        <v>1262</v>
      </c>
      <c r="AD12" s="34">
        <f>Q12+V12</f>
        <v>2190</v>
      </c>
      <c r="AE12" s="34">
        <f>R12+W12</f>
        <v>1262</v>
      </c>
      <c r="AF12" s="34">
        <f>S12+X12</f>
        <v>862</v>
      </c>
    </row>
    <row r="13" spans="1:32" ht="23.25" customHeight="1">
      <c r="A13" s="30" t="s">
        <v>1637</v>
      </c>
      <c r="B13" s="31" t="s">
        <v>139</v>
      </c>
      <c r="C13" s="31" t="s">
        <v>140</v>
      </c>
      <c r="D13" s="31">
        <v>1400</v>
      </c>
      <c r="E13" s="31">
        <v>2265</v>
      </c>
      <c r="F13" s="31">
        <v>1400</v>
      </c>
      <c r="G13" s="31">
        <v>950</v>
      </c>
      <c r="H13" s="8"/>
      <c r="I13" s="33"/>
      <c r="J13" s="33"/>
      <c r="K13" s="33">
        <v>0</v>
      </c>
      <c r="M13" s="30" t="str">
        <f t="shared" si="3"/>
        <v>One Bed Room Deluxe Pool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1400</v>
      </c>
      <c r="Q13" s="34">
        <f t="shared" si="5"/>
        <v>2265</v>
      </c>
      <c r="R13" s="34">
        <f t="shared" si="6"/>
        <v>1400</v>
      </c>
      <c r="S13" s="34">
        <f t="shared" ref="S13:S19" si="8">G13+K13</f>
        <v>950</v>
      </c>
      <c r="U13" s="53">
        <v>12</v>
      </c>
      <c r="V13" s="53">
        <v>25</v>
      </c>
      <c r="W13" s="53">
        <v>12</v>
      </c>
      <c r="X13" s="53">
        <v>12</v>
      </c>
      <c r="Z13" s="30" t="str">
        <f t="shared" si="7"/>
        <v>One Bed Room Deluxe Pool Villa</v>
      </c>
      <c r="AA13" s="31" t="str">
        <f t="shared" si="7"/>
        <v>BB</v>
      </c>
      <c r="AB13" s="31" t="str">
        <f t="shared" si="7"/>
        <v>02 Persons</v>
      </c>
      <c r="AC13" s="34">
        <f t="shared" ref="AC13:AF20" si="9">P13+U13</f>
        <v>1412</v>
      </c>
      <c r="AD13" s="34">
        <f t="shared" si="9"/>
        <v>2290</v>
      </c>
      <c r="AE13" s="34">
        <f t="shared" si="9"/>
        <v>1412</v>
      </c>
      <c r="AF13" s="34">
        <f t="shared" si="9"/>
        <v>962</v>
      </c>
    </row>
    <row r="14" spans="1:32" ht="23.25" customHeight="1">
      <c r="A14" s="30" t="s">
        <v>1638</v>
      </c>
      <c r="B14" s="31" t="s">
        <v>139</v>
      </c>
      <c r="C14" s="31" t="s">
        <v>140</v>
      </c>
      <c r="D14" s="31">
        <v>1470</v>
      </c>
      <c r="E14" s="31">
        <v>2335</v>
      </c>
      <c r="F14" s="31">
        <v>1470</v>
      </c>
      <c r="G14" s="31">
        <v>1020</v>
      </c>
      <c r="H14" s="8"/>
      <c r="I14" s="33"/>
      <c r="J14" s="33"/>
      <c r="K14" s="33">
        <v>0</v>
      </c>
      <c r="M14" s="30" t="str">
        <f t="shared" si="3"/>
        <v xml:space="preserve">Sunset Over Water Villa </v>
      </c>
      <c r="N14" s="31" t="str">
        <f t="shared" si="3"/>
        <v>BB</v>
      </c>
      <c r="O14" s="31" t="str">
        <f t="shared" si="3"/>
        <v>02 Persons</v>
      </c>
      <c r="P14" s="34">
        <f t="shared" si="4"/>
        <v>1470</v>
      </c>
      <c r="Q14" s="34">
        <f t="shared" si="5"/>
        <v>2335</v>
      </c>
      <c r="R14" s="34">
        <f t="shared" si="6"/>
        <v>1470</v>
      </c>
      <c r="S14" s="34">
        <f t="shared" si="8"/>
        <v>1020</v>
      </c>
      <c r="U14" s="53">
        <v>12</v>
      </c>
      <c r="V14" s="53">
        <v>25</v>
      </c>
      <c r="W14" s="53">
        <v>12</v>
      </c>
      <c r="X14" s="53">
        <v>12</v>
      </c>
      <c r="Z14" s="30" t="str">
        <f t="shared" si="7"/>
        <v xml:space="preserve">Sunset Over Water Villa </v>
      </c>
      <c r="AA14" s="31" t="str">
        <f t="shared" si="7"/>
        <v>BB</v>
      </c>
      <c r="AB14" s="31" t="str">
        <f t="shared" si="7"/>
        <v>02 Persons</v>
      </c>
      <c r="AC14" s="34">
        <f t="shared" si="9"/>
        <v>1482</v>
      </c>
      <c r="AD14" s="34">
        <f t="shared" si="9"/>
        <v>2360</v>
      </c>
      <c r="AE14" s="34">
        <f t="shared" si="9"/>
        <v>1482</v>
      </c>
      <c r="AF14" s="34">
        <f t="shared" si="9"/>
        <v>1032</v>
      </c>
    </row>
    <row r="15" spans="1:32" ht="23.25" customHeight="1">
      <c r="A15" s="30" t="s">
        <v>1639</v>
      </c>
      <c r="B15" s="31" t="s">
        <v>139</v>
      </c>
      <c r="C15" s="31" t="s">
        <v>140</v>
      </c>
      <c r="D15" s="31">
        <v>1625</v>
      </c>
      <c r="E15" s="31">
        <v>2490</v>
      </c>
      <c r="F15" s="31">
        <v>1625</v>
      </c>
      <c r="G15" s="31">
        <v>1175</v>
      </c>
      <c r="H15" s="8"/>
      <c r="I15" s="33"/>
      <c r="J15" s="33"/>
      <c r="K15" s="33">
        <v>0</v>
      </c>
      <c r="M15" s="30" t="str">
        <f t="shared" si="3"/>
        <v xml:space="preserve">One Bed Room Ocean Tree House Villa with Private Pool </v>
      </c>
      <c r="N15" s="31" t="str">
        <f t="shared" si="3"/>
        <v>BB</v>
      </c>
      <c r="O15" s="31" t="str">
        <f t="shared" si="3"/>
        <v>02 Persons</v>
      </c>
      <c r="P15" s="34">
        <f t="shared" si="4"/>
        <v>1625</v>
      </c>
      <c r="Q15" s="34">
        <f t="shared" si="5"/>
        <v>2490</v>
      </c>
      <c r="R15" s="34">
        <f t="shared" si="6"/>
        <v>1625</v>
      </c>
      <c r="S15" s="34">
        <f t="shared" si="8"/>
        <v>1175</v>
      </c>
      <c r="U15" s="53">
        <v>12</v>
      </c>
      <c r="V15" s="53">
        <v>25</v>
      </c>
      <c r="W15" s="53">
        <v>12</v>
      </c>
      <c r="X15" s="53">
        <v>12</v>
      </c>
      <c r="Z15" s="30" t="str">
        <f t="shared" si="7"/>
        <v xml:space="preserve">One Bed Room Ocean Tree House Villa with Private Pool </v>
      </c>
      <c r="AA15" s="31" t="str">
        <f t="shared" si="7"/>
        <v>BB</v>
      </c>
      <c r="AB15" s="31" t="str">
        <f t="shared" si="7"/>
        <v>02 Persons</v>
      </c>
      <c r="AC15" s="34">
        <f t="shared" si="9"/>
        <v>1637</v>
      </c>
      <c r="AD15" s="34">
        <f t="shared" si="9"/>
        <v>2515</v>
      </c>
      <c r="AE15" s="34">
        <f t="shared" si="9"/>
        <v>1637</v>
      </c>
      <c r="AF15" s="34">
        <f t="shared" si="9"/>
        <v>1187</v>
      </c>
    </row>
    <row r="16" spans="1:32" ht="23.25" customHeight="1">
      <c r="A16" s="30" t="s">
        <v>1640</v>
      </c>
      <c r="B16" s="31" t="s">
        <v>139</v>
      </c>
      <c r="C16" s="31" t="s">
        <v>140</v>
      </c>
      <c r="D16" s="31">
        <v>2040</v>
      </c>
      <c r="E16" s="31">
        <v>2805</v>
      </c>
      <c r="F16" s="31">
        <v>2040</v>
      </c>
      <c r="G16" s="31">
        <v>1490</v>
      </c>
      <c r="H16" s="8"/>
      <c r="I16" s="33"/>
      <c r="J16" s="33"/>
      <c r="K16" s="33">
        <v>0</v>
      </c>
      <c r="M16" s="30" t="str">
        <f t="shared" si="3"/>
        <v xml:space="preserve">One Bed Room Beach Villa with Private Pool </v>
      </c>
      <c r="N16" s="31" t="str">
        <f t="shared" si="3"/>
        <v>BB</v>
      </c>
      <c r="O16" s="31" t="str">
        <f t="shared" si="3"/>
        <v>02 Persons</v>
      </c>
      <c r="P16" s="34">
        <f t="shared" si="4"/>
        <v>2040</v>
      </c>
      <c r="Q16" s="34">
        <f t="shared" si="5"/>
        <v>2805</v>
      </c>
      <c r="R16" s="34">
        <f t="shared" si="6"/>
        <v>2040</v>
      </c>
      <c r="S16" s="34">
        <f t="shared" si="8"/>
        <v>1490</v>
      </c>
      <c r="U16" s="53">
        <v>12</v>
      </c>
      <c r="V16" s="53">
        <v>25</v>
      </c>
      <c r="W16" s="53">
        <v>12</v>
      </c>
      <c r="X16" s="53">
        <v>12</v>
      </c>
      <c r="Z16" s="30" t="str">
        <f t="shared" si="7"/>
        <v xml:space="preserve">One Bed Room Beach Villa with Private Pool </v>
      </c>
      <c r="AA16" s="31" t="str">
        <f t="shared" si="7"/>
        <v>BB</v>
      </c>
      <c r="AB16" s="31" t="str">
        <f t="shared" si="7"/>
        <v>02 Persons</v>
      </c>
      <c r="AC16" s="34">
        <f t="shared" si="9"/>
        <v>2052</v>
      </c>
      <c r="AD16" s="34">
        <f t="shared" si="9"/>
        <v>2830</v>
      </c>
      <c r="AE16" s="34">
        <f t="shared" si="9"/>
        <v>2052</v>
      </c>
      <c r="AF16" s="34">
        <f t="shared" si="9"/>
        <v>1502</v>
      </c>
    </row>
    <row r="17" spans="1:32" ht="23.25" customHeight="1">
      <c r="A17" s="30" t="s">
        <v>1641</v>
      </c>
      <c r="B17" s="31" t="s">
        <v>139</v>
      </c>
      <c r="C17" s="31" t="s">
        <v>68</v>
      </c>
      <c r="D17" s="31">
        <v>2685</v>
      </c>
      <c r="E17" s="31">
        <v>3950</v>
      </c>
      <c r="F17" s="31">
        <v>2685</v>
      </c>
      <c r="G17" s="31">
        <v>2135</v>
      </c>
      <c r="H17" s="8"/>
      <c r="I17" s="33"/>
      <c r="J17" s="33"/>
      <c r="K17" s="33">
        <v>0</v>
      </c>
      <c r="M17" s="30" t="str">
        <f t="shared" si="3"/>
        <v xml:space="preserve">Two Bed Room Beach Villa with Private Pool </v>
      </c>
      <c r="N17" s="31" t="str">
        <f t="shared" si="3"/>
        <v>BB</v>
      </c>
      <c r="O17" s="31" t="str">
        <f t="shared" si="3"/>
        <v>04 Persons</v>
      </c>
      <c r="P17" s="34">
        <f t="shared" si="4"/>
        <v>2685</v>
      </c>
      <c r="Q17" s="34">
        <f t="shared" si="5"/>
        <v>3950</v>
      </c>
      <c r="R17" s="34">
        <f t="shared" si="6"/>
        <v>2685</v>
      </c>
      <c r="S17" s="34">
        <f t="shared" si="8"/>
        <v>2135</v>
      </c>
      <c r="U17" s="53">
        <v>15</v>
      </c>
      <c r="V17" s="53">
        <v>40</v>
      </c>
      <c r="W17" s="53">
        <v>15</v>
      </c>
      <c r="X17" s="53">
        <v>15</v>
      </c>
      <c r="Z17" s="30" t="str">
        <f t="shared" si="7"/>
        <v xml:space="preserve">Two Bed Room Beach Villa with Private Pool </v>
      </c>
      <c r="AA17" s="31" t="str">
        <f t="shared" si="7"/>
        <v>BB</v>
      </c>
      <c r="AB17" s="31" t="str">
        <f t="shared" si="7"/>
        <v>04 Persons</v>
      </c>
      <c r="AC17" s="34">
        <f t="shared" si="9"/>
        <v>2700</v>
      </c>
      <c r="AD17" s="34">
        <f t="shared" si="9"/>
        <v>3990</v>
      </c>
      <c r="AE17" s="34">
        <f t="shared" si="9"/>
        <v>2700</v>
      </c>
      <c r="AF17" s="34">
        <f t="shared" si="9"/>
        <v>2150</v>
      </c>
    </row>
    <row r="18" spans="1:32" ht="23.25" customHeight="1">
      <c r="A18" s="30" t="s">
        <v>1642</v>
      </c>
      <c r="B18" s="31" t="s">
        <v>139</v>
      </c>
      <c r="C18" s="31" t="s">
        <v>68</v>
      </c>
      <c r="D18" s="31">
        <v>2685</v>
      </c>
      <c r="E18" s="31">
        <v>3950</v>
      </c>
      <c r="F18" s="31">
        <v>2685</v>
      </c>
      <c r="G18" s="31">
        <v>2135</v>
      </c>
      <c r="H18" s="8"/>
      <c r="I18" s="33"/>
      <c r="J18" s="33"/>
      <c r="K18" s="33">
        <v>0</v>
      </c>
      <c r="M18" s="30" t="str">
        <f t="shared" si="3"/>
        <v xml:space="preserve">Two Bed Room Family Beach Villa with Private Pool </v>
      </c>
      <c r="N18" s="31" t="str">
        <f t="shared" si="3"/>
        <v>BB</v>
      </c>
      <c r="O18" s="31" t="str">
        <f t="shared" si="3"/>
        <v>04 Persons</v>
      </c>
      <c r="P18" s="34">
        <f t="shared" si="4"/>
        <v>2685</v>
      </c>
      <c r="Q18" s="34">
        <f t="shared" si="5"/>
        <v>3950</v>
      </c>
      <c r="R18" s="34">
        <f t="shared" si="6"/>
        <v>2685</v>
      </c>
      <c r="S18" s="34">
        <f t="shared" si="8"/>
        <v>2135</v>
      </c>
      <c r="U18" s="53">
        <v>15</v>
      </c>
      <c r="V18" s="53">
        <v>40</v>
      </c>
      <c r="W18" s="53">
        <v>15</v>
      </c>
      <c r="X18" s="53">
        <v>15</v>
      </c>
      <c r="Z18" s="30" t="str">
        <f t="shared" si="7"/>
        <v xml:space="preserve">Two Bed Room Family Beach Villa with Private Pool </v>
      </c>
      <c r="AA18" s="31" t="str">
        <f t="shared" si="7"/>
        <v>BB</v>
      </c>
      <c r="AB18" s="31" t="str">
        <f t="shared" si="7"/>
        <v>04 Persons</v>
      </c>
      <c r="AC18" s="34">
        <f t="shared" si="9"/>
        <v>2700</v>
      </c>
      <c r="AD18" s="34">
        <f t="shared" si="9"/>
        <v>3990</v>
      </c>
      <c r="AE18" s="34">
        <f t="shared" si="9"/>
        <v>2700</v>
      </c>
      <c r="AF18" s="34">
        <f t="shared" si="9"/>
        <v>2150</v>
      </c>
    </row>
    <row r="19" spans="1:32" ht="23.25" customHeight="1">
      <c r="A19" s="30" t="s">
        <v>1643</v>
      </c>
      <c r="B19" s="31" t="s">
        <v>139</v>
      </c>
      <c r="C19" s="31" t="s">
        <v>140</v>
      </c>
      <c r="D19" s="31">
        <v>5600</v>
      </c>
      <c r="E19" s="31">
        <v>8500</v>
      </c>
      <c r="F19" s="31">
        <v>5600</v>
      </c>
      <c r="G19" s="31">
        <v>4200</v>
      </c>
      <c r="H19" s="8"/>
      <c r="I19" s="33"/>
      <c r="J19" s="33"/>
      <c r="K19" s="33">
        <v>0</v>
      </c>
      <c r="M19" s="30" t="str">
        <f t="shared" si="3"/>
        <v xml:space="preserve">Grand Water Villa Muthee with Private Pool </v>
      </c>
      <c r="N19" s="31" t="str">
        <f t="shared" si="3"/>
        <v>BB</v>
      </c>
      <c r="O19" s="31" t="str">
        <f t="shared" si="3"/>
        <v>02 Persons</v>
      </c>
      <c r="P19" s="34">
        <f t="shared" si="4"/>
        <v>5600</v>
      </c>
      <c r="Q19" s="34">
        <f>E19+K19</f>
        <v>8500</v>
      </c>
      <c r="R19" s="34">
        <f>F19+K19</f>
        <v>5600</v>
      </c>
      <c r="S19" s="34">
        <f t="shared" si="8"/>
        <v>4200</v>
      </c>
      <c r="U19" s="53">
        <v>15</v>
      </c>
      <c r="V19" s="53">
        <v>25</v>
      </c>
      <c r="W19" s="53">
        <v>15</v>
      </c>
      <c r="X19" s="53">
        <v>15</v>
      </c>
      <c r="Z19" s="30" t="str">
        <f t="shared" si="7"/>
        <v xml:space="preserve">Grand Water Villa Muthee with Private Pool </v>
      </c>
      <c r="AA19" s="31" t="str">
        <f t="shared" si="7"/>
        <v>BB</v>
      </c>
      <c r="AB19" s="31" t="str">
        <f t="shared" si="7"/>
        <v>02 Persons</v>
      </c>
      <c r="AC19" s="34">
        <f t="shared" si="9"/>
        <v>5615</v>
      </c>
      <c r="AD19" s="34">
        <f t="shared" si="9"/>
        <v>8525</v>
      </c>
      <c r="AE19" s="34">
        <f t="shared" si="9"/>
        <v>5615</v>
      </c>
      <c r="AF19" s="34">
        <f t="shared" si="9"/>
        <v>4215</v>
      </c>
    </row>
    <row r="20" spans="1:32" ht="23.25" customHeight="1">
      <c r="A20" s="30" t="s">
        <v>1644</v>
      </c>
      <c r="B20" s="31" t="s">
        <v>139</v>
      </c>
      <c r="C20" s="31" t="s">
        <v>68</v>
      </c>
      <c r="D20" s="31">
        <v>8350</v>
      </c>
      <c r="E20" s="31">
        <v>11500</v>
      </c>
      <c r="F20" s="31">
        <v>8350</v>
      </c>
      <c r="G20" s="31">
        <v>5750</v>
      </c>
      <c r="H20" s="8"/>
      <c r="I20" s="33"/>
      <c r="J20" s="33"/>
      <c r="K20" s="33">
        <v>0</v>
      </c>
      <c r="M20" s="30" t="str">
        <f t="shared" si="3"/>
        <v xml:space="preserve">Grand Ocean View Villa Laalu with Private Pool </v>
      </c>
      <c r="N20" s="31" t="str">
        <f t="shared" si="3"/>
        <v>BB</v>
      </c>
      <c r="O20" s="31" t="str">
        <f t="shared" si="3"/>
        <v>04 Persons</v>
      </c>
      <c r="P20" s="34">
        <f t="shared" si="4"/>
        <v>8350</v>
      </c>
      <c r="Q20" s="34">
        <f>E20+K20</f>
        <v>11500</v>
      </c>
      <c r="R20" s="34">
        <f>F20+K20</f>
        <v>8350</v>
      </c>
      <c r="S20" s="34">
        <f>G20+K20</f>
        <v>5750</v>
      </c>
      <c r="U20" s="53">
        <v>35</v>
      </c>
      <c r="V20" s="53">
        <v>100</v>
      </c>
      <c r="W20" s="53">
        <v>35</v>
      </c>
      <c r="X20" s="53">
        <v>35</v>
      </c>
      <c r="Z20" s="30" t="str">
        <f t="shared" si="7"/>
        <v xml:space="preserve">Grand Ocean View Villa Laalu with Private Pool </v>
      </c>
      <c r="AA20" s="31" t="str">
        <f t="shared" si="7"/>
        <v>BB</v>
      </c>
      <c r="AB20" s="31" t="str">
        <f t="shared" si="7"/>
        <v>04 Persons</v>
      </c>
      <c r="AC20" s="34">
        <f t="shared" si="9"/>
        <v>8385</v>
      </c>
      <c r="AD20" s="34">
        <f t="shared" si="9"/>
        <v>11600</v>
      </c>
      <c r="AE20" s="34">
        <f t="shared" si="9"/>
        <v>8385</v>
      </c>
      <c r="AF20" s="34">
        <f t="shared" si="9"/>
        <v>5785</v>
      </c>
    </row>
  </sheetData>
  <sheetProtection algorithmName="SHA-512" hashValue="A1hv8l+AXcuoQZ6LibY/2UbADuWZYzTdtvP7lpJzH2pLDTIE/vq4vdUl6PQD+ijitVZL+OgLpMlnbcxOW+5xPw==" saltValue="XqPqqk9QC1lpK/pYZKwc7g==" spinCount="100000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&amp;R&amp;8 2016</oddHeader>
    <oddFooter>&amp;L&amp;8INTOUR MALDIVES - A&amp;C&amp;8&amp;P of &amp;N&amp;R&amp;8AMILLA FUSHI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742EC-3B3B-482A-BAB0-6C656C904E20}">
  <sheetPr codeName="Лист183"/>
  <dimension ref="A1:G21"/>
  <sheetViews>
    <sheetView view="pageBreakPreview" zoomScaleNormal="100" zoomScaleSheetLayoutView="100" workbookViewId="0">
      <selection activeCell="G1" sqref="G1:G1048576"/>
    </sheetView>
  </sheetViews>
  <sheetFormatPr defaultColWidth="9.140625" defaultRowHeight="20.25" customHeight="1"/>
  <cols>
    <col min="1" max="1" width="28.28515625" style="1" customWidth="1"/>
    <col min="2" max="2" width="13.28515625" style="1" customWidth="1"/>
    <col min="3" max="3" width="13.7109375" style="2" customWidth="1"/>
    <col min="4" max="4" width="21" style="2" customWidth="1"/>
    <col min="5" max="7" width="20.85546875" style="3" customWidth="1"/>
    <col min="8" max="16384" width="9.140625" style="1"/>
  </cols>
  <sheetData>
    <row r="1" spans="1:7" ht="20.25" customHeight="1">
      <c r="A1" s="300" t="s">
        <v>2118</v>
      </c>
      <c r="B1" s="300"/>
      <c r="C1" s="300"/>
      <c r="D1" s="300"/>
      <c r="G1" s="226"/>
    </row>
    <row r="2" spans="1:7" s="2" customFormat="1" ht="24.6" customHeight="1">
      <c r="A2" s="22"/>
      <c r="B2" s="5"/>
      <c r="E2" s="3"/>
      <c r="F2" s="3"/>
      <c r="G2" s="3"/>
    </row>
    <row r="3" spans="1:7" s="2" customFormat="1" ht="24.6" customHeight="1">
      <c r="A3" s="15" t="s">
        <v>10</v>
      </c>
      <c r="B3" s="15"/>
      <c r="E3" s="3"/>
      <c r="F3" s="3"/>
      <c r="G3" s="3"/>
    </row>
    <row r="4" spans="1:7" s="2" customFormat="1" ht="24.6" customHeight="1">
      <c r="A4" s="5" t="s">
        <v>630</v>
      </c>
      <c r="B4" s="5"/>
      <c r="E4" s="3"/>
      <c r="F4" s="3"/>
      <c r="G4" s="3"/>
    </row>
    <row r="5" spans="1:7" s="2" customFormat="1" ht="24.6" customHeight="1">
      <c r="A5" s="5" t="s">
        <v>12</v>
      </c>
      <c r="B5" s="5"/>
      <c r="E5" s="3"/>
      <c r="F5" s="3"/>
      <c r="G5" s="3"/>
    </row>
    <row r="6" spans="1:7" s="2" customFormat="1" ht="24.6" customHeight="1">
      <c r="A6" s="5"/>
      <c r="B6" s="5"/>
      <c r="E6" s="3"/>
      <c r="F6" s="3"/>
      <c r="G6" s="3"/>
    </row>
    <row r="7" spans="1:7" s="2" customFormat="1" ht="24.6" customHeight="1">
      <c r="A7" s="15" t="s">
        <v>82</v>
      </c>
      <c r="B7" s="15"/>
      <c r="E7" s="3"/>
      <c r="F7" s="3"/>
      <c r="G7" s="3"/>
    </row>
    <row r="8" spans="1:7" ht="24.6" customHeight="1">
      <c r="A8" s="15" t="s">
        <v>1645</v>
      </c>
    </row>
    <row r="9" spans="1:7" ht="24.6" customHeight="1">
      <c r="A9" s="5" t="s">
        <v>1646</v>
      </c>
    </row>
    <row r="10" spans="1:7" ht="24.6" customHeight="1">
      <c r="A10" s="5" t="s">
        <v>1647</v>
      </c>
    </row>
    <row r="11" spans="1:7" ht="24.6" customHeight="1">
      <c r="A11" s="5" t="s">
        <v>121</v>
      </c>
    </row>
    <row r="12" spans="1:7" ht="24.6" customHeight="1">
      <c r="A12" s="15" t="s">
        <v>1648</v>
      </c>
    </row>
    <row r="13" spans="1:7" ht="24.6" customHeight="1">
      <c r="A13" s="5" t="s">
        <v>1649</v>
      </c>
    </row>
    <row r="14" spans="1:7" ht="24.6" customHeight="1">
      <c r="A14" s="5" t="s">
        <v>1429</v>
      </c>
    </row>
    <row r="15" spans="1:7" ht="24.6" customHeight="1">
      <c r="A15" s="5" t="s">
        <v>121</v>
      </c>
    </row>
    <row r="16" spans="1:7" ht="24.6" customHeight="1">
      <c r="A16" s="7" t="s">
        <v>1650</v>
      </c>
    </row>
    <row r="17" spans="1:1" ht="24.6" customHeight="1">
      <c r="A17" s="5" t="s">
        <v>1651</v>
      </c>
    </row>
    <row r="18" spans="1:1" ht="24.6" customHeight="1">
      <c r="A18" s="5" t="s">
        <v>1652</v>
      </c>
    </row>
    <row r="19" spans="1:1" ht="24.6" customHeight="1">
      <c r="A19" s="5" t="s">
        <v>121</v>
      </c>
    </row>
    <row r="20" spans="1:1" ht="24.6" customHeight="1"/>
    <row r="21" spans="1:1" ht="24.6" customHeight="1">
      <c r="A21" s="68"/>
    </row>
  </sheetData>
  <mergeCells count="1">
    <mergeCell ref="A1:D1"/>
  </mergeCells>
  <pageMargins left="0.25" right="0.25" top="0.75" bottom="0.75" header="0.3" footer="0.3"/>
  <pageSetup paperSize="9" scale="72" orientation="portrait" verticalDpi="1200" r:id="rId1"/>
  <headerFooter>
    <oddFooter>&amp;L&amp;"Candara,Regular"&amp;8INTOUR MALDIVES&amp;C&amp;"Candara,Regular"&amp;8&amp;P of &amp;N&amp;R&amp;"Candara,Regular"&amp;8Sheraton Full Moon Resort &amp; Spa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9E992-4EF5-4AAE-8FF8-A5B662C159E5}">
  <sheetPr codeName="Лист184">
    <tabColor rgb="FFFF0000"/>
  </sheetPr>
  <dimension ref="A8:AF35"/>
  <sheetViews>
    <sheetView topLeftCell="AG1" zoomScale="85" zoomScaleNormal="85" zoomScaleSheetLayoutView="100" workbookViewId="0">
      <selection sqref="A1:AF1048576"/>
    </sheetView>
  </sheetViews>
  <sheetFormatPr defaultColWidth="25.42578125" defaultRowHeight="22.9" customHeight="1"/>
  <cols>
    <col min="1" max="32" width="0" style="25" hidden="1" customWidth="1"/>
    <col min="33" max="16384" width="25.42578125" style="25"/>
  </cols>
  <sheetData>
    <row r="8" spans="1:32" ht="22.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2.9" customHeight="1">
      <c r="A9" s="299" t="s">
        <v>0</v>
      </c>
      <c r="B9" s="299" t="s">
        <v>1</v>
      </c>
      <c r="C9" s="299" t="s">
        <v>29</v>
      </c>
      <c r="D9" s="57" t="s">
        <v>174</v>
      </c>
      <c r="E9" s="57" t="s">
        <v>132</v>
      </c>
      <c r="F9" s="57" t="s">
        <v>175</v>
      </c>
      <c r="G9" s="57" t="s">
        <v>174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High </v>
      </c>
      <c r="Q9" s="51" t="str">
        <f t="shared" si="0"/>
        <v>Low</v>
      </c>
      <c r="R9" s="51" t="str">
        <f t="shared" si="0"/>
        <v>Shoulder</v>
      </c>
      <c r="S9" s="51" t="str">
        <f t="shared" si="0"/>
        <v xml:space="preserve">High </v>
      </c>
      <c r="U9" s="27" t="str">
        <f>P9</f>
        <v xml:space="preserve">High </v>
      </c>
      <c r="V9" s="27" t="str">
        <f t="shared" ref="V9:X10" si="1">Q9</f>
        <v>Low</v>
      </c>
      <c r="W9" s="27" t="str">
        <f t="shared" si="1"/>
        <v>Shoulder</v>
      </c>
      <c r="X9" s="27" t="str">
        <f t="shared" si="1"/>
        <v xml:space="preserve">High </v>
      </c>
      <c r="Z9" s="311" t="s">
        <v>0</v>
      </c>
      <c r="AA9" s="311" t="s">
        <v>1</v>
      </c>
      <c r="AB9" s="311" t="s">
        <v>29</v>
      </c>
      <c r="AC9" s="52" t="str">
        <f>U9</f>
        <v xml:space="preserve">High </v>
      </c>
      <c r="AD9" s="52" t="str">
        <f t="shared" ref="AD9:AF10" si="2">V9</f>
        <v>Low</v>
      </c>
      <c r="AE9" s="52" t="str">
        <f t="shared" si="2"/>
        <v>Shoulder</v>
      </c>
      <c r="AF9" s="52" t="str">
        <f t="shared" si="2"/>
        <v xml:space="preserve">High </v>
      </c>
    </row>
    <row r="10" spans="1:32" ht="22.9" customHeight="1">
      <c r="A10" s="299"/>
      <c r="B10" s="299"/>
      <c r="C10" s="299"/>
      <c r="D10" s="57" t="s">
        <v>473</v>
      </c>
      <c r="E10" s="57" t="s">
        <v>53</v>
      </c>
      <c r="F10" s="57" t="s">
        <v>54</v>
      </c>
      <c r="G10" s="57" t="s">
        <v>1653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06 Jan 2020 to 30 Apr 2020</v>
      </c>
      <c r="Q10" s="51" t="str">
        <f t="shared" si="0"/>
        <v>01 May 2020 to 31 Jul 2020</v>
      </c>
      <c r="R10" s="51" t="str">
        <f t="shared" si="0"/>
        <v>01 Aug 2020 to 31 Oct 2020</v>
      </c>
      <c r="S10" s="51" t="str">
        <f t="shared" si="0"/>
        <v>01 Nov 2020 to 25 Dec 2020</v>
      </c>
      <c r="U10" s="27" t="str">
        <f>P10</f>
        <v>06 Jan 2020 to 30 Apr 2020</v>
      </c>
      <c r="V10" s="27" t="str">
        <f t="shared" si="1"/>
        <v>01 May 2020 to 31 Jul 2020</v>
      </c>
      <c r="W10" s="27" t="str">
        <f t="shared" si="1"/>
        <v>01 Aug 2020 to 31 Oct 2020</v>
      </c>
      <c r="X10" s="27" t="str">
        <f t="shared" si="1"/>
        <v>01 Nov 2020 to 25 Dec 2020</v>
      </c>
      <c r="Z10" s="311"/>
      <c r="AA10" s="311"/>
      <c r="AB10" s="311"/>
      <c r="AC10" s="52" t="str">
        <f>U10</f>
        <v>06 Jan 2020 to 30 Apr 2020</v>
      </c>
      <c r="AD10" s="52" t="str">
        <f t="shared" si="2"/>
        <v>01 May 2020 to 31 Jul 2020</v>
      </c>
      <c r="AE10" s="52" t="str">
        <f t="shared" si="2"/>
        <v>01 Aug 2020 to 31 Oct 2020</v>
      </c>
      <c r="AF10" s="52" t="str">
        <f t="shared" si="2"/>
        <v>01 Nov 2020 to 25 Dec 2020</v>
      </c>
    </row>
    <row r="11" spans="1:32" ht="22.9" customHeight="1">
      <c r="A11" s="30" t="s">
        <v>1654</v>
      </c>
      <c r="B11" s="31" t="s">
        <v>139</v>
      </c>
      <c r="C11" s="31" t="s">
        <v>140</v>
      </c>
      <c r="D11" s="31">
        <v>495</v>
      </c>
      <c r="E11" s="31">
        <v>320</v>
      </c>
      <c r="F11" s="31">
        <v>475</v>
      </c>
      <c r="G11" s="31">
        <v>495</v>
      </c>
      <c r="H11" s="8"/>
      <c r="I11" s="33"/>
      <c r="J11" s="33"/>
      <c r="K11" s="33">
        <v>12</v>
      </c>
      <c r="M11" s="30" t="str">
        <f>A11</f>
        <v xml:space="preserve">Deluxe </v>
      </c>
      <c r="N11" s="31" t="str">
        <f>B11</f>
        <v>BB</v>
      </c>
      <c r="O11" s="31" t="str">
        <f>C11</f>
        <v>02 Persons</v>
      </c>
      <c r="P11" s="34">
        <f>D11+K11</f>
        <v>507</v>
      </c>
      <c r="Q11" s="34">
        <f>E11+K11</f>
        <v>332</v>
      </c>
      <c r="R11" s="34">
        <f>F11+K11</f>
        <v>487</v>
      </c>
      <c r="S11" s="34">
        <f>G11+K11</f>
        <v>507</v>
      </c>
      <c r="U11" s="53">
        <v>10</v>
      </c>
      <c r="V11" s="53">
        <v>10</v>
      </c>
      <c r="W11" s="53">
        <v>10</v>
      </c>
      <c r="X11" s="53">
        <v>10</v>
      </c>
      <c r="Z11" s="30" t="str">
        <f>M11</f>
        <v xml:space="preserve">Deluxe </v>
      </c>
      <c r="AA11" s="31" t="str">
        <f>N11</f>
        <v>BB</v>
      </c>
      <c r="AB11" s="31" t="str">
        <f>O11</f>
        <v>02 Persons</v>
      </c>
      <c r="AC11" s="34">
        <f>P11+U11</f>
        <v>517</v>
      </c>
      <c r="AD11" s="34">
        <f>Q11+V11</f>
        <v>342</v>
      </c>
      <c r="AE11" s="34">
        <f>R11+W11</f>
        <v>497</v>
      </c>
      <c r="AF11" s="34">
        <f>S11+X11</f>
        <v>517</v>
      </c>
    </row>
    <row r="12" spans="1:32" ht="22.9" customHeight="1">
      <c r="A12" s="30" t="s">
        <v>1655</v>
      </c>
      <c r="B12" s="31" t="s">
        <v>139</v>
      </c>
      <c r="C12" s="31" t="s">
        <v>140</v>
      </c>
      <c r="D12" s="31">
        <v>545</v>
      </c>
      <c r="E12" s="31">
        <v>370</v>
      </c>
      <c r="F12" s="31">
        <v>525</v>
      </c>
      <c r="G12" s="31">
        <v>545</v>
      </c>
      <c r="H12" s="8"/>
      <c r="I12" s="33"/>
      <c r="J12" s="33"/>
      <c r="K12" s="33">
        <v>12</v>
      </c>
      <c r="M12" s="30" t="str">
        <f t="shared" ref="M12:O21" si="3">A12</f>
        <v>Beach Front Deluxe</v>
      </c>
      <c r="N12" s="31" t="str">
        <f t="shared" si="3"/>
        <v>BB</v>
      </c>
      <c r="O12" s="31" t="str">
        <f t="shared" si="3"/>
        <v>02 Persons</v>
      </c>
      <c r="P12" s="34">
        <f t="shared" ref="P12:P21" si="4">D12+K12</f>
        <v>557</v>
      </c>
      <c r="Q12" s="34">
        <f t="shared" ref="Q12:Q21" si="5">E12+K12</f>
        <v>382</v>
      </c>
      <c r="R12" s="34">
        <f t="shared" ref="R12:R21" si="6">F12+K12</f>
        <v>537</v>
      </c>
      <c r="S12" s="34">
        <f t="shared" ref="S12:S21" si="7">G12+K12</f>
        <v>557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ref="Z12:AB21" si="8">M12</f>
        <v>Beach Front Deluxe</v>
      </c>
      <c r="AA12" s="31" t="str">
        <f t="shared" si="8"/>
        <v>BB</v>
      </c>
      <c r="AB12" s="31" t="str">
        <f t="shared" si="8"/>
        <v>02 Persons</v>
      </c>
      <c r="AC12" s="34">
        <f t="shared" ref="AC12:AF21" si="9">P12+U12</f>
        <v>567</v>
      </c>
      <c r="AD12" s="34">
        <f t="shared" si="9"/>
        <v>392</v>
      </c>
      <c r="AE12" s="34">
        <f t="shared" si="9"/>
        <v>547</v>
      </c>
      <c r="AF12" s="34">
        <f t="shared" si="9"/>
        <v>567</v>
      </c>
    </row>
    <row r="13" spans="1:32" ht="22.9" customHeight="1">
      <c r="A13" s="30" t="s">
        <v>1656</v>
      </c>
      <c r="B13" s="31" t="s">
        <v>139</v>
      </c>
      <c r="C13" s="31" t="s">
        <v>140</v>
      </c>
      <c r="D13" s="31">
        <v>620</v>
      </c>
      <c r="E13" s="31">
        <v>435</v>
      </c>
      <c r="F13" s="31">
        <v>600</v>
      </c>
      <c r="G13" s="31">
        <v>620</v>
      </c>
      <c r="H13" s="8"/>
      <c r="I13" s="33"/>
      <c r="J13" s="33"/>
      <c r="K13" s="33">
        <v>12</v>
      </c>
      <c r="M13" s="30" t="str">
        <f t="shared" si="3"/>
        <v>Island Cottage</v>
      </c>
      <c r="N13" s="31" t="str">
        <f t="shared" si="3"/>
        <v>BB</v>
      </c>
      <c r="O13" s="31" t="str">
        <f t="shared" si="3"/>
        <v>02 Persons</v>
      </c>
      <c r="P13" s="34">
        <f t="shared" si="4"/>
        <v>632</v>
      </c>
      <c r="Q13" s="34">
        <f t="shared" si="5"/>
        <v>447</v>
      </c>
      <c r="R13" s="34">
        <f t="shared" si="6"/>
        <v>612</v>
      </c>
      <c r="S13" s="34">
        <f t="shared" si="7"/>
        <v>632</v>
      </c>
      <c r="U13" s="53">
        <v>10</v>
      </c>
      <c r="V13" s="53">
        <v>10</v>
      </c>
      <c r="W13" s="53">
        <v>10</v>
      </c>
      <c r="X13" s="53">
        <v>10</v>
      </c>
      <c r="Z13" s="30" t="str">
        <f t="shared" si="8"/>
        <v>Island Cottage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642</v>
      </c>
      <c r="AD13" s="34">
        <f t="shared" si="9"/>
        <v>457</v>
      </c>
      <c r="AE13" s="34">
        <f t="shared" si="9"/>
        <v>622</v>
      </c>
      <c r="AF13" s="34">
        <f t="shared" si="9"/>
        <v>642</v>
      </c>
    </row>
    <row r="14" spans="1:32" ht="22.9" customHeight="1">
      <c r="A14" s="30" t="s">
        <v>1657</v>
      </c>
      <c r="B14" s="31" t="s">
        <v>139</v>
      </c>
      <c r="C14" s="31" t="s">
        <v>140</v>
      </c>
      <c r="D14" s="31">
        <v>670</v>
      </c>
      <c r="E14" s="31">
        <v>475</v>
      </c>
      <c r="F14" s="31">
        <v>650</v>
      </c>
      <c r="G14" s="31">
        <v>670</v>
      </c>
      <c r="H14" s="8"/>
      <c r="I14" s="33"/>
      <c r="J14" s="33"/>
      <c r="K14" s="33">
        <v>12</v>
      </c>
      <c r="M14" s="30" t="str">
        <f t="shared" si="3"/>
        <v>Beach Front Cottage</v>
      </c>
      <c r="N14" s="31" t="str">
        <f t="shared" si="3"/>
        <v>BB</v>
      </c>
      <c r="O14" s="31" t="str">
        <f t="shared" si="3"/>
        <v>02 Persons</v>
      </c>
      <c r="P14" s="34">
        <f t="shared" si="4"/>
        <v>682</v>
      </c>
      <c r="Q14" s="34">
        <f t="shared" si="5"/>
        <v>487</v>
      </c>
      <c r="R14" s="34">
        <f t="shared" si="6"/>
        <v>662</v>
      </c>
      <c r="S14" s="34">
        <f t="shared" si="7"/>
        <v>682</v>
      </c>
      <c r="U14" s="53">
        <v>10</v>
      </c>
      <c r="V14" s="53">
        <v>10</v>
      </c>
      <c r="W14" s="53">
        <v>10</v>
      </c>
      <c r="X14" s="53">
        <v>10</v>
      </c>
      <c r="Z14" s="30" t="str">
        <f t="shared" si="8"/>
        <v>Beach Front Cottage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692</v>
      </c>
      <c r="AD14" s="34">
        <f t="shared" si="9"/>
        <v>497</v>
      </c>
      <c r="AE14" s="34">
        <f t="shared" si="9"/>
        <v>672</v>
      </c>
      <c r="AF14" s="34">
        <f t="shared" si="9"/>
        <v>692</v>
      </c>
    </row>
    <row r="15" spans="1:32" ht="22.9" customHeight="1">
      <c r="A15" s="30" t="s">
        <v>1658</v>
      </c>
      <c r="B15" s="31" t="s">
        <v>139</v>
      </c>
      <c r="C15" s="31" t="s">
        <v>1659</v>
      </c>
      <c r="D15" s="31">
        <v>670</v>
      </c>
      <c r="E15" s="31">
        <v>475</v>
      </c>
      <c r="F15" s="31">
        <v>650</v>
      </c>
      <c r="G15" s="31">
        <v>670</v>
      </c>
      <c r="H15" s="8"/>
      <c r="I15" s="33"/>
      <c r="J15" s="33"/>
      <c r="K15" s="33">
        <v>24</v>
      </c>
      <c r="M15" s="30" t="str">
        <f t="shared" si="3"/>
        <v xml:space="preserve">Interconnecting Deluxe Family Room </v>
      </c>
      <c r="N15" s="31" t="str">
        <f t="shared" si="3"/>
        <v>BB</v>
      </c>
      <c r="O15" s="31" t="str">
        <f t="shared" si="3"/>
        <v xml:space="preserve">02 Adults &amp; 02 Children </v>
      </c>
      <c r="P15" s="34">
        <f t="shared" si="4"/>
        <v>694</v>
      </c>
      <c r="Q15" s="34">
        <f t="shared" si="5"/>
        <v>499</v>
      </c>
      <c r="R15" s="34">
        <f t="shared" si="6"/>
        <v>674</v>
      </c>
      <c r="S15" s="34">
        <f t="shared" si="7"/>
        <v>694</v>
      </c>
      <c r="U15" s="53">
        <v>15</v>
      </c>
      <c r="V15" s="53">
        <v>15</v>
      </c>
      <c r="W15" s="53">
        <v>15</v>
      </c>
      <c r="X15" s="53">
        <v>15</v>
      </c>
      <c r="Z15" s="30" t="str">
        <f t="shared" si="8"/>
        <v xml:space="preserve">Interconnecting Deluxe Family Room </v>
      </c>
      <c r="AA15" s="31" t="str">
        <f t="shared" si="8"/>
        <v>BB</v>
      </c>
      <c r="AB15" s="31" t="str">
        <f t="shared" si="8"/>
        <v xml:space="preserve">02 Adults &amp; 02 Children </v>
      </c>
      <c r="AC15" s="34">
        <f t="shared" si="9"/>
        <v>709</v>
      </c>
      <c r="AD15" s="34">
        <f t="shared" si="9"/>
        <v>514</v>
      </c>
      <c r="AE15" s="34">
        <f t="shared" si="9"/>
        <v>689</v>
      </c>
      <c r="AF15" s="34">
        <f t="shared" si="9"/>
        <v>709</v>
      </c>
    </row>
    <row r="16" spans="1:32" ht="22.9" customHeight="1">
      <c r="A16" s="30" t="s">
        <v>1660</v>
      </c>
      <c r="B16" s="31" t="s">
        <v>139</v>
      </c>
      <c r="C16" s="31" t="s">
        <v>140</v>
      </c>
      <c r="D16" s="31">
        <v>820</v>
      </c>
      <c r="E16" s="31">
        <v>575</v>
      </c>
      <c r="F16" s="31">
        <v>800</v>
      </c>
      <c r="G16" s="31">
        <v>820</v>
      </c>
      <c r="H16" s="8"/>
      <c r="I16" s="33"/>
      <c r="J16" s="33"/>
      <c r="K16" s="33">
        <v>12</v>
      </c>
      <c r="M16" s="30" t="str">
        <f t="shared" si="3"/>
        <v xml:space="preserve">Cottage with Pool </v>
      </c>
      <c r="N16" s="31" t="str">
        <f t="shared" si="3"/>
        <v>BB</v>
      </c>
      <c r="O16" s="31" t="str">
        <f t="shared" si="3"/>
        <v>02 Persons</v>
      </c>
      <c r="P16" s="34">
        <f t="shared" si="4"/>
        <v>832</v>
      </c>
      <c r="Q16" s="34">
        <f t="shared" si="5"/>
        <v>587</v>
      </c>
      <c r="R16" s="34">
        <f t="shared" si="6"/>
        <v>812</v>
      </c>
      <c r="S16" s="34">
        <f t="shared" si="7"/>
        <v>832</v>
      </c>
      <c r="U16" s="53">
        <v>10</v>
      </c>
      <c r="V16" s="53">
        <v>10</v>
      </c>
      <c r="W16" s="53">
        <v>10</v>
      </c>
      <c r="X16" s="53">
        <v>10</v>
      </c>
      <c r="Z16" s="30" t="str">
        <f t="shared" si="8"/>
        <v xml:space="preserve">Cottage with Pool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842</v>
      </c>
      <c r="AD16" s="34">
        <f t="shared" si="9"/>
        <v>597</v>
      </c>
      <c r="AE16" s="34">
        <f t="shared" si="9"/>
        <v>822</v>
      </c>
      <c r="AF16" s="34">
        <f t="shared" si="9"/>
        <v>842</v>
      </c>
    </row>
    <row r="17" spans="1:32" ht="22.9" customHeight="1">
      <c r="A17" s="30" t="s">
        <v>689</v>
      </c>
      <c r="B17" s="31" t="s">
        <v>139</v>
      </c>
      <c r="C17" s="31" t="s">
        <v>140</v>
      </c>
      <c r="D17" s="31">
        <v>820</v>
      </c>
      <c r="E17" s="31">
        <v>575</v>
      </c>
      <c r="F17" s="31">
        <v>800</v>
      </c>
      <c r="G17" s="31">
        <v>820</v>
      </c>
      <c r="H17" s="8"/>
      <c r="I17" s="33"/>
      <c r="J17" s="33"/>
      <c r="K17" s="33">
        <v>12</v>
      </c>
      <c r="M17" s="30" t="str">
        <f t="shared" si="3"/>
        <v>Ocean Pool Villa</v>
      </c>
      <c r="N17" s="31" t="str">
        <f t="shared" si="3"/>
        <v>BB</v>
      </c>
      <c r="O17" s="31" t="str">
        <f t="shared" si="3"/>
        <v>02 Persons</v>
      </c>
      <c r="P17" s="34">
        <f t="shared" si="4"/>
        <v>832</v>
      </c>
      <c r="Q17" s="34">
        <f t="shared" si="5"/>
        <v>587</v>
      </c>
      <c r="R17" s="34">
        <f t="shared" si="6"/>
        <v>812</v>
      </c>
      <c r="S17" s="34">
        <f t="shared" si="7"/>
        <v>832</v>
      </c>
      <c r="U17" s="53">
        <v>12</v>
      </c>
      <c r="V17" s="53">
        <v>12</v>
      </c>
      <c r="W17" s="53">
        <v>12</v>
      </c>
      <c r="X17" s="53">
        <v>12</v>
      </c>
      <c r="Z17" s="30" t="str">
        <f t="shared" si="8"/>
        <v>Ocean Pool Villa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844</v>
      </c>
      <c r="AD17" s="34">
        <f t="shared" si="9"/>
        <v>599</v>
      </c>
      <c r="AE17" s="34">
        <f t="shared" si="9"/>
        <v>824</v>
      </c>
      <c r="AF17" s="34">
        <f t="shared" si="9"/>
        <v>844</v>
      </c>
    </row>
    <row r="18" spans="1:32" ht="22.9" customHeight="1">
      <c r="A18" s="30" t="s">
        <v>46</v>
      </c>
      <c r="B18" s="31" t="s">
        <v>139</v>
      </c>
      <c r="C18" s="31" t="s">
        <v>140</v>
      </c>
      <c r="D18" s="31">
        <v>920</v>
      </c>
      <c r="E18" s="31">
        <v>675</v>
      </c>
      <c r="F18" s="31">
        <v>900</v>
      </c>
      <c r="G18" s="31">
        <v>920</v>
      </c>
      <c r="H18" s="8"/>
      <c r="I18" s="33"/>
      <c r="J18" s="33"/>
      <c r="K18" s="33">
        <v>12</v>
      </c>
      <c r="M18" s="30" t="str">
        <f t="shared" si="3"/>
        <v xml:space="preserve">Water Bungalow </v>
      </c>
      <c r="N18" s="31" t="str">
        <f t="shared" si="3"/>
        <v>BB</v>
      </c>
      <c r="O18" s="31" t="str">
        <f t="shared" si="3"/>
        <v>02 Persons</v>
      </c>
      <c r="P18" s="34">
        <f t="shared" si="4"/>
        <v>932</v>
      </c>
      <c r="Q18" s="34">
        <f t="shared" si="5"/>
        <v>687</v>
      </c>
      <c r="R18" s="34">
        <f t="shared" si="6"/>
        <v>912</v>
      </c>
      <c r="S18" s="34">
        <f t="shared" si="7"/>
        <v>932</v>
      </c>
      <c r="U18" s="53">
        <v>12</v>
      </c>
      <c r="V18" s="53">
        <v>12</v>
      </c>
      <c r="W18" s="53">
        <v>12</v>
      </c>
      <c r="X18" s="53">
        <v>12</v>
      </c>
      <c r="Z18" s="30" t="str">
        <f t="shared" si="8"/>
        <v xml:space="preserve">Water Bungalow 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944</v>
      </c>
      <c r="AD18" s="34">
        <f t="shared" si="9"/>
        <v>699</v>
      </c>
      <c r="AE18" s="34">
        <f t="shared" si="9"/>
        <v>924</v>
      </c>
      <c r="AF18" s="34">
        <f t="shared" si="9"/>
        <v>944</v>
      </c>
    </row>
    <row r="19" spans="1:32" ht="22.9" customHeight="1">
      <c r="A19" s="30" t="s">
        <v>1661</v>
      </c>
      <c r="B19" s="31" t="s">
        <v>139</v>
      </c>
      <c r="C19" s="31" t="s">
        <v>140</v>
      </c>
      <c r="D19" s="31">
        <v>1170</v>
      </c>
      <c r="E19" s="31">
        <v>875</v>
      </c>
      <c r="F19" s="31">
        <v>1150</v>
      </c>
      <c r="G19" s="31">
        <v>1170</v>
      </c>
      <c r="H19" s="8"/>
      <c r="I19" s="33"/>
      <c r="J19" s="33"/>
      <c r="K19" s="33">
        <v>12</v>
      </c>
      <c r="M19" s="30" t="str">
        <f t="shared" si="3"/>
        <v xml:space="preserve">Water Bungalow with Pool </v>
      </c>
      <c r="N19" s="31" t="str">
        <f t="shared" si="3"/>
        <v>BB</v>
      </c>
      <c r="O19" s="31" t="str">
        <f t="shared" si="3"/>
        <v>02 Persons</v>
      </c>
      <c r="P19" s="34">
        <f t="shared" si="4"/>
        <v>1182</v>
      </c>
      <c r="Q19" s="34">
        <f t="shared" si="5"/>
        <v>887</v>
      </c>
      <c r="R19" s="34">
        <f t="shared" si="6"/>
        <v>1162</v>
      </c>
      <c r="S19" s="34">
        <f t="shared" si="7"/>
        <v>1182</v>
      </c>
      <c r="U19" s="53">
        <v>12</v>
      </c>
      <c r="V19" s="53">
        <v>12</v>
      </c>
      <c r="W19" s="53">
        <v>12</v>
      </c>
      <c r="X19" s="53">
        <v>12</v>
      </c>
      <c r="Z19" s="30" t="str">
        <f t="shared" si="8"/>
        <v xml:space="preserve">Water Bungalow with Pool </v>
      </c>
      <c r="AA19" s="31" t="str">
        <f t="shared" si="8"/>
        <v>BB</v>
      </c>
      <c r="AB19" s="31" t="str">
        <f t="shared" si="8"/>
        <v>02 Persons</v>
      </c>
      <c r="AC19" s="34">
        <f t="shared" si="9"/>
        <v>1194</v>
      </c>
      <c r="AD19" s="34">
        <f t="shared" si="9"/>
        <v>899</v>
      </c>
      <c r="AE19" s="34">
        <f t="shared" si="9"/>
        <v>1174</v>
      </c>
      <c r="AF19" s="34">
        <f t="shared" si="9"/>
        <v>1194</v>
      </c>
    </row>
    <row r="20" spans="1:32" ht="22.9" customHeight="1">
      <c r="A20" s="30" t="s">
        <v>333</v>
      </c>
      <c r="B20" s="31" t="s">
        <v>139</v>
      </c>
      <c r="C20" s="31" t="s">
        <v>140</v>
      </c>
      <c r="D20" s="31">
        <v>1470</v>
      </c>
      <c r="E20" s="31">
        <v>1175</v>
      </c>
      <c r="F20" s="31">
        <v>1450</v>
      </c>
      <c r="G20" s="31">
        <v>1470</v>
      </c>
      <c r="H20" s="8"/>
      <c r="I20" s="33"/>
      <c r="J20" s="33"/>
      <c r="K20" s="33">
        <v>12</v>
      </c>
      <c r="M20" s="30" t="str">
        <f t="shared" si="3"/>
        <v>Water Villa with Pool</v>
      </c>
      <c r="N20" s="31" t="str">
        <f t="shared" si="3"/>
        <v>BB</v>
      </c>
      <c r="O20" s="31" t="str">
        <f t="shared" si="3"/>
        <v>02 Persons</v>
      </c>
      <c r="P20" s="34">
        <f t="shared" si="4"/>
        <v>1482</v>
      </c>
      <c r="Q20" s="34">
        <f t="shared" si="5"/>
        <v>1187</v>
      </c>
      <c r="R20" s="34">
        <f t="shared" si="6"/>
        <v>1462</v>
      </c>
      <c r="S20" s="34">
        <f t="shared" si="7"/>
        <v>1482</v>
      </c>
      <c r="U20" s="53">
        <v>12</v>
      </c>
      <c r="V20" s="53">
        <v>12</v>
      </c>
      <c r="W20" s="53">
        <v>12</v>
      </c>
      <c r="X20" s="53">
        <v>12</v>
      </c>
      <c r="Z20" s="30" t="str">
        <f t="shared" si="8"/>
        <v>Water Villa with Pool</v>
      </c>
      <c r="AA20" s="31" t="str">
        <f t="shared" si="8"/>
        <v>BB</v>
      </c>
      <c r="AB20" s="31" t="str">
        <f t="shared" si="8"/>
        <v>02 Persons</v>
      </c>
      <c r="AC20" s="34">
        <f t="shared" si="9"/>
        <v>1494</v>
      </c>
      <c r="AD20" s="34">
        <f t="shared" si="9"/>
        <v>1199</v>
      </c>
      <c r="AE20" s="34">
        <f t="shared" si="9"/>
        <v>1474</v>
      </c>
      <c r="AF20" s="34">
        <f t="shared" si="9"/>
        <v>1494</v>
      </c>
    </row>
    <row r="21" spans="1:32" ht="22.9" customHeight="1">
      <c r="A21" s="30" t="s">
        <v>1662</v>
      </c>
      <c r="B21" s="31" t="s">
        <v>139</v>
      </c>
      <c r="C21" s="31" t="s">
        <v>68</v>
      </c>
      <c r="D21" s="31">
        <v>2670</v>
      </c>
      <c r="E21" s="31">
        <v>2200</v>
      </c>
      <c r="F21" s="31">
        <v>2650</v>
      </c>
      <c r="G21" s="31">
        <v>2670</v>
      </c>
      <c r="H21" s="8"/>
      <c r="I21" s="33"/>
      <c r="J21" s="33"/>
      <c r="K21" s="33">
        <v>24</v>
      </c>
      <c r="M21" s="30" t="str">
        <f t="shared" si="3"/>
        <v xml:space="preserve">Two Bed Room Water Suite </v>
      </c>
      <c r="N21" s="31" t="str">
        <f t="shared" si="3"/>
        <v>BB</v>
      </c>
      <c r="O21" s="31" t="str">
        <f t="shared" si="3"/>
        <v>04 Persons</v>
      </c>
      <c r="P21" s="34">
        <f t="shared" si="4"/>
        <v>2694</v>
      </c>
      <c r="Q21" s="34">
        <f t="shared" si="5"/>
        <v>2224</v>
      </c>
      <c r="R21" s="34">
        <f t="shared" si="6"/>
        <v>2674</v>
      </c>
      <c r="S21" s="34">
        <f t="shared" si="7"/>
        <v>2694</v>
      </c>
      <c r="U21" s="53">
        <v>20</v>
      </c>
      <c r="V21" s="53">
        <v>20</v>
      </c>
      <c r="W21" s="53">
        <v>20</v>
      </c>
      <c r="X21" s="53">
        <v>20</v>
      </c>
      <c r="Z21" s="30" t="str">
        <f t="shared" si="8"/>
        <v xml:space="preserve">Two Bed Room Water Suite </v>
      </c>
      <c r="AA21" s="31" t="str">
        <f t="shared" si="8"/>
        <v>BB</v>
      </c>
      <c r="AB21" s="31" t="str">
        <f t="shared" si="8"/>
        <v>04 Persons</v>
      </c>
      <c r="AC21" s="34">
        <f t="shared" si="9"/>
        <v>2714</v>
      </c>
      <c r="AD21" s="34">
        <f t="shared" si="9"/>
        <v>2244</v>
      </c>
      <c r="AE21" s="34">
        <f t="shared" si="9"/>
        <v>2694</v>
      </c>
      <c r="AF21" s="34">
        <f t="shared" si="9"/>
        <v>2714</v>
      </c>
    </row>
    <row r="22" spans="1:32" ht="22.9" customHeight="1">
      <c r="A22" s="25" t="s">
        <v>24</v>
      </c>
      <c r="I22" s="25" t="s">
        <v>25</v>
      </c>
      <c r="M22" s="25" t="s">
        <v>26</v>
      </c>
      <c r="U22" s="25" t="s">
        <v>27</v>
      </c>
      <c r="Z22" s="25" t="s">
        <v>129</v>
      </c>
    </row>
    <row r="23" spans="1:32" ht="22.9" customHeight="1">
      <c r="A23" s="299" t="s">
        <v>0</v>
      </c>
      <c r="B23" s="299" t="s">
        <v>1</v>
      </c>
      <c r="C23" s="299" t="s">
        <v>29</v>
      </c>
      <c r="D23" s="57" t="s">
        <v>157</v>
      </c>
      <c r="E23" s="57">
        <v>0</v>
      </c>
      <c r="F23" s="57">
        <v>0</v>
      </c>
      <c r="G23" s="57">
        <v>0</v>
      </c>
      <c r="H23" s="8"/>
      <c r="I23" s="26" t="s">
        <v>32</v>
      </c>
      <c r="J23" s="26" t="s">
        <v>33</v>
      </c>
      <c r="K23" s="26" t="s">
        <v>34</v>
      </c>
      <c r="M23" s="294" t="s">
        <v>0</v>
      </c>
      <c r="N23" s="294" t="s">
        <v>1</v>
      </c>
      <c r="O23" s="294" t="s">
        <v>29</v>
      </c>
      <c r="P23" s="51" t="str">
        <f t="shared" ref="P23:S24" si="10">D23</f>
        <v>Festive</v>
      </c>
      <c r="Q23" s="51">
        <f t="shared" si="10"/>
        <v>0</v>
      </c>
      <c r="R23" s="51">
        <f t="shared" si="10"/>
        <v>0</v>
      </c>
      <c r="S23" s="51">
        <f t="shared" si="10"/>
        <v>0</v>
      </c>
      <c r="U23" s="27" t="str">
        <f>P23</f>
        <v>Festive</v>
      </c>
      <c r="V23" s="27">
        <f t="shared" ref="V23:X24" si="11">Q23</f>
        <v>0</v>
      </c>
      <c r="W23" s="27">
        <f t="shared" si="11"/>
        <v>0</v>
      </c>
      <c r="X23" s="27">
        <f t="shared" si="11"/>
        <v>0</v>
      </c>
      <c r="Z23" s="311" t="s">
        <v>0</v>
      </c>
      <c r="AA23" s="311" t="s">
        <v>1</v>
      </c>
      <c r="AB23" s="311" t="s">
        <v>29</v>
      </c>
      <c r="AC23" s="52" t="str">
        <f>U23</f>
        <v>Festive</v>
      </c>
      <c r="AD23" s="52">
        <f t="shared" ref="AD23:AF24" si="12">V23</f>
        <v>0</v>
      </c>
      <c r="AE23" s="52">
        <f t="shared" si="12"/>
        <v>0</v>
      </c>
      <c r="AF23" s="52">
        <f t="shared" si="12"/>
        <v>0</v>
      </c>
    </row>
    <row r="24" spans="1:32" ht="22.9" customHeight="1">
      <c r="A24" s="299"/>
      <c r="B24" s="299"/>
      <c r="C24" s="299"/>
      <c r="D24" s="57" t="s">
        <v>1663</v>
      </c>
      <c r="E24" s="57">
        <v>0</v>
      </c>
      <c r="F24" s="57">
        <v>0</v>
      </c>
      <c r="G24" s="57">
        <v>0</v>
      </c>
      <c r="H24" s="8"/>
      <c r="I24" s="26" t="s">
        <v>37</v>
      </c>
      <c r="J24" s="26" t="s">
        <v>38</v>
      </c>
      <c r="K24" s="26" t="s">
        <v>137</v>
      </c>
      <c r="M24" s="294"/>
      <c r="N24" s="294"/>
      <c r="O24" s="294"/>
      <c r="P24" s="51" t="str">
        <f t="shared" si="10"/>
        <v>26 Dec 2020 to 08 Jan 2021</v>
      </c>
      <c r="Q24" s="51">
        <f t="shared" si="10"/>
        <v>0</v>
      </c>
      <c r="R24" s="51">
        <f t="shared" si="10"/>
        <v>0</v>
      </c>
      <c r="S24" s="51">
        <f t="shared" si="10"/>
        <v>0</v>
      </c>
      <c r="U24" s="27" t="str">
        <f>P24</f>
        <v>26 Dec 2020 to 08 Jan 2021</v>
      </c>
      <c r="V24" s="27">
        <f t="shared" si="11"/>
        <v>0</v>
      </c>
      <c r="W24" s="27">
        <f t="shared" si="11"/>
        <v>0</v>
      </c>
      <c r="X24" s="27">
        <f t="shared" si="11"/>
        <v>0</v>
      </c>
      <c r="Z24" s="311"/>
      <c r="AA24" s="311"/>
      <c r="AB24" s="311"/>
      <c r="AC24" s="52" t="str">
        <f>U24</f>
        <v>26 Dec 2020 to 08 Jan 2021</v>
      </c>
      <c r="AD24" s="52">
        <f t="shared" si="12"/>
        <v>0</v>
      </c>
      <c r="AE24" s="52">
        <f t="shared" si="12"/>
        <v>0</v>
      </c>
      <c r="AF24" s="52">
        <f t="shared" si="12"/>
        <v>0</v>
      </c>
    </row>
    <row r="25" spans="1:32" ht="22.9" customHeight="1">
      <c r="A25" s="30" t="s">
        <v>1654</v>
      </c>
      <c r="B25" s="31" t="s">
        <v>139</v>
      </c>
      <c r="C25" s="31" t="s">
        <v>140</v>
      </c>
      <c r="D25" s="31">
        <v>850</v>
      </c>
      <c r="E25" s="31">
        <v>0</v>
      </c>
      <c r="F25" s="31">
        <v>0</v>
      </c>
      <c r="G25" s="31">
        <v>0</v>
      </c>
      <c r="H25" s="8"/>
      <c r="I25" s="33"/>
      <c r="J25" s="33"/>
      <c r="K25" s="33">
        <v>12</v>
      </c>
      <c r="M25" s="30" t="str">
        <f>A25</f>
        <v xml:space="preserve">Deluxe </v>
      </c>
      <c r="N25" s="31" t="str">
        <f>B25</f>
        <v>BB</v>
      </c>
      <c r="O25" s="31" t="str">
        <f>C25</f>
        <v>02 Persons</v>
      </c>
      <c r="P25" s="34">
        <f>D25+K25</f>
        <v>862</v>
      </c>
      <c r="Q25" s="34">
        <f>E25+K25</f>
        <v>12</v>
      </c>
      <c r="R25" s="34">
        <f>F25+K25</f>
        <v>12</v>
      </c>
      <c r="S25" s="34">
        <f>G25+K25</f>
        <v>12</v>
      </c>
      <c r="U25" s="53">
        <v>20</v>
      </c>
      <c r="V25" s="53">
        <v>10</v>
      </c>
      <c r="W25" s="53">
        <v>10</v>
      </c>
      <c r="X25" s="53">
        <v>10</v>
      </c>
      <c r="Z25" s="30" t="str">
        <f>M25</f>
        <v xml:space="preserve">Deluxe </v>
      </c>
      <c r="AA25" s="31" t="str">
        <f>N25</f>
        <v>BB</v>
      </c>
      <c r="AB25" s="31" t="str">
        <f>O25</f>
        <v>02 Persons</v>
      </c>
      <c r="AC25" s="34">
        <f>P25+U25</f>
        <v>882</v>
      </c>
      <c r="AD25" s="34">
        <f>Q25+V25</f>
        <v>22</v>
      </c>
      <c r="AE25" s="34">
        <f>R25+W25</f>
        <v>22</v>
      </c>
      <c r="AF25" s="34">
        <f>S25+X25</f>
        <v>22</v>
      </c>
    </row>
    <row r="26" spans="1:32" ht="22.9" customHeight="1">
      <c r="A26" s="30" t="s">
        <v>1655</v>
      </c>
      <c r="B26" s="31" t="s">
        <v>139</v>
      </c>
      <c r="C26" s="31" t="s">
        <v>140</v>
      </c>
      <c r="D26" s="31">
        <v>900</v>
      </c>
      <c r="E26" s="31">
        <v>0</v>
      </c>
      <c r="F26" s="31">
        <v>0</v>
      </c>
      <c r="G26" s="31">
        <v>0</v>
      </c>
      <c r="H26" s="8"/>
      <c r="I26" s="33"/>
      <c r="J26" s="33"/>
      <c r="K26" s="33">
        <v>12</v>
      </c>
      <c r="M26" s="30" t="str">
        <f t="shared" ref="M26:O35" si="13">A26</f>
        <v>Beach Front Deluxe</v>
      </c>
      <c r="N26" s="31" t="str">
        <f t="shared" si="13"/>
        <v>BB</v>
      </c>
      <c r="O26" s="31" t="str">
        <f t="shared" si="13"/>
        <v>02 Persons</v>
      </c>
      <c r="P26" s="34">
        <f t="shared" ref="P26:P35" si="14">D26+K26</f>
        <v>912</v>
      </c>
      <c r="Q26" s="34">
        <f t="shared" ref="Q26:Q35" si="15">E26+K26</f>
        <v>12</v>
      </c>
      <c r="R26" s="34">
        <f t="shared" ref="R26:R35" si="16">F26+K26</f>
        <v>12</v>
      </c>
      <c r="S26" s="34">
        <f t="shared" ref="S26:S35" si="17">G26+K26</f>
        <v>12</v>
      </c>
      <c r="U26" s="53">
        <v>25</v>
      </c>
      <c r="V26" s="53">
        <v>10</v>
      </c>
      <c r="W26" s="53">
        <v>10</v>
      </c>
      <c r="X26" s="53">
        <v>10</v>
      </c>
      <c r="Z26" s="30" t="str">
        <f t="shared" ref="Z26:AB35" si="18">M26</f>
        <v>Beach Front Deluxe</v>
      </c>
      <c r="AA26" s="31" t="str">
        <f t="shared" si="18"/>
        <v>BB</v>
      </c>
      <c r="AB26" s="31" t="str">
        <f t="shared" si="18"/>
        <v>02 Persons</v>
      </c>
      <c r="AC26" s="34">
        <f t="shared" ref="AC26:AF35" si="19">P26+U26</f>
        <v>937</v>
      </c>
      <c r="AD26" s="34">
        <f t="shared" si="19"/>
        <v>22</v>
      </c>
      <c r="AE26" s="34">
        <f t="shared" si="19"/>
        <v>22</v>
      </c>
      <c r="AF26" s="34">
        <f t="shared" si="19"/>
        <v>22</v>
      </c>
    </row>
    <row r="27" spans="1:32" ht="22.9" customHeight="1">
      <c r="A27" s="30" t="s">
        <v>1656</v>
      </c>
      <c r="B27" s="31" t="s">
        <v>139</v>
      </c>
      <c r="C27" s="31" t="s">
        <v>140</v>
      </c>
      <c r="D27" s="31">
        <v>975</v>
      </c>
      <c r="E27" s="31">
        <v>0</v>
      </c>
      <c r="F27" s="31">
        <v>0</v>
      </c>
      <c r="G27" s="31">
        <v>0</v>
      </c>
      <c r="H27" s="8"/>
      <c r="I27" s="33"/>
      <c r="J27" s="33"/>
      <c r="K27" s="33">
        <v>12</v>
      </c>
      <c r="M27" s="30" t="str">
        <f t="shared" si="13"/>
        <v>Island Cottage</v>
      </c>
      <c r="N27" s="31" t="str">
        <f t="shared" si="13"/>
        <v>BB</v>
      </c>
      <c r="O27" s="31" t="str">
        <f t="shared" si="13"/>
        <v>02 Persons</v>
      </c>
      <c r="P27" s="34">
        <f t="shared" si="14"/>
        <v>987</v>
      </c>
      <c r="Q27" s="34">
        <f t="shared" si="15"/>
        <v>12</v>
      </c>
      <c r="R27" s="34">
        <f t="shared" si="16"/>
        <v>12</v>
      </c>
      <c r="S27" s="34">
        <f t="shared" si="17"/>
        <v>12</v>
      </c>
      <c r="U27" s="53">
        <v>25</v>
      </c>
      <c r="V27" s="53">
        <v>10</v>
      </c>
      <c r="W27" s="53">
        <v>10</v>
      </c>
      <c r="X27" s="53">
        <v>10</v>
      </c>
      <c r="Z27" s="30" t="str">
        <f t="shared" si="18"/>
        <v>Island Cottage</v>
      </c>
      <c r="AA27" s="31" t="str">
        <f t="shared" si="18"/>
        <v>BB</v>
      </c>
      <c r="AB27" s="31" t="str">
        <f t="shared" si="18"/>
        <v>02 Persons</v>
      </c>
      <c r="AC27" s="34">
        <f t="shared" si="19"/>
        <v>1012</v>
      </c>
      <c r="AD27" s="34">
        <f t="shared" si="19"/>
        <v>22</v>
      </c>
      <c r="AE27" s="34">
        <f t="shared" si="19"/>
        <v>22</v>
      </c>
      <c r="AF27" s="34">
        <f t="shared" si="19"/>
        <v>22</v>
      </c>
    </row>
    <row r="28" spans="1:32" ht="22.9" customHeight="1">
      <c r="A28" s="30" t="s">
        <v>1657</v>
      </c>
      <c r="B28" s="31" t="s">
        <v>139</v>
      </c>
      <c r="C28" s="31" t="s">
        <v>140</v>
      </c>
      <c r="D28" s="31">
        <v>1025</v>
      </c>
      <c r="E28" s="31">
        <v>0</v>
      </c>
      <c r="F28" s="31">
        <v>0</v>
      </c>
      <c r="G28" s="31">
        <v>0</v>
      </c>
      <c r="H28" s="8"/>
      <c r="I28" s="33"/>
      <c r="J28" s="33"/>
      <c r="K28" s="33">
        <v>12</v>
      </c>
      <c r="M28" s="30" t="str">
        <f t="shared" si="13"/>
        <v>Beach Front Cottage</v>
      </c>
      <c r="N28" s="31" t="str">
        <f t="shared" si="13"/>
        <v>BB</v>
      </c>
      <c r="O28" s="31" t="str">
        <f t="shared" si="13"/>
        <v>02 Persons</v>
      </c>
      <c r="P28" s="34">
        <f t="shared" si="14"/>
        <v>1037</v>
      </c>
      <c r="Q28" s="34">
        <f t="shared" si="15"/>
        <v>12</v>
      </c>
      <c r="R28" s="34">
        <f t="shared" si="16"/>
        <v>12</v>
      </c>
      <c r="S28" s="34">
        <f t="shared" si="17"/>
        <v>12</v>
      </c>
      <c r="U28" s="53">
        <v>25</v>
      </c>
      <c r="V28" s="53">
        <v>12</v>
      </c>
      <c r="W28" s="53">
        <v>12</v>
      </c>
      <c r="X28" s="53">
        <v>12</v>
      </c>
      <c r="Z28" s="30" t="str">
        <f t="shared" si="18"/>
        <v>Beach Front Cottage</v>
      </c>
      <c r="AA28" s="31" t="str">
        <f t="shared" si="18"/>
        <v>BB</v>
      </c>
      <c r="AB28" s="31" t="str">
        <f t="shared" si="18"/>
        <v>02 Persons</v>
      </c>
      <c r="AC28" s="34">
        <f t="shared" si="19"/>
        <v>1062</v>
      </c>
      <c r="AD28" s="34">
        <f t="shared" si="19"/>
        <v>24</v>
      </c>
      <c r="AE28" s="34">
        <f t="shared" si="19"/>
        <v>24</v>
      </c>
      <c r="AF28" s="34">
        <f t="shared" si="19"/>
        <v>24</v>
      </c>
    </row>
    <row r="29" spans="1:32" ht="22.9" customHeight="1">
      <c r="A29" s="30" t="s">
        <v>1658</v>
      </c>
      <c r="B29" s="31" t="s">
        <v>139</v>
      </c>
      <c r="C29" s="31" t="s">
        <v>1659</v>
      </c>
      <c r="D29" s="31">
        <v>1025</v>
      </c>
      <c r="E29" s="31">
        <v>0</v>
      </c>
      <c r="F29" s="31">
        <v>0</v>
      </c>
      <c r="G29" s="31">
        <v>0</v>
      </c>
      <c r="H29" s="8"/>
      <c r="I29" s="33"/>
      <c r="J29" s="33"/>
      <c r="K29" s="33">
        <v>24</v>
      </c>
      <c r="M29" s="30" t="str">
        <f t="shared" si="13"/>
        <v xml:space="preserve">Interconnecting Deluxe Family Room </v>
      </c>
      <c r="N29" s="31" t="str">
        <f t="shared" si="13"/>
        <v>BB</v>
      </c>
      <c r="O29" s="31" t="str">
        <f t="shared" si="13"/>
        <v xml:space="preserve">02 Adults &amp; 02 Children </v>
      </c>
      <c r="P29" s="34">
        <f t="shared" si="14"/>
        <v>1049</v>
      </c>
      <c r="Q29" s="34">
        <f t="shared" si="15"/>
        <v>24</v>
      </c>
      <c r="R29" s="34">
        <f t="shared" si="16"/>
        <v>24</v>
      </c>
      <c r="S29" s="34">
        <f t="shared" si="17"/>
        <v>24</v>
      </c>
      <c r="U29" s="53">
        <v>25</v>
      </c>
      <c r="V29" s="53">
        <v>10</v>
      </c>
      <c r="W29" s="53">
        <v>10</v>
      </c>
      <c r="X29" s="53">
        <v>10</v>
      </c>
      <c r="Z29" s="30" t="str">
        <f t="shared" si="18"/>
        <v xml:space="preserve">Interconnecting Deluxe Family Room </v>
      </c>
      <c r="AA29" s="31" t="str">
        <f t="shared" si="18"/>
        <v>BB</v>
      </c>
      <c r="AB29" s="31" t="str">
        <f t="shared" si="18"/>
        <v xml:space="preserve">02 Adults &amp; 02 Children </v>
      </c>
      <c r="AC29" s="34">
        <f t="shared" si="19"/>
        <v>1074</v>
      </c>
      <c r="AD29" s="34">
        <f t="shared" si="19"/>
        <v>34</v>
      </c>
      <c r="AE29" s="34">
        <f t="shared" si="19"/>
        <v>34</v>
      </c>
      <c r="AF29" s="34">
        <f t="shared" si="19"/>
        <v>34</v>
      </c>
    </row>
    <row r="30" spans="1:32" ht="22.9" customHeight="1">
      <c r="A30" s="30" t="s">
        <v>1660</v>
      </c>
      <c r="B30" s="31" t="s">
        <v>139</v>
      </c>
      <c r="C30" s="31" t="s">
        <v>140</v>
      </c>
      <c r="D30" s="31">
        <v>1175</v>
      </c>
      <c r="E30" s="31">
        <v>0</v>
      </c>
      <c r="F30" s="31">
        <v>0</v>
      </c>
      <c r="G30" s="31">
        <v>0</v>
      </c>
      <c r="H30" s="8"/>
      <c r="I30" s="33"/>
      <c r="J30" s="33"/>
      <c r="K30" s="33">
        <v>12</v>
      </c>
      <c r="M30" s="30" t="str">
        <f t="shared" si="13"/>
        <v xml:space="preserve">Cottage with Pool </v>
      </c>
      <c r="N30" s="31" t="str">
        <f t="shared" si="13"/>
        <v>BB</v>
      </c>
      <c r="O30" s="31" t="str">
        <f t="shared" si="13"/>
        <v>02 Persons</v>
      </c>
      <c r="P30" s="34">
        <f t="shared" si="14"/>
        <v>1187</v>
      </c>
      <c r="Q30" s="34">
        <f t="shared" si="15"/>
        <v>12</v>
      </c>
      <c r="R30" s="34">
        <f t="shared" si="16"/>
        <v>12</v>
      </c>
      <c r="S30" s="34">
        <f t="shared" si="17"/>
        <v>12</v>
      </c>
      <c r="U30" s="53">
        <v>30</v>
      </c>
      <c r="V30" s="53">
        <v>12</v>
      </c>
      <c r="W30" s="53">
        <v>12</v>
      </c>
      <c r="X30" s="53">
        <v>12</v>
      </c>
      <c r="Z30" s="30" t="str">
        <f t="shared" si="18"/>
        <v xml:space="preserve">Cottage with Pool </v>
      </c>
      <c r="AA30" s="31" t="str">
        <f t="shared" si="18"/>
        <v>BB</v>
      </c>
      <c r="AB30" s="31" t="str">
        <f t="shared" si="18"/>
        <v>02 Persons</v>
      </c>
      <c r="AC30" s="34">
        <f t="shared" si="19"/>
        <v>1217</v>
      </c>
      <c r="AD30" s="34">
        <f t="shared" si="19"/>
        <v>24</v>
      </c>
      <c r="AE30" s="34">
        <f t="shared" si="19"/>
        <v>24</v>
      </c>
      <c r="AF30" s="34">
        <f t="shared" si="19"/>
        <v>24</v>
      </c>
    </row>
    <row r="31" spans="1:32" ht="22.9" customHeight="1">
      <c r="A31" s="30" t="s">
        <v>689</v>
      </c>
      <c r="B31" s="31" t="s">
        <v>139</v>
      </c>
      <c r="C31" s="31" t="s">
        <v>140</v>
      </c>
      <c r="D31" s="31">
        <v>1175</v>
      </c>
      <c r="E31" s="31">
        <v>0</v>
      </c>
      <c r="F31" s="31">
        <v>0</v>
      </c>
      <c r="G31" s="31">
        <v>0</v>
      </c>
      <c r="H31" s="8"/>
      <c r="I31" s="33"/>
      <c r="J31" s="33"/>
      <c r="K31" s="33">
        <v>12</v>
      </c>
      <c r="M31" s="30" t="str">
        <f t="shared" si="13"/>
        <v>Ocean Pool Villa</v>
      </c>
      <c r="N31" s="31" t="str">
        <f t="shared" si="13"/>
        <v>BB</v>
      </c>
      <c r="O31" s="31" t="str">
        <f t="shared" si="13"/>
        <v>02 Persons</v>
      </c>
      <c r="P31" s="34">
        <f t="shared" si="14"/>
        <v>1187</v>
      </c>
      <c r="Q31" s="34">
        <f t="shared" si="15"/>
        <v>12</v>
      </c>
      <c r="R31" s="34">
        <f t="shared" si="16"/>
        <v>12</v>
      </c>
      <c r="S31" s="34">
        <f t="shared" si="17"/>
        <v>12</v>
      </c>
      <c r="U31" s="53">
        <v>30</v>
      </c>
      <c r="V31" s="53">
        <v>12</v>
      </c>
      <c r="W31" s="53">
        <v>12</v>
      </c>
      <c r="X31" s="53">
        <v>12</v>
      </c>
      <c r="Z31" s="30" t="str">
        <f t="shared" si="18"/>
        <v>Ocean Pool Villa</v>
      </c>
      <c r="AA31" s="31" t="str">
        <f t="shared" si="18"/>
        <v>BB</v>
      </c>
      <c r="AB31" s="31" t="str">
        <f t="shared" si="18"/>
        <v>02 Persons</v>
      </c>
      <c r="AC31" s="34">
        <f t="shared" si="19"/>
        <v>1217</v>
      </c>
      <c r="AD31" s="34">
        <f t="shared" si="19"/>
        <v>24</v>
      </c>
      <c r="AE31" s="34">
        <f t="shared" si="19"/>
        <v>24</v>
      </c>
      <c r="AF31" s="34">
        <f t="shared" si="19"/>
        <v>24</v>
      </c>
    </row>
    <row r="32" spans="1:32" ht="22.9" customHeight="1">
      <c r="A32" s="30" t="s">
        <v>46</v>
      </c>
      <c r="B32" s="31" t="s">
        <v>139</v>
      </c>
      <c r="C32" s="31" t="s">
        <v>140</v>
      </c>
      <c r="D32" s="31">
        <v>1275</v>
      </c>
      <c r="E32" s="31">
        <v>0</v>
      </c>
      <c r="F32" s="31">
        <v>0</v>
      </c>
      <c r="G32" s="31">
        <v>0</v>
      </c>
      <c r="H32" s="8"/>
      <c r="I32" s="33"/>
      <c r="J32" s="33"/>
      <c r="K32" s="33">
        <v>12</v>
      </c>
      <c r="M32" s="30" t="str">
        <f t="shared" si="13"/>
        <v xml:space="preserve">Water Bungalow </v>
      </c>
      <c r="N32" s="31" t="str">
        <f t="shared" si="13"/>
        <v>BB</v>
      </c>
      <c r="O32" s="31" t="str">
        <f t="shared" si="13"/>
        <v>02 Persons</v>
      </c>
      <c r="P32" s="34">
        <f t="shared" si="14"/>
        <v>1287</v>
      </c>
      <c r="Q32" s="34">
        <f t="shared" si="15"/>
        <v>12</v>
      </c>
      <c r="R32" s="34">
        <f t="shared" si="16"/>
        <v>12</v>
      </c>
      <c r="S32" s="34">
        <f t="shared" si="17"/>
        <v>12</v>
      </c>
      <c r="U32" s="53">
        <v>30</v>
      </c>
      <c r="V32" s="53">
        <v>12</v>
      </c>
      <c r="W32" s="53">
        <v>12</v>
      </c>
      <c r="X32" s="53">
        <v>12</v>
      </c>
      <c r="Z32" s="30" t="str">
        <f t="shared" si="18"/>
        <v xml:space="preserve">Water Bungalow </v>
      </c>
      <c r="AA32" s="31" t="str">
        <f t="shared" si="18"/>
        <v>BB</v>
      </c>
      <c r="AB32" s="31" t="str">
        <f t="shared" si="18"/>
        <v>02 Persons</v>
      </c>
      <c r="AC32" s="34">
        <f t="shared" si="19"/>
        <v>1317</v>
      </c>
      <c r="AD32" s="34">
        <f t="shared" si="19"/>
        <v>24</v>
      </c>
      <c r="AE32" s="34">
        <f t="shared" si="19"/>
        <v>24</v>
      </c>
      <c r="AF32" s="34">
        <f t="shared" si="19"/>
        <v>24</v>
      </c>
    </row>
    <row r="33" spans="1:32" ht="22.9" customHeight="1">
      <c r="A33" s="30" t="s">
        <v>1661</v>
      </c>
      <c r="B33" s="31" t="s">
        <v>139</v>
      </c>
      <c r="C33" s="31" t="s">
        <v>140</v>
      </c>
      <c r="D33" s="31">
        <v>1525</v>
      </c>
      <c r="E33" s="31">
        <v>0</v>
      </c>
      <c r="F33" s="31">
        <v>0</v>
      </c>
      <c r="G33" s="31">
        <v>0</v>
      </c>
      <c r="H33" s="8"/>
      <c r="I33" s="33"/>
      <c r="J33" s="33"/>
      <c r="K33" s="33">
        <v>12</v>
      </c>
      <c r="M33" s="30" t="str">
        <f t="shared" si="13"/>
        <v xml:space="preserve">Water Bungalow with Pool </v>
      </c>
      <c r="N33" s="31" t="str">
        <f t="shared" si="13"/>
        <v>BB</v>
      </c>
      <c r="O33" s="31" t="str">
        <f t="shared" si="13"/>
        <v>02 Persons</v>
      </c>
      <c r="P33" s="34">
        <f t="shared" si="14"/>
        <v>1537</v>
      </c>
      <c r="Q33" s="34">
        <f t="shared" si="15"/>
        <v>12</v>
      </c>
      <c r="R33" s="34">
        <f t="shared" si="16"/>
        <v>12</v>
      </c>
      <c r="S33" s="34">
        <f t="shared" si="17"/>
        <v>12</v>
      </c>
      <c r="U33" s="53">
        <v>30</v>
      </c>
      <c r="V33" s="53">
        <v>12</v>
      </c>
      <c r="W33" s="53">
        <v>12</v>
      </c>
      <c r="X33" s="53">
        <v>12</v>
      </c>
      <c r="Z33" s="30" t="str">
        <f t="shared" si="18"/>
        <v xml:space="preserve">Water Bungalow with Pool </v>
      </c>
      <c r="AA33" s="31" t="str">
        <f t="shared" si="18"/>
        <v>BB</v>
      </c>
      <c r="AB33" s="31" t="str">
        <f t="shared" si="18"/>
        <v>02 Persons</v>
      </c>
      <c r="AC33" s="34">
        <f t="shared" si="19"/>
        <v>1567</v>
      </c>
      <c r="AD33" s="34">
        <f t="shared" si="19"/>
        <v>24</v>
      </c>
      <c r="AE33" s="34">
        <f t="shared" si="19"/>
        <v>24</v>
      </c>
      <c r="AF33" s="34">
        <f t="shared" si="19"/>
        <v>24</v>
      </c>
    </row>
    <row r="34" spans="1:32" ht="22.9" customHeight="1">
      <c r="A34" s="30" t="s">
        <v>333</v>
      </c>
      <c r="B34" s="31" t="s">
        <v>139</v>
      </c>
      <c r="C34" s="31" t="s">
        <v>140</v>
      </c>
      <c r="D34" s="31">
        <v>1825</v>
      </c>
      <c r="E34" s="31">
        <v>0</v>
      </c>
      <c r="F34" s="31">
        <v>0</v>
      </c>
      <c r="G34" s="31">
        <v>0</v>
      </c>
      <c r="H34" s="8"/>
      <c r="I34" s="33"/>
      <c r="J34" s="33"/>
      <c r="K34" s="33">
        <v>12</v>
      </c>
      <c r="M34" s="30" t="str">
        <f t="shared" si="13"/>
        <v>Water Villa with Pool</v>
      </c>
      <c r="N34" s="31" t="str">
        <f t="shared" si="13"/>
        <v>BB</v>
      </c>
      <c r="O34" s="31" t="str">
        <f t="shared" si="13"/>
        <v>02 Persons</v>
      </c>
      <c r="P34" s="34">
        <f t="shared" si="14"/>
        <v>1837</v>
      </c>
      <c r="Q34" s="34">
        <f t="shared" si="15"/>
        <v>12</v>
      </c>
      <c r="R34" s="34">
        <f t="shared" si="16"/>
        <v>12</v>
      </c>
      <c r="S34" s="34">
        <f t="shared" si="17"/>
        <v>12</v>
      </c>
      <c r="U34" s="53">
        <v>30</v>
      </c>
      <c r="V34" s="53">
        <v>12</v>
      </c>
      <c r="W34" s="53">
        <v>12</v>
      </c>
      <c r="X34" s="53">
        <v>12</v>
      </c>
      <c r="Z34" s="30" t="str">
        <f t="shared" si="18"/>
        <v>Water Villa with Pool</v>
      </c>
      <c r="AA34" s="31" t="str">
        <f t="shared" si="18"/>
        <v>BB</v>
      </c>
      <c r="AB34" s="31" t="str">
        <f t="shared" si="18"/>
        <v>02 Persons</v>
      </c>
      <c r="AC34" s="34">
        <f t="shared" si="19"/>
        <v>1867</v>
      </c>
      <c r="AD34" s="34">
        <f t="shared" si="19"/>
        <v>24</v>
      </c>
      <c r="AE34" s="34">
        <f t="shared" si="19"/>
        <v>24</v>
      </c>
      <c r="AF34" s="34">
        <f t="shared" si="19"/>
        <v>24</v>
      </c>
    </row>
    <row r="35" spans="1:32" ht="22.9" customHeight="1">
      <c r="A35" s="30" t="s">
        <v>1662</v>
      </c>
      <c r="B35" s="31" t="s">
        <v>139</v>
      </c>
      <c r="C35" s="31" t="s">
        <v>68</v>
      </c>
      <c r="D35" s="31">
        <v>3400</v>
      </c>
      <c r="E35" s="31">
        <v>0</v>
      </c>
      <c r="F35" s="31">
        <v>0</v>
      </c>
      <c r="G35" s="31">
        <v>0</v>
      </c>
      <c r="H35" s="8"/>
      <c r="I35" s="33"/>
      <c r="J35" s="33"/>
      <c r="K35" s="33">
        <v>24</v>
      </c>
      <c r="M35" s="30" t="str">
        <f t="shared" si="13"/>
        <v xml:space="preserve">Two Bed Room Water Suite </v>
      </c>
      <c r="N35" s="31" t="str">
        <f t="shared" si="13"/>
        <v>BB</v>
      </c>
      <c r="O35" s="31" t="str">
        <f t="shared" si="13"/>
        <v>04 Persons</v>
      </c>
      <c r="P35" s="34">
        <f t="shared" si="14"/>
        <v>3424</v>
      </c>
      <c r="Q35" s="34">
        <f t="shared" si="15"/>
        <v>24</v>
      </c>
      <c r="R35" s="34">
        <f t="shared" si="16"/>
        <v>24</v>
      </c>
      <c r="S35" s="34">
        <f t="shared" si="17"/>
        <v>24</v>
      </c>
      <c r="U35" s="53">
        <v>40</v>
      </c>
      <c r="V35" s="53">
        <v>25</v>
      </c>
      <c r="W35" s="53">
        <v>25</v>
      </c>
      <c r="X35" s="53">
        <v>25</v>
      </c>
      <c r="Z35" s="30" t="str">
        <f t="shared" si="18"/>
        <v xml:space="preserve">Two Bed Room Water Suite </v>
      </c>
      <c r="AA35" s="31" t="str">
        <f t="shared" si="18"/>
        <v>BB</v>
      </c>
      <c r="AB35" s="31" t="str">
        <f t="shared" si="18"/>
        <v>04 Persons</v>
      </c>
      <c r="AC35" s="34">
        <f t="shared" si="19"/>
        <v>3464</v>
      </c>
      <c r="AD35" s="34">
        <f t="shared" si="19"/>
        <v>49</v>
      </c>
      <c r="AE35" s="34">
        <f t="shared" si="19"/>
        <v>49</v>
      </c>
      <c r="AF35" s="34">
        <f t="shared" si="19"/>
        <v>49</v>
      </c>
    </row>
  </sheetData>
  <sheetProtection algorithmName="SHA-512" hashValue="A6cZYGLvjrgVI31wKJ4maENjb9kjl5vy528WlMClBPYK8W37Kvq0L6+QqLjgJsIGxhbmEQtkLdzJwsAlDes4KA==" saltValue="d4qePWfzaPYESBpJKD4k5g==" spinCount="100000" sheet="1" objects="1" scenarios="1" selectLockedCells="1" selectUnlockedCells="1"/>
  <mergeCells count="18">
    <mergeCell ref="O23:O24"/>
    <mergeCell ref="Z23:Z24"/>
    <mergeCell ref="A9:A10"/>
    <mergeCell ref="B9:B10"/>
    <mergeCell ref="C9:C10"/>
    <mergeCell ref="M9:M10"/>
    <mergeCell ref="N9:N10"/>
    <mergeCell ref="O9:O10"/>
    <mergeCell ref="A23:A24"/>
    <mergeCell ref="B23:B24"/>
    <mergeCell ref="C23:C24"/>
    <mergeCell ref="M23:M24"/>
    <mergeCell ref="N23:N24"/>
    <mergeCell ref="AA23:AA24"/>
    <mergeCell ref="AB23:AB24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BA923-24CE-4F57-BA4F-99EC3F5A9B1E}">
  <sheetPr codeName="Лист185"/>
  <dimension ref="A1:G12"/>
  <sheetViews>
    <sheetView view="pageBreakPreview" zoomScale="115" zoomScaleNormal="100" zoomScaleSheetLayoutView="115" workbookViewId="0">
      <selection activeCell="G1" sqref="G1:G1048576"/>
    </sheetView>
  </sheetViews>
  <sheetFormatPr defaultColWidth="9.140625" defaultRowHeight="20.25" customHeight="1"/>
  <cols>
    <col min="1" max="1" width="27.28515625" style="1" customWidth="1"/>
    <col min="2" max="2" width="11.85546875" style="1" customWidth="1"/>
    <col min="3" max="3" width="13.42578125" style="2" customWidth="1"/>
    <col min="4" max="4" width="19.140625" style="2" customWidth="1"/>
    <col min="5" max="7" width="19.140625" style="3" customWidth="1"/>
    <col min="8" max="16384" width="9.140625" style="1"/>
  </cols>
  <sheetData>
    <row r="1" spans="1:7" ht="20.25" customHeight="1">
      <c r="A1" s="300" t="s">
        <v>2028</v>
      </c>
      <c r="B1" s="300"/>
      <c r="C1" s="300"/>
      <c r="D1" s="300"/>
      <c r="G1" s="61"/>
    </row>
    <row r="2" spans="1:7" s="2" customFormat="1" ht="20.25" customHeight="1">
      <c r="A2" s="22"/>
      <c r="B2" s="5"/>
      <c r="E2" s="3"/>
      <c r="F2" s="3"/>
      <c r="G2" s="3"/>
    </row>
    <row r="3" spans="1:7" s="2" customFormat="1" ht="20.25" customHeight="1">
      <c r="A3" s="15" t="s">
        <v>82</v>
      </c>
      <c r="B3" s="15"/>
      <c r="E3" s="3"/>
      <c r="F3" s="3"/>
      <c r="G3" s="3"/>
    </row>
    <row r="4" spans="1:7" s="2" customFormat="1" ht="20.25" customHeight="1">
      <c r="A4" s="7" t="s">
        <v>1664</v>
      </c>
      <c r="B4" s="15"/>
      <c r="E4" s="3"/>
      <c r="F4" s="3"/>
      <c r="G4" s="3"/>
    </row>
    <row r="5" spans="1:7" s="2" customFormat="1" ht="20.25" customHeight="1">
      <c r="A5" s="5" t="s">
        <v>1665</v>
      </c>
      <c r="B5" s="23"/>
      <c r="E5" s="3"/>
      <c r="F5" s="3"/>
      <c r="G5" s="3"/>
    </row>
    <row r="6" spans="1:7" s="2" customFormat="1" ht="20.25" customHeight="1">
      <c r="A6" s="5" t="s">
        <v>121</v>
      </c>
      <c r="B6" s="1"/>
      <c r="E6" s="3"/>
      <c r="F6" s="3"/>
      <c r="G6" s="3"/>
    </row>
    <row r="7" spans="1:7" s="2" customFormat="1" ht="20.25" customHeight="1">
      <c r="A7" s="7" t="s">
        <v>1666</v>
      </c>
      <c r="B7" s="1"/>
      <c r="E7" s="3"/>
      <c r="F7" s="3"/>
      <c r="G7" s="3"/>
    </row>
    <row r="8" spans="1:7" s="2" customFormat="1" ht="20.25" customHeight="1">
      <c r="A8" s="5" t="s">
        <v>1667</v>
      </c>
      <c r="B8" s="1"/>
      <c r="E8" s="3"/>
      <c r="F8" s="3"/>
      <c r="G8" s="3"/>
    </row>
    <row r="9" spans="1:7" ht="20.25" customHeight="1">
      <c r="A9" s="5" t="s">
        <v>1668</v>
      </c>
    </row>
    <row r="10" spans="1:7" ht="20.25" customHeight="1">
      <c r="A10" s="5" t="s">
        <v>121</v>
      </c>
    </row>
    <row r="12" spans="1:7" ht="20.25" customHeight="1">
      <c r="A12" s="48" t="s">
        <v>1669</v>
      </c>
    </row>
  </sheetData>
  <mergeCells count="1">
    <mergeCell ref="A1:D1"/>
  </mergeCells>
  <pageMargins left="0.25" right="0.25" top="0.75" bottom="0.75" header="0.3" footer="0.3"/>
  <pageSetup paperSize="9" scale="78" orientation="portrait" verticalDpi="1200" r:id="rId1"/>
  <headerFooter>
    <oddFooter>&amp;L&amp;"Candara,Regular"&amp;8INTOUR MALDIVES&amp;C&amp;"Candara,Regular"&amp;8&amp;P of &amp;N&amp;R&amp;"Candara,Regular"&amp;8Six Senses Laamu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56931-6DB7-4707-BB81-428383388A93}">
  <sheetPr codeName="Лист186">
    <tabColor rgb="FFFF0000"/>
  </sheetPr>
  <dimension ref="A8:AF24"/>
  <sheetViews>
    <sheetView topLeftCell="AG1" zoomScale="130" zoomScaleNormal="130" zoomScaleSheetLayoutView="100" workbookViewId="0">
      <selection sqref="A1:AF1048576"/>
    </sheetView>
  </sheetViews>
  <sheetFormatPr defaultColWidth="25.5703125" defaultRowHeight="20.45" customHeight="1"/>
  <cols>
    <col min="1" max="32" width="0" style="25" hidden="1" customWidth="1"/>
    <col min="33" max="16384" width="25.5703125" style="25"/>
  </cols>
  <sheetData>
    <row r="8" spans="1:32" ht="20.4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0.45" customHeight="1">
      <c r="A9" s="299" t="s">
        <v>0</v>
      </c>
      <c r="B9" s="299" t="s">
        <v>1</v>
      </c>
      <c r="C9" s="299" t="s">
        <v>29</v>
      </c>
      <c r="D9" s="57" t="s">
        <v>258</v>
      </c>
      <c r="E9" s="57" t="s">
        <v>130</v>
      </c>
      <c r="F9" s="57" t="s">
        <v>132</v>
      </c>
      <c r="G9" s="57" t="s">
        <v>175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Peak</v>
      </c>
      <c r="Q9" s="51" t="str">
        <f t="shared" si="0"/>
        <v>High</v>
      </c>
      <c r="R9" s="51" t="str">
        <f t="shared" si="0"/>
        <v>Low</v>
      </c>
      <c r="S9" s="51" t="str">
        <f t="shared" si="0"/>
        <v>Shoulder</v>
      </c>
      <c r="U9" s="27" t="str">
        <f>P9</f>
        <v>Peak</v>
      </c>
      <c r="V9" s="27" t="str">
        <f t="shared" ref="V9:X10" si="1">Q9</f>
        <v>High</v>
      </c>
      <c r="W9" s="27" t="str">
        <f t="shared" si="1"/>
        <v>Low</v>
      </c>
      <c r="X9" s="27" t="str">
        <f t="shared" si="1"/>
        <v>Shoulder</v>
      </c>
      <c r="Z9" s="311" t="s">
        <v>0</v>
      </c>
      <c r="AA9" s="311" t="s">
        <v>1</v>
      </c>
      <c r="AB9" s="311" t="s">
        <v>29</v>
      </c>
      <c r="AC9" s="52" t="str">
        <f>U9</f>
        <v>Peak</v>
      </c>
      <c r="AD9" s="52" t="str">
        <f t="shared" ref="AD9:AF10" si="2">V9</f>
        <v>High</v>
      </c>
      <c r="AE9" s="52" t="str">
        <f t="shared" si="2"/>
        <v>Low</v>
      </c>
      <c r="AF9" s="52" t="str">
        <f t="shared" si="2"/>
        <v>Shoulder</v>
      </c>
    </row>
    <row r="10" spans="1:32" ht="20.45" customHeight="1">
      <c r="A10" s="299"/>
      <c r="B10" s="299"/>
      <c r="C10" s="299"/>
      <c r="D10" s="57" t="s">
        <v>1670</v>
      </c>
      <c r="E10" s="57" t="s">
        <v>1671</v>
      </c>
      <c r="F10" s="57" t="s">
        <v>1087</v>
      </c>
      <c r="G10" s="57" t="s">
        <v>1138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22 Dec 2019 to 05 Jan 2020</v>
      </c>
      <c r="Q10" s="51" t="str">
        <f t="shared" si="0"/>
        <v>06 Jan 2020 to 20 Apr 2020</v>
      </c>
      <c r="R10" s="51" t="str">
        <f t="shared" si="0"/>
        <v>21 Apr 2020 to 30 Sep 2020</v>
      </c>
      <c r="S10" s="51" t="str">
        <f t="shared" si="0"/>
        <v>01 Oct 2020 to 21 Dec 2020</v>
      </c>
      <c r="U10" s="27" t="str">
        <f>P10</f>
        <v>22 Dec 2019 to 05 Jan 2020</v>
      </c>
      <c r="V10" s="27" t="str">
        <f t="shared" si="1"/>
        <v>06 Jan 2020 to 20 Apr 2020</v>
      </c>
      <c r="W10" s="27" t="str">
        <f t="shared" si="1"/>
        <v>21 Apr 2020 to 30 Sep 2020</v>
      </c>
      <c r="X10" s="27" t="str">
        <f t="shared" si="1"/>
        <v>01 Oct 2020 to 21 Dec 2020</v>
      </c>
      <c r="Z10" s="311"/>
      <c r="AA10" s="311"/>
      <c r="AB10" s="311"/>
      <c r="AC10" s="52" t="str">
        <f>U10</f>
        <v>22 Dec 2019 to 05 Jan 2020</v>
      </c>
      <c r="AD10" s="52" t="str">
        <f t="shared" si="2"/>
        <v>06 Jan 2020 to 20 Apr 2020</v>
      </c>
      <c r="AE10" s="52" t="str">
        <f t="shared" si="2"/>
        <v>21 Apr 2020 to 30 Sep 2020</v>
      </c>
      <c r="AF10" s="52" t="str">
        <f t="shared" si="2"/>
        <v>01 Oct 2020 to 21 Dec 2020</v>
      </c>
    </row>
    <row r="11" spans="1:32" ht="20.45" customHeight="1">
      <c r="A11" s="30" t="s">
        <v>1672</v>
      </c>
      <c r="B11" s="31" t="s">
        <v>139</v>
      </c>
      <c r="C11" s="31" t="s">
        <v>140</v>
      </c>
      <c r="D11" s="31">
        <v>2005</v>
      </c>
      <c r="E11" s="31">
        <v>1133</v>
      </c>
      <c r="F11" s="31">
        <v>886</v>
      </c>
      <c r="G11" s="31">
        <v>952</v>
      </c>
      <c r="H11" s="8"/>
      <c r="I11" s="33"/>
      <c r="J11" s="33"/>
      <c r="K11" s="33">
        <v>0</v>
      </c>
      <c r="M11" s="30" t="str">
        <f t="shared" ref="M11:O24" si="3">A11</f>
        <v>Lagoon Water Villa</v>
      </c>
      <c r="N11" s="31" t="str">
        <f t="shared" si="3"/>
        <v>BB</v>
      </c>
      <c r="O11" s="31" t="str">
        <f t="shared" si="3"/>
        <v>02 Persons</v>
      </c>
      <c r="P11" s="34">
        <f t="shared" ref="P11:P23" si="4">D11+K11</f>
        <v>2005</v>
      </c>
      <c r="Q11" s="34">
        <f t="shared" ref="Q11:Q23" si="5">E11+K11</f>
        <v>1133</v>
      </c>
      <c r="R11" s="34">
        <f t="shared" ref="R11:R23" si="6">F11+K11</f>
        <v>886</v>
      </c>
      <c r="S11" s="34">
        <f t="shared" ref="S11:S23" si="7">G11+K11</f>
        <v>952</v>
      </c>
      <c r="U11" s="53">
        <v>25</v>
      </c>
      <c r="V11" s="53">
        <v>10</v>
      </c>
      <c r="W11" s="53">
        <v>10</v>
      </c>
      <c r="X11" s="53">
        <v>10</v>
      </c>
      <c r="Z11" s="30" t="str">
        <f t="shared" ref="Z11:AB24" si="8">M11</f>
        <v>Lagoon Water Villa</v>
      </c>
      <c r="AA11" s="31" t="str">
        <f t="shared" si="8"/>
        <v>BB</v>
      </c>
      <c r="AB11" s="31" t="str">
        <f t="shared" si="8"/>
        <v>02 Persons</v>
      </c>
      <c r="AC11" s="34">
        <f t="shared" ref="AC11:AF24" si="9">P11+U11</f>
        <v>2030</v>
      </c>
      <c r="AD11" s="34">
        <f t="shared" si="9"/>
        <v>1143</v>
      </c>
      <c r="AE11" s="34">
        <f t="shared" si="9"/>
        <v>896</v>
      </c>
      <c r="AF11" s="34">
        <f t="shared" si="9"/>
        <v>962</v>
      </c>
    </row>
    <row r="12" spans="1:32" ht="20.45" customHeight="1">
      <c r="A12" s="30" t="s">
        <v>1673</v>
      </c>
      <c r="B12" s="31" t="s">
        <v>139</v>
      </c>
      <c r="C12" s="31" t="s">
        <v>140</v>
      </c>
      <c r="D12" s="31">
        <v>2060</v>
      </c>
      <c r="E12" s="31">
        <v>1185</v>
      </c>
      <c r="F12" s="31">
        <v>920</v>
      </c>
      <c r="G12" s="31">
        <v>1005</v>
      </c>
      <c r="H12" s="8"/>
      <c r="I12" s="33"/>
      <c r="J12" s="33"/>
      <c r="K12" s="33">
        <v>0</v>
      </c>
      <c r="M12" s="30" t="str">
        <f t="shared" si="3"/>
        <v xml:space="preserve">Lagoon Beach Villa </v>
      </c>
      <c r="N12" s="31" t="str">
        <f t="shared" si="3"/>
        <v>BB</v>
      </c>
      <c r="O12" s="31" t="str">
        <f t="shared" si="3"/>
        <v>02 Persons</v>
      </c>
      <c r="P12" s="34">
        <f t="shared" si="4"/>
        <v>2060</v>
      </c>
      <c r="Q12" s="34">
        <f t="shared" si="5"/>
        <v>1185</v>
      </c>
      <c r="R12" s="34">
        <f t="shared" si="6"/>
        <v>920</v>
      </c>
      <c r="S12" s="34">
        <f t="shared" si="7"/>
        <v>1005</v>
      </c>
      <c r="U12" s="53">
        <v>25</v>
      </c>
      <c r="V12" s="53">
        <v>10</v>
      </c>
      <c r="W12" s="53">
        <v>10</v>
      </c>
      <c r="X12" s="53">
        <v>10</v>
      </c>
      <c r="Z12" s="30" t="str">
        <f t="shared" si="8"/>
        <v xml:space="preserve">Lagoon Beach Villa 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2085</v>
      </c>
      <c r="AD12" s="34">
        <f t="shared" si="9"/>
        <v>1195</v>
      </c>
      <c r="AE12" s="34">
        <f t="shared" si="9"/>
        <v>930</v>
      </c>
      <c r="AF12" s="34">
        <f t="shared" si="9"/>
        <v>1015</v>
      </c>
    </row>
    <row r="13" spans="1:32" ht="20.45" customHeight="1">
      <c r="A13" s="30" t="s">
        <v>981</v>
      </c>
      <c r="B13" s="31" t="s">
        <v>139</v>
      </c>
      <c r="C13" s="31" t="s">
        <v>140</v>
      </c>
      <c r="D13" s="31">
        <v>2165</v>
      </c>
      <c r="E13" s="31">
        <v>1288</v>
      </c>
      <c r="F13" s="31">
        <v>1040</v>
      </c>
      <c r="G13" s="31">
        <v>1107</v>
      </c>
      <c r="H13" s="8"/>
      <c r="I13" s="33"/>
      <c r="J13" s="33"/>
      <c r="K13" s="33">
        <v>0</v>
      </c>
      <c r="M13" s="30" t="str">
        <f t="shared" si="3"/>
        <v>Ocean Water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2165</v>
      </c>
      <c r="Q13" s="34">
        <f t="shared" si="5"/>
        <v>1288</v>
      </c>
      <c r="R13" s="34">
        <f t="shared" si="6"/>
        <v>1040</v>
      </c>
      <c r="S13" s="34">
        <f t="shared" si="7"/>
        <v>1107</v>
      </c>
      <c r="U13" s="53">
        <v>25</v>
      </c>
      <c r="V13" s="53">
        <v>12</v>
      </c>
      <c r="W13" s="53">
        <v>12</v>
      </c>
      <c r="X13" s="53">
        <v>12</v>
      </c>
      <c r="Z13" s="30" t="str">
        <f t="shared" si="8"/>
        <v>Ocean Water Villa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2190</v>
      </c>
      <c r="AD13" s="34">
        <f t="shared" si="9"/>
        <v>1300</v>
      </c>
      <c r="AE13" s="34">
        <f t="shared" si="9"/>
        <v>1052</v>
      </c>
      <c r="AF13" s="34">
        <f t="shared" si="9"/>
        <v>1119</v>
      </c>
    </row>
    <row r="14" spans="1:32" ht="20.45" customHeight="1">
      <c r="A14" s="30" t="s">
        <v>1674</v>
      </c>
      <c r="B14" s="31" t="s">
        <v>139</v>
      </c>
      <c r="C14" s="31" t="s">
        <v>140</v>
      </c>
      <c r="D14" s="31">
        <v>2215</v>
      </c>
      <c r="E14" s="31">
        <v>1324</v>
      </c>
      <c r="F14" s="31">
        <v>1075</v>
      </c>
      <c r="G14" s="31">
        <v>1160</v>
      </c>
      <c r="H14" s="8"/>
      <c r="I14" s="33"/>
      <c r="J14" s="33"/>
      <c r="K14" s="33">
        <v>0</v>
      </c>
      <c r="M14" s="30" t="str">
        <f t="shared" si="3"/>
        <v xml:space="preserve">Ocean Beach Villa </v>
      </c>
      <c r="N14" s="31" t="str">
        <f t="shared" si="3"/>
        <v>BB</v>
      </c>
      <c r="O14" s="31" t="str">
        <f t="shared" si="3"/>
        <v>02 Persons</v>
      </c>
      <c r="P14" s="34">
        <f t="shared" si="4"/>
        <v>2215</v>
      </c>
      <c r="Q14" s="34">
        <f t="shared" si="5"/>
        <v>1324</v>
      </c>
      <c r="R14" s="34">
        <f t="shared" si="6"/>
        <v>1075</v>
      </c>
      <c r="S14" s="34">
        <f t="shared" si="7"/>
        <v>1160</v>
      </c>
      <c r="U14" s="53">
        <v>25</v>
      </c>
      <c r="V14" s="53">
        <v>12</v>
      </c>
      <c r="W14" s="53">
        <v>12</v>
      </c>
      <c r="X14" s="53">
        <v>12</v>
      </c>
      <c r="Z14" s="30" t="str">
        <f t="shared" si="8"/>
        <v xml:space="preserve">Ocean Beach Villa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2240</v>
      </c>
      <c r="AD14" s="34">
        <f t="shared" si="9"/>
        <v>1336</v>
      </c>
      <c r="AE14" s="34">
        <f t="shared" si="9"/>
        <v>1087</v>
      </c>
      <c r="AF14" s="34">
        <f t="shared" si="9"/>
        <v>1172</v>
      </c>
    </row>
    <row r="15" spans="1:32" ht="20.45" customHeight="1">
      <c r="A15" s="30" t="s">
        <v>1675</v>
      </c>
      <c r="B15" s="31" t="s">
        <v>139</v>
      </c>
      <c r="C15" s="31" t="s">
        <v>140</v>
      </c>
      <c r="D15" s="31">
        <v>2265</v>
      </c>
      <c r="E15" s="31">
        <v>1354</v>
      </c>
      <c r="F15" s="31">
        <v>1100</v>
      </c>
      <c r="G15" s="31">
        <v>1185</v>
      </c>
      <c r="H15" s="8"/>
      <c r="I15" s="33"/>
      <c r="J15" s="33"/>
      <c r="K15" s="33">
        <v>0</v>
      </c>
      <c r="M15" s="30" t="str">
        <f t="shared" si="3"/>
        <v xml:space="preserve">Laamu Water Villa </v>
      </c>
      <c r="N15" s="31" t="str">
        <f t="shared" si="3"/>
        <v>BB</v>
      </c>
      <c r="O15" s="31" t="str">
        <f t="shared" si="3"/>
        <v>02 Persons</v>
      </c>
      <c r="P15" s="34">
        <f t="shared" si="4"/>
        <v>2265</v>
      </c>
      <c r="Q15" s="34">
        <f t="shared" si="5"/>
        <v>1354</v>
      </c>
      <c r="R15" s="34">
        <f t="shared" si="6"/>
        <v>1100</v>
      </c>
      <c r="S15" s="34">
        <f t="shared" si="7"/>
        <v>1185</v>
      </c>
      <c r="U15" s="53">
        <v>25</v>
      </c>
      <c r="V15" s="53">
        <v>12</v>
      </c>
      <c r="W15" s="53">
        <v>12</v>
      </c>
      <c r="X15" s="53">
        <v>12</v>
      </c>
      <c r="Z15" s="30" t="str">
        <f t="shared" si="8"/>
        <v xml:space="preserve">Laamu Water Villa 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2290</v>
      </c>
      <c r="AD15" s="34">
        <f t="shared" si="9"/>
        <v>1366</v>
      </c>
      <c r="AE15" s="34">
        <f t="shared" si="9"/>
        <v>1112</v>
      </c>
      <c r="AF15" s="34">
        <f t="shared" si="9"/>
        <v>1197</v>
      </c>
    </row>
    <row r="16" spans="1:32" ht="20.45" customHeight="1">
      <c r="A16" s="30" t="s">
        <v>1676</v>
      </c>
      <c r="B16" s="31" t="s">
        <v>139</v>
      </c>
      <c r="C16" s="31" t="s">
        <v>140</v>
      </c>
      <c r="D16" s="31">
        <v>2470</v>
      </c>
      <c r="E16" s="31">
        <v>1519</v>
      </c>
      <c r="F16" s="31">
        <v>1235</v>
      </c>
      <c r="G16" s="31">
        <v>1355</v>
      </c>
      <c r="H16" s="8"/>
      <c r="I16" s="33"/>
      <c r="J16" s="33"/>
      <c r="K16" s="33">
        <v>0</v>
      </c>
      <c r="M16" s="30" t="str">
        <f t="shared" si="3"/>
        <v xml:space="preserve">Sunset Laamu Water Villa </v>
      </c>
      <c r="N16" s="31" t="str">
        <f t="shared" si="3"/>
        <v>BB</v>
      </c>
      <c r="O16" s="31" t="str">
        <f t="shared" si="3"/>
        <v>02 Persons</v>
      </c>
      <c r="P16" s="34">
        <f t="shared" si="4"/>
        <v>2470</v>
      </c>
      <c r="Q16" s="34">
        <f t="shared" si="5"/>
        <v>1519</v>
      </c>
      <c r="R16" s="34">
        <f t="shared" si="6"/>
        <v>1235</v>
      </c>
      <c r="S16" s="34">
        <f t="shared" si="7"/>
        <v>1355</v>
      </c>
      <c r="U16" s="53">
        <v>25</v>
      </c>
      <c r="V16" s="53">
        <v>12</v>
      </c>
      <c r="W16" s="53">
        <v>12</v>
      </c>
      <c r="X16" s="53">
        <v>12</v>
      </c>
      <c r="Z16" s="30" t="str">
        <f t="shared" si="8"/>
        <v xml:space="preserve">Sunset Laamu Water Villa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2495</v>
      </c>
      <c r="AD16" s="34">
        <f t="shared" si="9"/>
        <v>1531</v>
      </c>
      <c r="AE16" s="34">
        <f t="shared" si="9"/>
        <v>1247</v>
      </c>
      <c r="AF16" s="34">
        <f t="shared" si="9"/>
        <v>1367</v>
      </c>
    </row>
    <row r="17" spans="1:32" ht="20.45" customHeight="1">
      <c r="A17" s="30" t="s">
        <v>1677</v>
      </c>
      <c r="B17" s="31" t="s">
        <v>139</v>
      </c>
      <c r="C17" s="31" t="s">
        <v>140</v>
      </c>
      <c r="D17" s="31">
        <v>2560</v>
      </c>
      <c r="E17" s="31">
        <v>1585</v>
      </c>
      <c r="F17" s="31">
        <v>1220</v>
      </c>
      <c r="G17" s="31">
        <v>1355</v>
      </c>
      <c r="H17" s="8"/>
      <c r="I17" s="33"/>
      <c r="J17" s="33"/>
      <c r="K17" s="33">
        <v>0</v>
      </c>
      <c r="M17" s="30" t="str">
        <f t="shared" si="3"/>
        <v>Lagoon Beach Villa with Pool</v>
      </c>
      <c r="N17" s="31" t="str">
        <f t="shared" si="3"/>
        <v>BB</v>
      </c>
      <c r="O17" s="31" t="str">
        <f t="shared" si="3"/>
        <v>02 Persons</v>
      </c>
      <c r="P17" s="34">
        <f t="shared" si="4"/>
        <v>2560</v>
      </c>
      <c r="Q17" s="34">
        <f t="shared" si="5"/>
        <v>1585</v>
      </c>
      <c r="R17" s="34">
        <f t="shared" si="6"/>
        <v>1220</v>
      </c>
      <c r="S17" s="34">
        <f t="shared" si="7"/>
        <v>1355</v>
      </c>
      <c r="U17" s="53">
        <v>25</v>
      </c>
      <c r="V17" s="53">
        <v>12</v>
      </c>
      <c r="W17" s="53">
        <v>12</v>
      </c>
      <c r="X17" s="53">
        <v>12</v>
      </c>
      <c r="Z17" s="30" t="str">
        <f t="shared" si="8"/>
        <v>Lagoon Beach Villa with Pool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2585</v>
      </c>
      <c r="AD17" s="34">
        <f t="shared" si="9"/>
        <v>1597</v>
      </c>
      <c r="AE17" s="34">
        <f t="shared" si="9"/>
        <v>1232</v>
      </c>
      <c r="AF17" s="34">
        <f t="shared" si="9"/>
        <v>1367</v>
      </c>
    </row>
    <row r="18" spans="1:32" ht="20.45" customHeight="1">
      <c r="A18" s="30" t="s">
        <v>1678</v>
      </c>
      <c r="B18" s="31" t="s">
        <v>139</v>
      </c>
      <c r="C18" s="31" t="s">
        <v>140</v>
      </c>
      <c r="D18" s="31">
        <v>2715</v>
      </c>
      <c r="E18" s="31">
        <v>1724</v>
      </c>
      <c r="F18" s="31">
        <v>1375</v>
      </c>
      <c r="G18" s="31">
        <v>1510</v>
      </c>
      <c r="H18" s="8"/>
      <c r="I18" s="33"/>
      <c r="J18" s="33"/>
      <c r="K18" s="33">
        <v>0</v>
      </c>
      <c r="M18" s="30" t="str">
        <f t="shared" si="3"/>
        <v xml:space="preserve">Ocean Beach Villa with Pool </v>
      </c>
      <c r="N18" s="31" t="str">
        <f t="shared" si="3"/>
        <v>BB</v>
      </c>
      <c r="O18" s="31" t="str">
        <f t="shared" si="3"/>
        <v>02 Persons</v>
      </c>
      <c r="P18" s="34">
        <f t="shared" si="4"/>
        <v>2715</v>
      </c>
      <c r="Q18" s="34">
        <f t="shared" si="5"/>
        <v>1724</v>
      </c>
      <c r="R18" s="34">
        <f t="shared" si="6"/>
        <v>1375</v>
      </c>
      <c r="S18" s="34">
        <f t="shared" si="7"/>
        <v>1510</v>
      </c>
      <c r="U18" s="53">
        <v>25</v>
      </c>
      <c r="V18" s="53">
        <v>12</v>
      </c>
      <c r="W18" s="53">
        <v>12</v>
      </c>
      <c r="X18" s="53">
        <v>12</v>
      </c>
      <c r="Z18" s="30" t="str">
        <f t="shared" si="8"/>
        <v xml:space="preserve">Ocean Beach Villa with Pool 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2740</v>
      </c>
      <c r="AD18" s="34">
        <f t="shared" si="9"/>
        <v>1736</v>
      </c>
      <c r="AE18" s="34">
        <f t="shared" si="9"/>
        <v>1387</v>
      </c>
      <c r="AF18" s="34">
        <f t="shared" si="9"/>
        <v>1522</v>
      </c>
    </row>
    <row r="19" spans="1:32" ht="20.45" customHeight="1">
      <c r="A19" s="30" t="s">
        <v>1679</v>
      </c>
      <c r="B19" s="31" t="s">
        <v>139</v>
      </c>
      <c r="C19" s="31" t="s">
        <v>140</v>
      </c>
      <c r="D19" s="31">
        <v>2965</v>
      </c>
      <c r="E19" s="31">
        <v>1888</v>
      </c>
      <c r="F19" s="31">
        <v>1640</v>
      </c>
      <c r="G19" s="31">
        <v>1727</v>
      </c>
      <c r="H19" s="8"/>
      <c r="I19" s="33"/>
      <c r="J19" s="33"/>
      <c r="K19" s="33">
        <v>0</v>
      </c>
      <c r="M19" s="30" t="str">
        <f t="shared" si="3"/>
        <v>Ocean Water Villa with Pool</v>
      </c>
      <c r="N19" s="31" t="str">
        <f t="shared" si="3"/>
        <v>BB</v>
      </c>
      <c r="O19" s="31" t="str">
        <f t="shared" si="3"/>
        <v>02 Persons</v>
      </c>
      <c r="P19" s="34">
        <f t="shared" si="4"/>
        <v>2965</v>
      </c>
      <c r="Q19" s="34">
        <f t="shared" si="5"/>
        <v>1888</v>
      </c>
      <c r="R19" s="34">
        <f t="shared" si="6"/>
        <v>1640</v>
      </c>
      <c r="S19" s="34">
        <f t="shared" si="7"/>
        <v>1727</v>
      </c>
      <c r="U19" s="53">
        <v>25</v>
      </c>
      <c r="V19" s="53">
        <v>12</v>
      </c>
      <c r="W19" s="53">
        <v>12</v>
      </c>
      <c r="X19" s="53">
        <v>12</v>
      </c>
      <c r="Z19" s="30" t="str">
        <f t="shared" si="8"/>
        <v>Ocean Water Villa with Pool</v>
      </c>
      <c r="AA19" s="31" t="str">
        <f t="shared" si="8"/>
        <v>BB</v>
      </c>
      <c r="AB19" s="31" t="str">
        <f t="shared" si="8"/>
        <v>02 Persons</v>
      </c>
      <c r="AC19" s="34">
        <f t="shared" si="9"/>
        <v>2990</v>
      </c>
      <c r="AD19" s="34">
        <f t="shared" si="9"/>
        <v>1900</v>
      </c>
      <c r="AE19" s="34">
        <f t="shared" si="9"/>
        <v>1652</v>
      </c>
      <c r="AF19" s="34">
        <f t="shared" si="9"/>
        <v>1739</v>
      </c>
    </row>
    <row r="20" spans="1:32" ht="20.45" customHeight="1">
      <c r="A20" s="30" t="s">
        <v>1680</v>
      </c>
      <c r="B20" s="31" t="s">
        <v>139</v>
      </c>
      <c r="C20" s="31" t="s">
        <v>140</v>
      </c>
      <c r="D20" s="31">
        <v>3265</v>
      </c>
      <c r="E20" s="31">
        <v>2054</v>
      </c>
      <c r="F20" s="31">
        <v>1800</v>
      </c>
      <c r="G20" s="31">
        <v>1885</v>
      </c>
      <c r="H20" s="8"/>
      <c r="I20" s="33"/>
      <c r="J20" s="33"/>
      <c r="K20" s="33">
        <v>0</v>
      </c>
      <c r="M20" s="30" t="str">
        <f t="shared" si="3"/>
        <v xml:space="preserve">Laamu Water Villa with Pool </v>
      </c>
      <c r="N20" s="31" t="str">
        <f t="shared" si="3"/>
        <v>BB</v>
      </c>
      <c r="O20" s="31" t="str">
        <f t="shared" si="3"/>
        <v>02 Persons</v>
      </c>
      <c r="P20" s="34">
        <f t="shared" si="4"/>
        <v>3265</v>
      </c>
      <c r="Q20" s="34">
        <f t="shared" si="5"/>
        <v>2054</v>
      </c>
      <c r="R20" s="34">
        <f t="shared" si="6"/>
        <v>1800</v>
      </c>
      <c r="S20" s="34">
        <f t="shared" si="7"/>
        <v>1885</v>
      </c>
      <c r="U20" s="53">
        <v>25</v>
      </c>
      <c r="V20" s="53">
        <v>12</v>
      </c>
      <c r="W20" s="53">
        <v>12</v>
      </c>
      <c r="X20" s="53">
        <v>12</v>
      </c>
      <c r="Z20" s="30" t="str">
        <f t="shared" si="8"/>
        <v xml:space="preserve">Laamu Water Villa with Pool </v>
      </c>
      <c r="AA20" s="31" t="str">
        <f t="shared" si="8"/>
        <v>BB</v>
      </c>
      <c r="AB20" s="31" t="str">
        <f t="shared" si="8"/>
        <v>02 Persons</v>
      </c>
      <c r="AC20" s="34">
        <f t="shared" si="9"/>
        <v>3290</v>
      </c>
      <c r="AD20" s="34">
        <f t="shared" si="9"/>
        <v>2066</v>
      </c>
      <c r="AE20" s="34">
        <f t="shared" si="9"/>
        <v>1812</v>
      </c>
      <c r="AF20" s="34">
        <f t="shared" si="9"/>
        <v>1897</v>
      </c>
    </row>
    <row r="21" spans="1:32" ht="20.45" customHeight="1">
      <c r="A21" s="30" t="s">
        <v>1681</v>
      </c>
      <c r="B21" s="31" t="s">
        <v>139</v>
      </c>
      <c r="C21" s="31" t="s">
        <v>140</v>
      </c>
      <c r="D21" s="31">
        <v>3345</v>
      </c>
      <c r="E21" s="31">
        <v>2112</v>
      </c>
      <c r="F21" s="31">
        <v>1830</v>
      </c>
      <c r="G21" s="31">
        <v>1905</v>
      </c>
      <c r="H21" s="8"/>
      <c r="I21" s="33"/>
      <c r="J21" s="33"/>
      <c r="K21" s="33">
        <v>0</v>
      </c>
      <c r="M21" s="30" t="str">
        <f t="shared" si="3"/>
        <v>Beach Family Villa with Pool</v>
      </c>
      <c r="N21" s="31" t="str">
        <f t="shared" si="3"/>
        <v>BB</v>
      </c>
      <c r="O21" s="31" t="str">
        <f t="shared" si="3"/>
        <v>02 Persons</v>
      </c>
      <c r="P21" s="34">
        <f t="shared" si="4"/>
        <v>3345</v>
      </c>
      <c r="Q21" s="34">
        <f t="shared" si="5"/>
        <v>2112</v>
      </c>
      <c r="R21" s="34">
        <f t="shared" si="6"/>
        <v>1830</v>
      </c>
      <c r="S21" s="34">
        <f t="shared" si="7"/>
        <v>1905</v>
      </c>
      <c r="U21" s="53">
        <v>25</v>
      </c>
      <c r="V21" s="53">
        <v>15</v>
      </c>
      <c r="W21" s="53">
        <v>15</v>
      </c>
      <c r="X21" s="53">
        <v>15</v>
      </c>
      <c r="Z21" s="30" t="str">
        <f t="shared" si="8"/>
        <v>Beach Family Villa with Pool</v>
      </c>
      <c r="AA21" s="31" t="str">
        <f t="shared" si="8"/>
        <v>BB</v>
      </c>
      <c r="AB21" s="31" t="str">
        <f t="shared" si="8"/>
        <v>02 Persons</v>
      </c>
      <c r="AC21" s="34">
        <f t="shared" si="9"/>
        <v>3370</v>
      </c>
      <c r="AD21" s="34">
        <f t="shared" si="9"/>
        <v>2127</v>
      </c>
      <c r="AE21" s="34">
        <f t="shared" si="9"/>
        <v>1845</v>
      </c>
      <c r="AF21" s="34">
        <f t="shared" si="9"/>
        <v>1920</v>
      </c>
    </row>
    <row r="22" spans="1:32" ht="20.45" customHeight="1">
      <c r="A22" s="30" t="s">
        <v>1682</v>
      </c>
      <c r="B22" s="31" t="s">
        <v>139</v>
      </c>
      <c r="C22" s="31" t="s">
        <v>140</v>
      </c>
      <c r="D22" s="31">
        <v>3470</v>
      </c>
      <c r="E22" s="31">
        <v>2219</v>
      </c>
      <c r="F22" s="31">
        <v>1935</v>
      </c>
      <c r="G22" s="31">
        <v>2055</v>
      </c>
      <c r="H22" s="8"/>
      <c r="I22" s="33"/>
      <c r="J22" s="33"/>
      <c r="K22" s="33">
        <v>0</v>
      </c>
      <c r="M22" s="30" t="str">
        <f t="shared" si="3"/>
        <v xml:space="preserve">Sunset Laamu Water Villa with Pool </v>
      </c>
      <c r="N22" s="31" t="str">
        <f t="shared" si="3"/>
        <v>BB</v>
      </c>
      <c r="O22" s="31" t="str">
        <f t="shared" si="3"/>
        <v>02 Persons</v>
      </c>
      <c r="P22" s="34">
        <f>D22+K22</f>
        <v>3470</v>
      </c>
      <c r="Q22" s="34">
        <f>E22+K22</f>
        <v>2219</v>
      </c>
      <c r="R22" s="34">
        <f>F22+K22</f>
        <v>1935</v>
      </c>
      <c r="S22" s="34">
        <f>G22+K22</f>
        <v>2055</v>
      </c>
      <c r="U22" s="53">
        <v>25</v>
      </c>
      <c r="V22" s="53">
        <v>15</v>
      </c>
      <c r="W22" s="53">
        <v>15</v>
      </c>
      <c r="X22" s="53">
        <v>15</v>
      </c>
      <c r="Z22" s="30" t="str">
        <f t="shared" si="8"/>
        <v xml:space="preserve">Sunset Laamu Water Villa with Pool </v>
      </c>
      <c r="AA22" s="31" t="str">
        <f t="shared" si="8"/>
        <v>BB</v>
      </c>
      <c r="AB22" s="31" t="str">
        <f t="shared" si="8"/>
        <v>02 Persons</v>
      </c>
      <c r="AC22" s="34">
        <f t="shared" si="9"/>
        <v>3495</v>
      </c>
      <c r="AD22" s="34">
        <f t="shared" si="9"/>
        <v>2234</v>
      </c>
      <c r="AE22" s="34">
        <f t="shared" si="9"/>
        <v>1950</v>
      </c>
      <c r="AF22" s="34">
        <f t="shared" si="9"/>
        <v>2070</v>
      </c>
    </row>
    <row r="23" spans="1:32" ht="20.45" customHeight="1">
      <c r="A23" s="30" t="s">
        <v>1683</v>
      </c>
      <c r="B23" s="31" t="s">
        <v>139</v>
      </c>
      <c r="C23" s="31" t="s">
        <v>68</v>
      </c>
      <c r="D23" s="31">
        <v>7885</v>
      </c>
      <c r="E23" s="31">
        <v>4665</v>
      </c>
      <c r="F23" s="31">
        <v>3915</v>
      </c>
      <c r="G23" s="31">
        <v>4100</v>
      </c>
      <c r="H23" s="8"/>
      <c r="I23" s="33"/>
      <c r="J23" s="33"/>
      <c r="K23" s="33">
        <v>0</v>
      </c>
      <c r="M23" s="30" t="str">
        <f t="shared" si="3"/>
        <v>Two Bed Room Lagoon Beach Villa with Pool</v>
      </c>
      <c r="N23" s="31" t="str">
        <f t="shared" si="3"/>
        <v>BB</v>
      </c>
      <c r="O23" s="31" t="str">
        <f t="shared" si="3"/>
        <v>04 Persons</v>
      </c>
      <c r="P23" s="34">
        <f t="shared" si="4"/>
        <v>7885</v>
      </c>
      <c r="Q23" s="34">
        <f t="shared" si="5"/>
        <v>4665</v>
      </c>
      <c r="R23" s="34">
        <f t="shared" si="6"/>
        <v>3915</v>
      </c>
      <c r="S23" s="34">
        <f t="shared" si="7"/>
        <v>4100</v>
      </c>
      <c r="U23" s="53">
        <v>75</v>
      </c>
      <c r="V23" s="53">
        <v>35</v>
      </c>
      <c r="W23" s="53">
        <v>35</v>
      </c>
      <c r="X23" s="53">
        <v>35</v>
      </c>
      <c r="Z23" s="30" t="str">
        <f t="shared" si="8"/>
        <v>Two Bed Room Lagoon Beach Villa with Pool</v>
      </c>
      <c r="AA23" s="31" t="str">
        <f t="shared" si="8"/>
        <v>BB</v>
      </c>
      <c r="AB23" s="31" t="str">
        <f t="shared" si="8"/>
        <v>04 Persons</v>
      </c>
      <c r="AC23" s="34">
        <f t="shared" si="9"/>
        <v>7960</v>
      </c>
      <c r="AD23" s="34">
        <f t="shared" si="9"/>
        <v>4700</v>
      </c>
      <c r="AE23" s="34">
        <f t="shared" si="9"/>
        <v>3950</v>
      </c>
      <c r="AF23" s="34">
        <f t="shared" si="9"/>
        <v>4135</v>
      </c>
    </row>
    <row r="24" spans="1:32" ht="20.45" customHeight="1">
      <c r="A24" s="30" t="s">
        <v>1684</v>
      </c>
      <c r="B24" s="31" t="s">
        <v>139</v>
      </c>
      <c r="C24" s="31" t="s">
        <v>68</v>
      </c>
      <c r="D24" s="31">
        <v>9020</v>
      </c>
      <c r="E24" s="31">
        <v>5765</v>
      </c>
      <c r="F24" s="31">
        <v>4965</v>
      </c>
      <c r="G24" s="31">
        <v>5150</v>
      </c>
      <c r="H24" s="8"/>
      <c r="I24" s="33"/>
      <c r="J24" s="33"/>
      <c r="K24" s="33">
        <v>0</v>
      </c>
      <c r="M24" s="30" t="str">
        <f t="shared" si="3"/>
        <v>Two Bed Room Ocean Beach Villa with Pool</v>
      </c>
      <c r="N24" s="31" t="str">
        <f t="shared" si="3"/>
        <v>BB</v>
      </c>
      <c r="O24" s="31" t="str">
        <f t="shared" si="3"/>
        <v>04 Persons</v>
      </c>
      <c r="P24" s="34">
        <f>D24+K24</f>
        <v>9020</v>
      </c>
      <c r="Q24" s="34">
        <f>E24+K24</f>
        <v>5765</v>
      </c>
      <c r="R24" s="34">
        <f>F24+K24</f>
        <v>4965</v>
      </c>
      <c r="S24" s="34">
        <f>G24+K24</f>
        <v>5150</v>
      </c>
      <c r="U24" s="53">
        <v>75</v>
      </c>
      <c r="V24" s="53">
        <v>35</v>
      </c>
      <c r="W24" s="53">
        <v>35</v>
      </c>
      <c r="X24" s="53">
        <v>35</v>
      </c>
      <c r="Z24" s="30" t="str">
        <f t="shared" si="8"/>
        <v>Two Bed Room Ocean Beach Villa with Pool</v>
      </c>
      <c r="AA24" s="31" t="str">
        <f t="shared" si="8"/>
        <v>BB</v>
      </c>
      <c r="AB24" s="31" t="str">
        <f t="shared" si="8"/>
        <v>04 Persons</v>
      </c>
      <c r="AC24" s="34">
        <f t="shared" si="9"/>
        <v>9095</v>
      </c>
      <c r="AD24" s="34">
        <f t="shared" si="9"/>
        <v>5800</v>
      </c>
      <c r="AE24" s="34">
        <f t="shared" si="9"/>
        <v>5000</v>
      </c>
      <c r="AF24" s="34">
        <f t="shared" si="9"/>
        <v>5185</v>
      </c>
    </row>
  </sheetData>
  <sheetProtection algorithmName="SHA-512" hashValue="nwLF8ZkmDuVtTEVgksA1nkRGqOr/L0ReAIKUOpqKU8Qa8n6+3z29P2btZ7xQd3PlYnSz83nR435foydlgrdroQ==" saltValue="F1ZcPlNitQ6pkqmfmKX7gw==" spinCount="100000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62B93-FB7A-4210-B78C-A8A4F9A37E43}">
  <sheetPr codeName="Лист187"/>
  <dimension ref="A1:G70"/>
  <sheetViews>
    <sheetView view="pageBreakPreview" topLeftCell="A4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42.85546875" style="1" customWidth="1"/>
    <col min="2" max="2" width="13.7109375" style="1" customWidth="1"/>
    <col min="3" max="3" width="14.140625" style="2" customWidth="1"/>
    <col min="4" max="4" width="20.42578125" style="2" customWidth="1"/>
    <col min="5" max="7" width="20.42578125" style="3" customWidth="1"/>
    <col min="8" max="16384" width="9.140625" style="1"/>
  </cols>
  <sheetData>
    <row r="1" spans="1:7" ht="20.25" customHeight="1">
      <c r="A1" s="300" t="s">
        <v>2027</v>
      </c>
      <c r="B1" s="300"/>
      <c r="C1" s="300"/>
      <c r="D1" s="300"/>
      <c r="G1" s="4"/>
    </row>
    <row r="2" spans="1:7" s="2" customFormat="1" ht="24.6" customHeight="1">
      <c r="A2" s="5"/>
      <c r="B2" s="5"/>
      <c r="E2" s="3"/>
      <c r="F2" s="3"/>
      <c r="G2" s="3"/>
    </row>
    <row r="3" spans="1:7" s="2" customFormat="1" ht="24.6" customHeight="1">
      <c r="A3" s="15" t="s">
        <v>10</v>
      </c>
      <c r="B3" s="15"/>
      <c r="E3" s="3"/>
      <c r="F3" s="3"/>
      <c r="G3" s="3"/>
    </row>
    <row r="4" spans="1:7" s="2" customFormat="1" ht="24.6" customHeight="1">
      <c r="A4" s="5" t="s">
        <v>11</v>
      </c>
      <c r="B4" s="5"/>
      <c r="E4" s="3"/>
      <c r="F4" s="3"/>
      <c r="G4" s="3"/>
    </row>
    <row r="5" spans="1:7" s="2" customFormat="1" ht="24.6" customHeight="1">
      <c r="A5" s="5" t="s">
        <v>12</v>
      </c>
      <c r="B5" s="5"/>
      <c r="E5" s="3"/>
      <c r="F5" s="3"/>
      <c r="G5" s="3"/>
    </row>
    <row r="6" spans="1:7" s="2" customFormat="1" ht="24.6" customHeight="1">
      <c r="A6" s="5" t="s">
        <v>1688</v>
      </c>
      <c r="B6" s="5"/>
      <c r="E6" s="3"/>
      <c r="F6" s="3"/>
      <c r="G6" s="3"/>
    </row>
    <row r="7" spans="1:7" s="2" customFormat="1" ht="24.6" customHeight="1">
      <c r="A7" s="5" t="s">
        <v>1689</v>
      </c>
      <c r="B7" s="5"/>
      <c r="E7" s="3"/>
      <c r="F7" s="3"/>
      <c r="G7" s="3"/>
    </row>
    <row r="8" spans="1:7" s="2" customFormat="1" ht="24.6" customHeight="1">
      <c r="A8" s="5"/>
      <c r="B8" s="5"/>
      <c r="E8" s="3"/>
      <c r="F8" s="3"/>
      <c r="G8" s="3"/>
    </row>
    <row r="9" spans="1:7" s="2" customFormat="1" ht="24.6" customHeight="1">
      <c r="A9" s="5"/>
      <c r="B9" s="5"/>
      <c r="E9" s="3"/>
      <c r="F9" s="3"/>
      <c r="G9" s="3"/>
    </row>
    <row r="10" spans="1:7" s="2" customFormat="1" ht="24.6" customHeight="1">
      <c r="A10" s="15" t="s">
        <v>1690</v>
      </c>
      <c r="B10" s="5"/>
      <c r="E10" s="3"/>
      <c r="F10" s="3"/>
      <c r="G10" s="3"/>
    </row>
    <row r="11" spans="1:7" s="2" customFormat="1" ht="24.6" customHeight="1">
      <c r="A11" s="37" t="s">
        <v>1691</v>
      </c>
      <c r="B11" s="5"/>
      <c r="E11" s="3"/>
      <c r="F11" s="3"/>
      <c r="G11" s="3"/>
    </row>
    <row r="12" spans="1:7" s="2" customFormat="1" ht="24.6" customHeight="1">
      <c r="A12" s="7" t="s">
        <v>1692</v>
      </c>
      <c r="B12" s="5"/>
      <c r="E12" s="3"/>
      <c r="F12" s="3"/>
      <c r="G12" s="3"/>
    </row>
    <row r="13" spans="1:7" s="2" customFormat="1" ht="24.6" customHeight="1">
      <c r="A13" s="5" t="s">
        <v>1693</v>
      </c>
      <c r="B13" s="5"/>
      <c r="E13" s="3"/>
      <c r="F13" s="3"/>
      <c r="G13" s="3"/>
    </row>
    <row r="14" spans="1:7" s="2" customFormat="1" ht="24.6" customHeight="1">
      <c r="A14" s="5" t="s">
        <v>1694</v>
      </c>
      <c r="B14" s="5"/>
      <c r="E14" s="3"/>
      <c r="F14" s="3"/>
      <c r="G14" s="3"/>
    </row>
    <row r="15" spans="1:7" s="2" customFormat="1" ht="24.6" customHeight="1">
      <c r="A15" s="7" t="s">
        <v>1695</v>
      </c>
      <c r="B15" s="5"/>
      <c r="E15" s="3"/>
      <c r="F15" s="3"/>
      <c r="G15" s="3"/>
    </row>
    <row r="16" spans="1:7" s="2" customFormat="1" ht="24.6" customHeight="1">
      <c r="A16" s="5" t="s">
        <v>1696</v>
      </c>
      <c r="B16" s="5"/>
      <c r="E16" s="3"/>
      <c r="F16" s="3"/>
      <c r="G16" s="3"/>
    </row>
    <row r="17" spans="1:7" s="2" customFormat="1" ht="24.6" customHeight="1">
      <c r="A17" s="5" t="s">
        <v>1697</v>
      </c>
      <c r="B17" s="5"/>
      <c r="E17" s="3"/>
      <c r="F17" s="3"/>
      <c r="G17" s="3"/>
    </row>
    <row r="18" spans="1:7" s="2" customFormat="1" ht="24.6" customHeight="1">
      <c r="A18" s="7" t="s">
        <v>1698</v>
      </c>
      <c r="B18" s="5"/>
      <c r="E18" s="3"/>
      <c r="F18" s="3"/>
      <c r="G18" s="3"/>
    </row>
    <row r="19" spans="1:7" s="2" customFormat="1" ht="24.6" customHeight="1">
      <c r="A19" s="5" t="s">
        <v>1699</v>
      </c>
      <c r="B19" s="5"/>
      <c r="E19" s="3"/>
      <c r="F19" s="3"/>
      <c r="G19" s="3"/>
    </row>
    <row r="20" spans="1:7" s="2" customFormat="1" ht="24.6" customHeight="1">
      <c r="A20" s="5" t="s">
        <v>1700</v>
      </c>
      <c r="B20" s="5"/>
      <c r="E20" s="3"/>
      <c r="F20" s="3"/>
      <c r="G20" s="3"/>
    </row>
    <row r="21" spans="1:7" s="2" customFormat="1" ht="24.6" customHeight="1">
      <c r="A21" s="7" t="s">
        <v>1701</v>
      </c>
      <c r="B21" s="5"/>
      <c r="E21" s="3"/>
      <c r="F21" s="3"/>
      <c r="G21" s="3"/>
    </row>
    <row r="22" spans="1:7" s="2" customFormat="1" ht="24.6" customHeight="1">
      <c r="A22" s="5" t="s">
        <v>1702</v>
      </c>
      <c r="B22" s="5"/>
      <c r="E22" s="3"/>
      <c r="F22" s="3"/>
      <c r="G22" s="3"/>
    </row>
    <row r="23" spans="1:7" s="2" customFormat="1" ht="24.6" customHeight="1">
      <c r="A23" s="5" t="s">
        <v>1703</v>
      </c>
      <c r="B23" s="5"/>
      <c r="E23" s="3"/>
      <c r="F23" s="3"/>
      <c r="G23" s="3"/>
    </row>
    <row r="24" spans="1:7" s="2" customFormat="1" ht="24.6" customHeight="1">
      <c r="A24" s="5"/>
      <c r="B24" s="5"/>
      <c r="E24" s="3"/>
      <c r="F24" s="3"/>
      <c r="G24" s="3"/>
    </row>
    <row r="25" spans="1:7" s="2" customFormat="1" ht="24.6" customHeight="1">
      <c r="A25" s="15" t="s">
        <v>116</v>
      </c>
      <c r="B25" s="15"/>
      <c r="E25" s="3"/>
      <c r="F25" s="3"/>
      <c r="G25" s="3"/>
    </row>
    <row r="26" spans="1:7" s="2" customFormat="1" ht="24.6" customHeight="1">
      <c r="A26" s="37" t="s">
        <v>1691</v>
      </c>
      <c r="B26" s="15"/>
      <c r="E26" s="3"/>
      <c r="F26" s="3"/>
      <c r="G26" s="3"/>
    </row>
    <row r="27" spans="1:7" s="2" customFormat="1" ht="24.6" customHeight="1">
      <c r="A27" s="7" t="s">
        <v>1692</v>
      </c>
      <c r="B27" s="15"/>
      <c r="E27" s="3"/>
      <c r="F27" s="3"/>
      <c r="G27" s="3"/>
    </row>
    <row r="28" spans="1:7" s="2" customFormat="1" ht="24.6" customHeight="1">
      <c r="A28" s="5" t="s">
        <v>1704</v>
      </c>
      <c r="B28" s="5"/>
      <c r="E28" s="3"/>
      <c r="F28" s="3"/>
      <c r="G28" s="3"/>
    </row>
    <row r="29" spans="1:7" s="2" customFormat="1" ht="24.6" customHeight="1">
      <c r="A29" s="5" t="s">
        <v>1705</v>
      </c>
      <c r="B29" s="5"/>
      <c r="E29" s="3"/>
      <c r="F29" s="3"/>
      <c r="G29" s="3"/>
    </row>
    <row r="30" spans="1:7" s="2" customFormat="1" ht="24.6" customHeight="1">
      <c r="A30" s="5" t="s">
        <v>121</v>
      </c>
      <c r="B30" s="5"/>
      <c r="E30" s="3"/>
      <c r="F30" s="3"/>
      <c r="G30" s="3"/>
    </row>
    <row r="31" spans="1:7" s="2" customFormat="1" ht="24.6" customHeight="1">
      <c r="A31" s="7" t="s">
        <v>1695</v>
      </c>
      <c r="B31" s="15"/>
      <c r="E31" s="3"/>
      <c r="F31" s="3"/>
      <c r="G31" s="3"/>
    </row>
    <row r="32" spans="1:7" s="2" customFormat="1" ht="24.6" customHeight="1">
      <c r="A32" s="5" t="s">
        <v>1706</v>
      </c>
      <c r="B32" s="5"/>
      <c r="E32" s="3"/>
      <c r="F32" s="3"/>
      <c r="G32" s="3"/>
    </row>
    <row r="33" spans="1:7" s="2" customFormat="1" ht="24.6" customHeight="1">
      <c r="A33" s="5" t="s">
        <v>121</v>
      </c>
      <c r="B33" s="1"/>
      <c r="E33" s="3"/>
      <c r="F33" s="3"/>
      <c r="G33" s="3"/>
    </row>
    <row r="34" spans="1:7" s="2" customFormat="1" ht="24.6" customHeight="1">
      <c r="A34" s="7" t="s">
        <v>1698</v>
      </c>
      <c r="B34" s="1"/>
      <c r="E34" s="3"/>
      <c r="F34" s="3"/>
      <c r="G34" s="3"/>
    </row>
    <row r="35" spans="1:7" s="2" customFormat="1" ht="24.6" customHeight="1">
      <c r="A35" s="5" t="s">
        <v>1707</v>
      </c>
      <c r="B35" s="1"/>
      <c r="E35" s="3"/>
      <c r="F35" s="3"/>
      <c r="G35" s="3"/>
    </row>
    <row r="36" spans="1:7" s="2" customFormat="1" ht="24.6" customHeight="1">
      <c r="A36" s="5" t="s">
        <v>121</v>
      </c>
      <c r="B36" s="1"/>
      <c r="E36" s="3"/>
      <c r="F36" s="3"/>
      <c r="G36" s="3"/>
    </row>
    <row r="37" spans="1:7" s="2" customFormat="1" ht="24.6" customHeight="1">
      <c r="A37" s="7" t="s">
        <v>1701</v>
      </c>
      <c r="B37" s="1"/>
      <c r="E37" s="3"/>
      <c r="F37" s="3"/>
      <c r="G37" s="3"/>
    </row>
    <row r="38" spans="1:7" s="2" customFormat="1" ht="24.6" customHeight="1">
      <c r="A38" s="5" t="s">
        <v>1708</v>
      </c>
      <c r="B38" s="1"/>
      <c r="E38" s="3"/>
      <c r="F38" s="3"/>
      <c r="G38" s="3"/>
    </row>
    <row r="39" spans="1:7" s="2" customFormat="1" ht="24.6" customHeight="1">
      <c r="A39" s="5" t="s">
        <v>121</v>
      </c>
      <c r="B39" s="1"/>
      <c r="E39" s="3"/>
      <c r="F39" s="3"/>
      <c r="G39" s="3"/>
    </row>
    <row r="40" spans="1:7" s="2" customFormat="1" ht="24.6" customHeight="1">
      <c r="A40" s="1"/>
      <c r="B40" s="1"/>
      <c r="E40" s="3"/>
      <c r="F40" s="3"/>
      <c r="G40" s="3"/>
    </row>
    <row r="41" spans="1:7" s="2" customFormat="1" ht="24.6" customHeight="1">
      <c r="A41" s="15" t="s">
        <v>1690</v>
      </c>
      <c r="B41" s="1"/>
      <c r="E41" s="3"/>
      <c r="F41" s="3"/>
      <c r="G41" s="3"/>
    </row>
    <row r="42" spans="1:7" ht="24.6" customHeight="1">
      <c r="A42" s="37" t="s">
        <v>1709</v>
      </c>
    </row>
    <row r="43" spans="1:7" ht="24.6" customHeight="1">
      <c r="A43" s="7" t="s">
        <v>1692</v>
      </c>
    </row>
    <row r="44" spans="1:7" ht="24.6" customHeight="1">
      <c r="A44" s="5" t="s">
        <v>1693</v>
      </c>
    </row>
    <row r="45" spans="1:7" ht="24.6" customHeight="1">
      <c r="A45" s="5" t="s">
        <v>1710</v>
      </c>
    </row>
    <row r="46" spans="1:7" ht="24.6" customHeight="1">
      <c r="A46" s="7" t="s">
        <v>1711</v>
      </c>
    </row>
    <row r="47" spans="1:7" ht="24.6" customHeight="1">
      <c r="A47" s="5" t="s">
        <v>1693</v>
      </c>
    </row>
    <row r="48" spans="1:7" ht="24.6" customHeight="1">
      <c r="A48" s="5" t="s">
        <v>1712</v>
      </c>
    </row>
    <row r="49" spans="1:1" ht="24.6" customHeight="1">
      <c r="A49" s="7" t="s">
        <v>1701</v>
      </c>
    </row>
    <row r="50" spans="1:1" ht="24.6" customHeight="1">
      <c r="A50" s="5" t="s">
        <v>1693</v>
      </c>
    </row>
    <row r="51" spans="1:1" ht="24.6" customHeight="1">
      <c r="A51" s="5" t="s">
        <v>1713</v>
      </c>
    </row>
    <row r="52" spans="1:1" ht="24.6" customHeight="1">
      <c r="A52" s="5"/>
    </row>
    <row r="53" spans="1:1" ht="24.6" customHeight="1">
      <c r="A53" s="15" t="s">
        <v>116</v>
      </c>
    </row>
    <row r="54" spans="1:1" ht="24.6" customHeight="1">
      <c r="A54" s="37" t="s">
        <v>1709</v>
      </c>
    </row>
    <row r="55" spans="1:1" ht="24.6" customHeight="1">
      <c r="A55" s="7" t="s">
        <v>1692</v>
      </c>
    </row>
    <row r="56" spans="1:1" ht="24.6" customHeight="1">
      <c r="A56" s="5" t="s">
        <v>1704</v>
      </c>
    </row>
    <row r="57" spans="1:1" ht="24.6" customHeight="1">
      <c r="A57" s="5" t="s">
        <v>1705</v>
      </c>
    </row>
    <row r="58" spans="1:1" ht="24.6" customHeight="1">
      <c r="A58" s="5" t="s">
        <v>121</v>
      </c>
    </row>
    <row r="59" spans="1:1" ht="24.6" customHeight="1">
      <c r="A59" s="7" t="s">
        <v>1711</v>
      </c>
    </row>
    <row r="60" spans="1:1" ht="24.6" customHeight="1">
      <c r="A60" s="5" t="s">
        <v>1714</v>
      </c>
    </row>
    <row r="61" spans="1:1" ht="24.6" customHeight="1">
      <c r="A61" s="5" t="s">
        <v>1706</v>
      </c>
    </row>
    <row r="62" spans="1:1" ht="24.6" customHeight="1">
      <c r="A62" s="5" t="s">
        <v>121</v>
      </c>
    </row>
    <row r="63" spans="1:1" ht="24.6" customHeight="1">
      <c r="A63" s="7" t="s">
        <v>1701</v>
      </c>
    </row>
    <row r="64" spans="1:1" ht="24.6" customHeight="1">
      <c r="A64" s="5" t="s">
        <v>1715</v>
      </c>
    </row>
    <row r="65" spans="1:1" ht="24.6" customHeight="1">
      <c r="A65" s="5" t="s">
        <v>1708</v>
      </c>
    </row>
    <row r="66" spans="1:1" ht="24.6" customHeight="1">
      <c r="A66" s="5" t="s">
        <v>121</v>
      </c>
    </row>
    <row r="67" spans="1:1" ht="24.6" customHeight="1"/>
    <row r="68" spans="1:1" ht="24.6" customHeight="1">
      <c r="A68" s="48"/>
    </row>
    <row r="69" spans="1:1" ht="24.6" customHeight="1">
      <c r="A69" s="48"/>
    </row>
    <row r="70" spans="1:1" ht="24.6" customHeight="1">
      <c r="A70" s="48"/>
    </row>
  </sheetData>
  <mergeCells count="1">
    <mergeCell ref="A1:D1"/>
  </mergeCells>
  <pageMargins left="0.25" right="0.25" top="0.75" bottom="0.75" header="0.3" footer="0.3"/>
  <pageSetup paperSize="9" scale="66" orientation="portrait" verticalDpi="1200" r:id="rId1"/>
  <headerFooter>
    <oddFooter xml:space="preserve">&amp;L&amp;"Candara,Regular"&amp;8INTOUR MALDIVES&amp;C&amp;"Candara,Regular"&amp;8&amp;P of &amp;N&amp;R&amp;"Candara,Regular"&amp;8Soneva Fushi </oddFooter>
  </headerFooter>
  <rowBreaks count="2" manualBreakCount="2">
    <brk id="9" max="16383" man="1"/>
    <brk id="5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615F-C55F-4D20-A398-64A37F1FB233}">
  <sheetPr codeName="Лист188">
    <tabColor rgb="FFFF0000"/>
  </sheetPr>
  <dimension ref="A8:AF43"/>
  <sheetViews>
    <sheetView topLeftCell="AG1" zoomScale="120" zoomScaleNormal="120" zoomScaleSheetLayoutView="100" workbookViewId="0">
      <selection sqref="A1:AF1048576"/>
    </sheetView>
  </sheetViews>
  <sheetFormatPr defaultColWidth="29.5703125" defaultRowHeight="14.25" customHeight="1"/>
  <cols>
    <col min="1" max="1" width="56.28515625" style="25" hidden="1" customWidth="1"/>
    <col min="2" max="2" width="11.5703125" style="25" hidden="1" customWidth="1"/>
    <col min="3" max="3" width="20.28515625" style="25" hidden="1" customWidth="1"/>
    <col min="4" max="7" width="24.7109375" style="25" hidden="1" customWidth="1"/>
    <col min="8" max="32" width="0" style="25" hidden="1" customWidth="1"/>
    <col min="33" max="16384" width="29.5703125" style="25"/>
  </cols>
  <sheetData>
    <row r="8" spans="1:32" ht="14.2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4.25" customHeight="1">
      <c r="A9" s="299" t="s">
        <v>0</v>
      </c>
      <c r="B9" s="299" t="s">
        <v>1</v>
      </c>
      <c r="C9" s="299" t="s">
        <v>29</v>
      </c>
      <c r="D9" s="57" t="s">
        <v>298</v>
      </c>
      <c r="E9" s="57" t="s">
        <v>299</v>
      </c>
      <c r="F9" s="57" t="s">
        <v>1716</v>
      </c>
      <c r="G9" s="57" t="s">
        <v>300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Peak Season</v>
      </c>
      <c r="Q9" s="51" t="str">
        <f t="shared" si="0"/>
        <v>High Season</v>
      </c>
      <c r="R9" s="51" t="str">
        <f t="shared" si="0"/>
        <v>Premium High Season</v>
      </c>
      <c r="S9" s="51" t="str">
        <f t="shared" si="0"/>
        <v>Shoulder Season</v>
      </c>
      <c r="U9" s="27" t="str">
        <f>P9</f>
        <v>Peak Season</v>
      </c>
      <c r="V9" s="27" t="str">
        <f t="shared" ref="V9:X15" si="1">Q9</f>
        <v>High Season</v>
      </c>
      <c r="W9" s="27" t="str">
        <f t="shared" si="1"/>
        <v>Premium High Season</v>
      </c>
      <c r="X9" s="27" t="str">
        <f t="shared" si="1"/>
        <v>Shoulder Season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>Peak Season</v>
      </c>
      <c r="AD9" s="52" t="str">
        <f t="shared" si="2"/>
        <v>High Season</v>
      </c>
      <c r="AE9" s="52" t="str">
        <f t="shared" si="2"/>
        <v>Premium High Season</v>
      </c>
      <c r="AF9" s="52" t="str">
        <f t="shared" si="2"/>
        <v>Shoulder Season</v>
      </c>
    </row>
    <row r="10" spans="1:32" ht="14.25" customHeight="1">
      <c r="A10" s="299"/>
      <c r="B10" s="299"/>
      <c r="C10" s="299"/>
      <c r="D10" s="57" t="s">
        <v>1717</v>
      </c>
      <c r="E10" s="57" t="s">
        <v>1718</v>
      </c>
      <c r="F10" s="57" t="s">
        <v>1719</v>
      </c>
      <c r="G10" s="57" t="s">
        <v>1685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20 Dec 2019 to 12 Jan 2020</v>
      </c>
      <c r="Q10" s="51" t="str">
        <f t="shared" si="0"/>
        <v>13 Jan 2020 to 14 Feb 2020</v>
      </c>
      <c r="R10" s="51" t="str">
        <f t="shared" si="0"/>
        <v>15 Feb 2020 to 23 Feb 2020</v>
      </c>
      <c r="S10" s="51" t="str">
        <f t="shared" si="0"/>
        <v>04 May 2020 to 23 Jul 2020</v>
      </c>
      <c r="U10" s="27" t="str">
        <f>P10</f>
        <v>20 Dec 2019 to 12 Jan 2020</v>
      </c>
      <c r="V10" s="27" t="str">
        <f t="shared" si="1"/>
        <v>13 Jan 2020 to 14 Feb 2020</v>
      </c>
      <c r="W10" s="27" t="str">
        <f t="shared" si="1"/>
        <v>15 Feb 2020 to 23 Feb 2020</v>
      </c>
      <c r="X10" s="27" t="str">
        <f t="shared" si="1"/>
        <v>04 May 2020 to 23 Jul 2020</v>
      </c>
      <c r="Z10" s="311"/>
      <c r="AA10" s="311"/>
      <c r="AB10" s="311"/>
      <c r="AC10" s="52" t="str">
        <f t="shared" si="2"/>
        <v>20 Dec 2019 to 12 Jan 2020</v>
      </c>
      <c r="AD10" s="52" t="str">
        <f t="shared" si="2"/>
        <v>13 Jan 2020 to 14 Feb 2020</v>
      </c>
      <c r="AE10" s="52" t="str">
        <f t="shared" si="2"/>
        <v>15 Feb 2020 to 23 Feb 2020</v>
      </c>
      <c r="AF10" s="52" t="str">
        <f t="shared" si="2"/>
        <v>04 May 2020 to 23 Jul 2020</v>
      </c>
    </row>
    <row r="11" spans="1:32" ht="14.25" customHeight="1">
      <c r="A11" s="299"/>
      <c r="B11" s="299"/>
      <c r="C11" s="299"/>
      <c r="D11" s="57"/>
      <c r="E11" s="57" t="s">
        <v>1720</v>
      </c>
      <c r="F11" s="57" t="s">
        <v>1721</v>
      </c>
      <c r="G11" s="57" t="s">
        <v>1687</v>
      </c>
      <c r="H11" s="8"/>
      <c r="I11" s="26"/>
      <c r="J11" s="26"/>
      <c r="K11" s="26"/>
      <c r="M11" s="294"/>
      <c r="N11" s="294"/>
      <c r="O11" s="294"/>
      <c r="P11" s="51"/>
      <c r="Q11" s="51" t="str">
        <f>E11</f>
        <v>24 Feb 2020 to 03 Apr 2020</v>
      </c>
      <c r="R11" s="51" t="str">
        <f>F11</f>
        <v>04 Apr 2020 to 19 Apr 2020</v>
      </c>
      <c r="S11" s="51" t="str">
        <f>G11</f>
        <v>24 Aug 2020 to 11 Oct 2020</v>
      </c>
      <c r="U11" s="27"/>
      <c r="V11" s="27" t="str">
        <f t="shared" si="1"/>
        <v>24 Feb 2020 to 03 Apr 2020</v>
      </c>
      <c r="W11" s="27" t="str">
        <f t="shared" si="1"/>
        <v>04 Apr 2020 to 19 Apr 2020</v>
      </c>
      <c r="X11" s="27" t="str">
        <f t="shared" si="1"/>
        <v>24 Aug 2020 to 11 Oct 2020</v>
      </c>
      <c r="Z11" s="311"/>
      <c r="AA11" s="311"/>
      <c r="AB11" s="311"/>
      <c r="AC11" s="52"/>
      <c r="AD11" s="52" t="str">
        <f>V11</f>
        <v>24 Feb 2020 to 03 Apr 2020</v>
      </c>
      <c r="AE11" s="52" t="str">
        <f>W11</f>
        <v>04 Apr 2020 to 19 Apr 2020</v>
      </c>
      <c r="AF11" s="52" t="str">
        <f>X11</f>
        <v>24 Aug 2020 to 11 Oct 2020</v>
      </c>
    </row>
    <row r="12" spans="1:32" ht="14.25" customHeight="1">
      <c r="A12" s="299"/>
      <c r="B12" s="299"/>
      <c r="C12" s="299"/>
      <c r="D12" s="57"/>
      <c r="E12" s="57" t="s">
        <v>1722</v>
      </c>
      <c r="F12" s="57" t="s">
        <v>1723</v>
      </c>
      <c r="G12" s="57"/>
      <c r="H12" s="8"/>
      <c r="I12" s="26"/>
      <c r="J12" s="26"/>
      <c r="K12" s="26"/>
      <c r="M12" s="294"/>
      <c r="N12" s="294"/>
      <c r="O12" s="294"/>
      <c r="P12" s="51"/>
      <c r="Q12" s="51" t="str">
        <f>E12</f>
        <v>20 Apr 2020 to 03 May 2020</v>
      </c>
      <c r="R12" s="51" t="str">
        <f>F12</f>
        <v>24 Oct 2020 to 01 Nov 2020</v>
      </c>
      <c r="S12" s="51"/>
      <c r="U12" s="27"/>
      <c r="V12" s="27" t="str">
        <f t="shared" si="1"/>
        <v>20 Apr 2020 to 03 May 2020</v>
      </c>
      <c r="W12" s="27" t="str">
        <f t="shared" si="1"/>
        <v>24 Oct 2020 to 01 Nov 2020</v>
      </c>
      <c r="X12" s="27"/>
      <c r="Z12" s="311"/>
      <c r="AA12" s="311"/>
      <c r="AB12" s="311"/>
      <c r="AC12" s="52"/>
      <c r="AD12" s="52" t="str">
        <f>V12</f>
        <v>20 Apr 2020 to 03 May 2020</v>
      </c>
      <c r="AE12" s="52" t="str">
        <f>W12</f>
        <v>24 Oct 2020 to 01 Nov 2020</v>
      </c>
      <c r="AF12" s="52"/>
    </row>
    <row r="13" spans="1:32" ht="14.25" customHeight="1">
      <c r="A13" s="57"/>
      <c r="B13" s="57"/>
      <c r="C13" s="57"/>
      <c r="D13" s="57"/>
      <c r="E13" s="57" t="s">
        <v>1686</v>
      </c>
      <c r="F13" s="57"/>
      <c r="G13" s="57"/>
      <c r="H13" s="8"/>
      <c r="I13" s="26"/>
      <c r="J13" s="26"/>
      <c r="K13" s="26"/>
      <c r="M13" s="51"/>
      <c r="N13" s="51"/>
      <c r="O13" s="51"/>
      <c r="P13" s="51"/>
      <c r="Q13" s="51" t="str">
        <f>E13</f>
        <v>24 Jul 2020 to 23 Aug 2020</v>
      </c>
      <c r="R13" s="51"/>
      <c r="S13" s="51"/>
      <c r="U13" s="163"/>
      <c r="V13" s="27" t="str">
        <f t="shared" si="1"/>
        <v>24 Jul 2020 to 23 Aug 2020</v>
      </c>
      <c r="W13" s="163"/>
      <c r="X13" s="163"/>
      <c r="Z13" s="52"/>
      <c r="AA13" s="52"/>
      <c r="AB13" s="52"/>
      <c r="AC13" s="52"/>
      <c r="AD13" s="52" t="str">
        <f>V13</f>
        <v>24 Jul 2020 to 23 Aug 2020</v>
      </c>
      <c r="AE13" s="52"/>
      <c r="AF13" s="52"/>
    </row>
    <row r="14" spans="1:32" ht="14.25" customHeight="1">
      <c r="A14" s="57"/>
      <c r="B14" s="57"/>
      <c r="C14" s="57"/>
      <c r="D14" s="57"/>
      <c r="E14" s="57" t="s">
        <v>1724</v>
      </c>
      <c r="F14" s="57"/>
      <c r="G14" s="57"/>
      <c r="H14" s="8"/>
      <c r="I14" s="26"/>
      <c r="J14" s="26"/>
      <c r="K14" s="26"/>
      <c r="M14" s="51"/>
      <c r="N14" s="51"/>
      <c r="O14" s="51"/>
      <c r="P14" s="51"/>
      <c r="Q14" s="51" t="str">
        <f>E14</f>
        <v>12 Oct 2020 to 23 Oct 2020</v>
      </c>
      <c r="R14" s="51"/>
      <c r="S14" s="51"/>
      <c r="U14" s="163"/>
      <c r="V14" s="27" t="str">
        <f t="shared" si="1"/>
        <v>12 Oct 2020 to 23 Oct 2020</v>
      </c>
      <c r="W14" s="163"/>
      <c r="X14" s="163"/>
      <c r="Z14" s="52"/>
      <c r="AA14" s="52"/>
      <c r="AB14" s="52"/>
      <c r="AC14" s="52"/>
      <c r="AD14" s="52" t="str">
        <f>V14</f>
        <v>12 Oct 2020 to 23 Oct 2020</v>
      </c>
      <c r="AE14" s="52"/>
      <c r="AF14" s="52"/>
    </row>
    <row r="15" spans="1:32" ht="14.25" customHeight="1">
      <c r="A15" s="57"/>
      <c r="B15" s="57"/>
      <c r="C15" s="57"/>
      <c r="D15" s="57"/>
      <c r="E15" s="57" t="s">
        <v>1725</v>
      </c>
      <c r="F15" s="57"/>
      <c r="G15" s="57"/>
      <c r="H15" s="8"/>
      <c r="I15" s="26"/>
      <c r="J15" s="26"/>
      <c r="K15" s="26"/>
      <c r="M15" s="51"/>
      <c r="N15" s="51"/>
      <c r="O15" s="51"/>
      <c r="P15" s="51"/>
      <c r="Q15" s="51" t="str">
        <f>E15</f>
        <v>02 Nov 2020 to 20 Dec 2020</v>
      </c>
      <c r="R15" s="51"/>
      <c r="S15" s="51"/>
      <c r="U15" s="163"/>
      <c r="V15" s="27" t="str">
        <f t="shared" si="1"/>
        <v>02 Nov 2020 to 20 Dec 2020</v>
      </c>
      <c r="W15" s="163"/>
      <c r="X15" s="163"/>
      <c r="Z15" s="52"/>
      <c r="AA15" s="52"/>
      <c r="AB15" s="52"/>
      <c r="AC15" s="52"/>
      <c r="AD15" s="52" t="str">
        <f>V15</f>
        <v>02 Nov 2020 to 20 Dec 2020</v>
      </c>
      <c r="AE15" s="52"/>
      <c r="AF15" s="52"/>
    </row>
    <row r="16" spans="1:32" ht="14.25" customHeight="1">
      <c r="A16" s="30" t="s">
        <v>1726</v>
      </c>
      <c r="B16" s="31" t="s">
        <v>139</v>
      </c>
      <c r="C16" s="31" t="s">
        <v>140</v>
      </c>
      <c r="D16" s="31">
        <v>3650</v>
      </c>
      <c r="E16" s="31">
        <v>1900</v>
      </c>
      <c r="F16" s="31">
        <v>2170</v>
      </c>
      <c r="G16" s="31">
        <v>1480</v>
      </c>
      <c r="H16" s="8"/>
      <c r="I16" s="33"/>
      <c r="J16" s="33"/>
      <c r="K16" s="33">
        <v>0</v>
      </c>
      <c r="M16" s="30" t="str">
        <f>A16</f>
        <v>Crusoe Villa with Pool</v>
      </c>
      <c r="N16" s="31" t="str">
        <f>B16</f>
        <v>BB</v>
      </c>
      <c r="O16" s="31" t="str">
        <f>C16</f>
        <v>02 Persons</v>
      </c>
      <c r="P16" s="34">
        <f>D16+K16</f>
        <v>3650</v>
      </c>
      <c r="Q16" s="34">
        <f>E16+K16</f>
        <v>1900</v>
      </c>
      <c r="R16" s="34">
        <f>F16+K16</f>
        <v>2170</v>
      </c>
      <c r="S16" s="34">
        <f>G16+K16</f>
        <v>1480</v>
      </c>
      <c r="U16" s="53">
        <v>25</v>
      </c>
      <c r="V16" s="53">
        <v>10</v>
      </c>
      <c r="W16" s="53">
        <v>10</v>
      </c>
      <c r="X16" s="53">
        <v>10</v>
      </c>
      <c r="Z16" s="30" t="str">
        <f>M16</f>
        <v>Crusoe Villa with Pool</v>
      </c>
      <c r="AA16" s="31" t="str">
        <f>N16</f>
        <v>BB</v>
      </c>
      <c r="AB16" s="31" t="str">
        <f>O16</f>
        <v>02 Persons</v>
      </c>
      <c r="AC16" s="34">
        <f>P16+U16</f>
        <v>3675</v>
      </c>
      <c r="AD16" s="34">
        <f>Q16+V16</f>
        <v>1910</v>
      </c>
      <c r="AE16" s="34">
        <f>R16+W16</f>
        <v>2180</v>
      </c>
      <c r="AF16" s="34">
        <f>S16+X16</f>
        <v>1490</v>
      </c>
    </row>
    <row r="17" spans="1:32" ht="14.25" customHeight="1">
      <c r="A17" s="30" t="s">
        <v>1727</v>
      </c>
      <c r="B17" s="31" t="s">
        <v>139</v>
      </c>
      <c r="C17" s="31" t="s">
        <v>140</v>
      </c>
      <c r="D17" s="31">
        <v>3650</v>
      </c>
      <c r="E17" s="31">
        <v>1900</v>
      </c>
      <c r="F17" s="31">
        <v>2170</v>
      </c>
      <c r="G17" s="31">
        <v>1480</v>
      </c>
      <c r="H17" s="8"/>
      <c r="I17" s="33"/>
      <c r="J17" s="33"/>
      <c r="K17" s="33">
        <v>0</v>
      </c>
      <c r="M17" s="30" t="str">
        <f t="shared" ref="M17:O32" si="3">A17</f>
        <v>Soneva Fushi Villa Suite with Pool</v>
      </c>
      <c r="N17" s="31" t="str">
        <f t="shared" si="3"/>
        <v>BB</v>
      </c>
      <c r="O17" s="31" t="str">
        <f t="shared" si="3"/>
        <v>02 Persons</v>
      </c>
      <c r="P17" s="34">
        <f t="shared" ref="P17:P39" si="4">D17+K17</f>
        <v>3650</v>
      </c>
      <c r="Q17" s="34">
        <f t="shared" ref="Q17:Q39" si="5">E17+K17</f>
        <v>1900</v>
      </c>
      <c r="R17" s="34">
        <f t="shared" ref="R17:R39" si="6">F17+K17</f>
        <v>2170</v>
      </c>
      <c r="S17" s="34">
        <f t="shared" ref="S17:S39" si="7">G17+K17</f>
        <v>1480</v>
      </c>
      <c r="U17" s="53">
        <v>25</v>
      </c>
      <c r="V17" s="53">
        <v>15</v>
      </c>
      <c r="W17" s="53">
        <v>15</v>
      </c>
      <c r="X17" s="53">
        <v>15</v>
      </c>
      <c r="Z17" s="30" t="str">
        <f t="shared" ref="Z17:AB32" si="8">M17</f>
        <v>Soneva Fushi Villa Suite with Pool</v>
      </c>
      <c r="AA17" s="31" t="str">
        <f t="shared" si="8"/>
        <v>BB</v>
      </c>
      <c r="AB17" s="31" t="str">
        <f t="shared" si="8"/>
        <v>02 Persons</v>
      </c>
      <c r="AC17" s="34">
        <f t="shared" ref="AC17:AF32" si="9">P17+U17</f>
        <v>3675</v>
      </c>
      <c r="AD17" s="34">
        <f t="shared" si="9"/>
        <v>1915</v>
      </c>
      <c r="AE17" s="34">
        <f t="shared" si="9"/>
        <v>2185</v>
      </c>
      <c r="AF17" s="34">
        <f t="shared" si="9"/>
        <v>1495</v>
      </c>
    </row>
    <row r="18" spans="1:32" ht="14.25" customHeight="1">
      <c r="A18" s="30" t="s">
        <v>1728</v>
      </c>
      <c r="B18" s="31" t="s">
        <v>139</v>
      </c>
      <c r="C18" s="31" t="s">
        <v>140</v>
      </c>
      <c r="D18" s="31">
        <v>6560</v>
      </c>
      <c r="E18" s="31">
        <v>2680</v>
      </c>
      <c r="F18" s="31">
        <v>3220</v>
      </c>
      <c r="G18" s="31">
        <v>1650</v>
      </c>
      <c r="H18" s="8"/>
      <c r="I18" s="33"/>
      <c r="J18" s="33"/>
      <c r="K18" s="33">
        <v>0</v>
      </c>
      <c r="M18" s="30" t="str">
        <f t="shared" si="3"/>
        <v>Soneva Fushi Family Villa Suite</v>
      </c>
      <c r="N18" s="31" t="str">
        <f t="shared" si="3"/>
        <v>BB</v>
      </c>
      <c r="O18" s="31" t="str">
        <f t="shared" si="3"/>
        <v>02 Persons</v>
      </c>
      <c r="P18" s="34">
        <f t="shared" si="4"/>
        <v>6560</v>
      </c>
      <c r="Q18" s="34">
        <f t="shared" si="5"/>
        <v>2680</v>
      </c>
      <c r="R18" s="34">
        <f t="shared" si="6"/>
        <v>3220</v>
      </c>
      <c r="S18" s="34">
        <f t="shared" si="7"/>
        <v>1650</v>
      </c>
      <c r="U18" s="53">
        <v>25</v>
      </c>
      <c r="V18" s="53">
        <v>15</v>
      </c>
      <c r="W18" s="53">
        <v>15</v>
      </c>
      <c r="X18" s="53">
        <v>15</v>
      </c>
      <c r="Z18" s="30" t="str">
        <f t="shared" si="8"/>
        <v>Soneva Fushi Family Villa Suite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6585</v>
      </c>
      <c r="AD18" s="34">
        <f t="shared" si="9"/>
        <v>2695</v>
      </c>
      <c r="AE18" s="34">
        <f t="shared" si="9"/>
        <v>3235</v>
      </c>
      <c r="AF18" s="34">
        <f t="shared" si="9"/>
        <v>1665</v>
      </c>
    </row>
    <row r="19" spans="1:32" ht="14.25" customHeight="1">
      <c r="A19" s="30" t="s">
        <v>1729</v>
      </c>
      <c r="B19" s="31" t="s">
        <v>139</v>
      </c>
      <c r="C19" s="31" t="s">
        <v>140</v>
      </c>
      <c r="D19" s="31">
        <v>6850</v>
      </c>
      <c r="E19" s="31">
        <v>2890</v>
      </c>
      <c r="F19" s="31">
        <v>3465</v>
      </c>
      <c r="G19" s="31">
        <v>2060</v>
      </c>
      <c r="H19" s="8"/>
      <c r="I19" s="33"/>
      <c r="J19" s="33"/>
      <c r="K19" s="33">
        <v>0</v>
      </c>
      <c r="M19" s="30" t="str">
        <f t="shared" si="3"/>
        <v>Soneva Fushi Family Villa Suite with Pool</v>
      </c>
      <c r="N19" s="31" t="str">
        <f t="shared" si="3"/>
        <v>BB</v>
      </c>
      <c r="O19" s="31" t="str">
        <f t="shared" si="3"/>
        <v>02 Persons</v>
      </c>
      <c r="P19" s="34">
        <f t="shared" si="4"/>
        <v>6850</v>
      </c>
      <c r="Q19" s="34">
        <f t="shared" si="5"/>
        <v>2890</v>
      </c>
      <c r="R19" s="34">
        <f t="shared" si="6"/>
        <v>3465</v>
      </c>
      <c r="S19" s="34">
        <f t="shared" si="7"/>
        <v>2060</v>
      </c>
      <c r="U19" s="53">
        <v>25</v>
      </c>
      <c r="V19" s="53">
        <v>15</v>
      </c>
      <c r="W19" s="53">
        <v>15</v>
      </c>
      <c r="X19" s="53">
        <v>15</v>
      </c>
      <c r="Z19" s="30" t="str">
        <f t="shared" si="8"/>
        <v>Soneva Fushi Family Villa Suite with Pool</v>
      </c>
      <c r="AA19" s="31" t="str">
        <f t="shared" si="8"/>
        <v>BB</v>
      </c>
      <c r="AB19" s="31" t="str">
        <f t="shared" si="8"/>
        <v>02 Persons</v>
      </c>
      <c r="AC19" s="34">
        <f t="shared" si="9"/>
        <v>6875</v>
      </c>
      <c r="AD19" s="34">
        <f t="shared" si="9"/>
        <v>2905</v>
      </c>
      <c r="AE19" s="34">
        <f t="shared" si="9"/>
        <v>3480</v>
      </c>
      <c r="AF19" s="34">
        <f t="shared" si="9"/>
        <v>2075</v>
      </c>
    </row>
    <row r="20" spans="1:32" ht="14.25" customHeight="1">
      <c r="A20" s="30" t="s">
        <v>1730</v>
      </c>
      <c r="B20" s="31" t="s">
        <v>139</v>
      </c>
      <c r="C20" s="31" t="s">
        <v>140</v>
      </c>
      <c r="D20" s="31">
        <v>6850</v>
      </c>
      <c r="E20" s="31">
        <v>2890</v>
      </c>
      <c r="F20" s="31">
        <v>3465</v>
      </c>
      <c r="G20" s="31">
        <v>2060</v>
      </c>
      <c r="H20" s="8"/>
      <c r="I20" s="33"/>
      <c r="J20" s="33"/>
      <c r="K20" s="33">
        <v>0</v>
      </c>
      <c r="M20" s="30" t="str">
        <f t="shared" si="3"/>
        <v xml:space="preserve">Crusoe Suite with Pool </v>
      </c>
      <c r="N20" s="31" t="str">
        <f t="shared" si="3"/>
        <v>BB</v>
      </c>
      <c r="O20" s="31" t="str">
        <f t="shared" si="3"/>
        <v>02 Persons</v>
      </c>
      <c r="P20" s="34">
        <f t="shared" si="4"/>
        <v>6850</v>
      </c>
      <c r="Q20" s="34">
        <f t="shared" si="5"/>
        <v>2890</v>
      </c>
      <c r="R20" s="34">
        <f t="shared" si="6"/>
        <v>3465</v>
      </c>
      <c r="S20" s="34">
        <f t="shared" si="7"/>
        <v>2060</v>
      </c>
      <c r="U20" s="53">
        <v>25</v>
      </c>
      <c r="V20" s="53">
        <v>15</v>
      </c>
      <c r="W20" s="53">
        <v>15</v>
      </c>
      <c r="X20" s="53">
        <v>15</v>
      </c>
      <c r="Z20" s="30" t="str">
        <f t="shared" si="8"/>
        <v xml:space="preserve">Crusoe Suite with Pool </v>
      </c>
      <c r="AA20" s="31" t="str">
        <f t="shared" si="8"/>
        <v>BB</v>
      </c>
      <c r="AB20" s="31" t="str">
        <f t="shared" si="8"/>
        <v>02 Persons</v>
      </c>
      <c r="AC20" s="34">
        <f t="shared" si="9"/>
        <v>6875</v>
      </c>
      <c r="AD20" s="34">
        <f t="shared" si="9"/>
        <v>2905</v>
      </c>
      <c r="AE20" s="34">
        <f t="shared" si="9"/>
        <v>3480</v>
      </c>
      <c r="AF20" s="34">
        <f t="shared" si="9"/>
        <v>2075</v>
      </c>
    </row>
    <row r="21" spans="1:32" ht="14.25" customHeight="1">
      <c r="A21" s="73" t="s">
        <v>1731</v>
      </c>
      <c r="B21" s="227" t="s">
        <v>139</v>
      </c>
      <c r="C21" s="227" t="s">
        <v>68</v>
      </c>
      <c r="D21" s="227">
        <v>7190</v>
      </c>
      <c r="E21" s="227">
        <v>3605</v>
      </c>
      <c r="F21" s="227">
        <v>4200</v>
      </c>
      <c r="G21" s="227">
        <v>2575</v>
      </c>
      <c r="H21" s="8"/>
      <c r="I21" s="33"/>
      <c r="J21" s="33"/>
      <c r="K21" s="33">
        <v>0</v>
      </c>
      <c r="M21" s="73" t="str">
        <f t="shared" si="3"/>
        <v xml:space="preserve">Crusoe Villa 2 Bed Room with Pool </v>
      </c>
      <c r="N21" s="227" t="str">
        <f t="shared" si="3"/>
        <v>BB</v>
      </c>
      <c r="O21" s="227" t="str">
        <f t="shared" si="3"/>
        <v>04 Persons</v>
      </c>
      <c r="P21" s="228">
        <f t="shared" si="4"/>
        <v>7190</v>
      </c>
      <c r="Q21" s="228">
        <f t="shared" si="5"/>
        <v>3605</v>
      </c>
      <c r="R21" s="228">
        <f t="shared" si="6"/>
        <v>4200</v>
      </c>
      <c r="S21" s="228">
        <f t="shared" si="7"/>
        <v>2575</v>
      </c>
      <c r="U21" s="229">
        <v>40</v>
      </c>
      <c r="V21" s="229">
        <v>20</v>
      </c>
      <c r="W21" s="229">
        <v>20</v>
      </c>
      <c r="X21" s="229">
        <v>20</v>
      </c>
      <c r="Z21" s="30" t="str">
        <f t="shared" si="8"/>
        <v xml:space="preserve">Crusoe Villa 2 Bed Room with Pool </v>
      </c>
      <c r="AA21" s="31" t="str">
        <f t="shared" si="8"/>
        <v>BB</v>
      </c>
      <c r="AB21" s="31" t="str">
        <f t="shared" si="8"/>
        <v>04 Persons</v>
      </c>
      <c r="AC21" s="34">
        <f t="shared" si="9"/>
        <v>7230</v>
      </c>
      <c r="AD21" s="34">
        <f t="shared" si="9"/>
        <v>3625</v>
      </c>
      <c r="AE21" s="34">
        <f t="shared" si="9"/>
        <v>4220</v>
      </c>
      <c r="AF21" s="34">
        <f t="shared" si="9"/>
        <v>2595</v>
      </c>
    </row>
    <row r="22" spans="1:32" ht="14.25" customHeight="1">
      <c r="A22" s="73" t="s">
        <v>1732</v>
      </c>
      <c r="B22" s="227" t="s">
        <v>139</v>
      </c>
      <c r="C22" s="227" t="s">
        <v>68</v>
      </c>
      <c r="D22" s="227">
        <v>7190</v>
      </c>
      <c r="E22" s="227">
        <v>3605</v>
      </c>
      <c r="F22" s="227">
        <v>4200</v>
      </c>
      <c r="G22" s="227">
        <v>2575</v>
      </c>
      <c r="H22" s="8"/>
      <c r="I22" s="33"/>
      <c r="J22" s="33"/>
      <c r="K22" s="33">
        <v>0</v>
      </c>
      <c r="M22" s="73" t="str">
        <f t="shared" si="3"/>
        <v xml:space="preserve">Soneva Fushi Villa 2 Bed Room with Pool </v>
      </c>
      <c r="N22" s="227" t="str">
        <f t="shared" si="3"/>
        <v>BB</v>
      </c>
      <c r="O22" s="227" t="str">
        <f t="shared" si="3"/>
        <v>04 Persons</v>
      </c>
      <c r="P22" s="228">
        <f t="shared" si="4"/>
        <v>7190</v>
      </c>
      <c r="Q22" s="228">
        <f t="shared" si="5"/>
        <v>3605</v>
      </c>
      <c r="R22" s="228">
        <f t="shared" si="6"/>
        <v>4200</v>
      </c>
      <c r="S22" s="228">
        <f t="shared" si="7"/>
        <v>2575</v>
      </c>
      <c r="U22" s="229">
        <v>40</v>
      </c>
      <c r="V22" s="229">
        <v>20</v>
      </c>
      <c r="W22" s="229">
        <v>20</v>
      </c>
      <c r="X22" s="229">
        <v>20</v>
      </c>
      <c r="Z22" s="30" t="str">
        <f t="shared" si="8"/>
        <v xml:space="preserve">Soneva Fushi Villa 2 Bed Room with Pool </v>
      </c>
      <c r="AA22" s="31" t="str">
        <f t="shared" si="8"/>
        <v>BB</v>
      </c>
      <c r="AB22" s="31" t="str">
        <f t="shared" si="8"/>
        <v>04 Persons</v>
      </c>
      <c r="AC22" s="34">
        <f t="shared" si="9"/>
        <v>7230</v>
      </c>
      <c r="AD22" s="34">
        <f t="shared" si="9"/>
        <v>3625</v>
      </c>
      <c r="AE22" s="34">
        <f t="shared" si="9"/>
        <v>4220</v>
      </c>
      <c r="AF22" s="34">
        <f t="shared" si="9"/>
        <v>2595</v>
      </c>
    </row>
    <row r="23" spans="1:32" ht="14.25" customHeight="1">
      <c r="A23" s="73" t="s">
        <v>1733</v>
      </c>
      <c r="B23" s="227" t="s">
        <v>139</v>
      </c>
      <c r="C23" s="227" t="s">
        <v>68</v>
      </c>
      <c r="D23" s="227">
        <v>7190</v>
      </c>
      <c r="E23" s="227">
        <v>3605</v>
      </c>
      <c r="F23" s="227">
        <v>4200</v>
      </c>
      <c r="G23" s="227">
        <v>2575</v>
      </c>
      <c r="H23" s="8"/>
      <c r="I23" s="33"/>
      <c r="J23" s="33"/>
      <c r="K23" s="33">
        <v>0</v>
      </c>
      <c r="M23" s="73" t="str">
        <f t="shared" si="3"/>
        <v>Soneva Fushi Villa Suite 2 Bed Room with Pool</v>
      </c>
      <c r="N23" s="227" t="str">
        <f t="shared" si="3"/>
        <v>BB</v>
      </c>
      <c r="O23" s="227" t="str">
        <f t="shared" si="3"/>
        <v>04 Persons</v>
      </c>
      <c r="P23" s="228">
        <f t="shared" si="4"/>
        <v>7190</v>
      </c>
      <c r="Q23" s="228">
        <f t="shared" si="5"/>
        <v>3605</v>
      </c>
      <c r="R23" s="228">
        <f t="shared" si="6"/>
        <v>4200</v>
      </c>
      <c r="S23" s="228">
        <f t="shared" si="7"/>
        <v>2575</v>
      </c>
      <c r="U23" s="229">
        <v>40</v>
      </c>
      <c r="V23" s="229">
        <v>20</v>
      </c>
      <c r="W23" s="229">
        <v>20</v>
      </c>
      <c r="X23" s="229">
        <v>20</v>
      </c>
      <c r="Z23" s="30" t="str">
        <f t="shared" si="8"/>
        <v>Soneva Fushi Villa Suite 2 Bed Room with Pool</v>
      </c>
      <c r="AA23" s="31" t="str">
        <f t="shared" si="8"/>
        <v>BB</v>
      </c>
      <c r="AB23" s="31" t="str">
        <f t="shared" si="8"/>
        <v>04 Persons</v>
      </c>
      <c r="AC23" s="34">
        <f t="shared" si="9"/>
        <v>7230</v>
      </c>
      <c r="AD23" s="34">
        <f t="shared" si="9"/>
        <v>3625</v>
      </c>
      <c r="AE23" s="34">
        <f t="shared" si="9"/>
        <v>4220</v>
      </c>
      <c r="AF23" s="34">
        <f t="shared" si="9"/>
        <v>2595</v>
      </c>
    </row>
    <row r="24" spans="1:32" ht="14.25" customHeight="1">
      <c r="A24" s="73" t="s">
        <v>1734</v>
      </c>
      <c r="B24" s="227" t="s">
        <v>139</v>
      </c>
      <c r="C24" s="227" t="s">
        <v>68</v>
      </c>
      <c r="D24" s="227">
        <v>11510</v>
      </c>
      <c r="E24" s="227">
        <v>6180</v>
      </c>
      <c r="F24" s="227">
        <v>7875</v>
      </c>
      <c r="G24" s="227">
        <v>4120</v>
      </c>
      <c r="H24" s="8"/>
      <c r="I24" s="33"/>
      <c r="J24" s="33"/>
      <c r="K24" s="33">
        <v>0</v>
      </c>
      <c r="M24" s="73" t="str">
        <f t="shared" si="3"/>
        <v>Crusoe Suite 2 Bed Room with Pool</v>
      </c>
      <c r="N24" s="227" t="str">
        <f t="shared" si="3"/>
        <v>BB</v>
      </c>
      <c r="O24" s="227" t="str">
        <f t="shared" si="3"/>
        <v>04 Persons</v>
      </c>
      <c r="P24" s="228">
        <f t="shared" si="4"/>
        <v>11510</v>
      </c>
      <c r="Q24" s="228">
        <f t="shared" si="5"/>
        <v>6180</v>
      </c>
      <c r="R24" s="228">
        <f t="shared" si="6"/>
        <v>7875</v>
      </c>
      <c r="S24" s="228">
        <f t="shared" si="7"/>
        <v>4120</v>
      </c>
      <c r="U24" s="229">
        <v>40</v>
      </c>
      <c r="V24" s="229">
        <v>20</v>
      </c>
      <c r="W24" s="229">
        <v>20</v>
      </c>
      <c r="X24" s="229">
        <v>20</v>
      </c>
      <c r="Z24" s="30" t="str">
        <f t="shared" si="8"/>
        <v>Crusoe Suite 2 Bed Room with Pool</v>
      </c>
      <c r="AA24" s="31" t="str">
        <f t="shared" si="8"/>
        <v>BB</v>
      </c>
      <c r="AB24" s="31" t="str">
        <f t="shared" si="8"/>
        <v>04 Persons</v>
      </c>
      <c r="AC24" s="34">
        <f t="shared" si="9"/>
        <v>11550</v>
      </c>
      <c r="AD24" s="34">
        <f t="shared" si="9"/>
        <v>6200</v>
      </c>
      <c r="AE24" s="34">
        <f t="shared" si="9"/>
        <v>7895</v>
      </c>
      <c r="AF24" s="34">
        <f t="shared" si="9"/>
        <v>4140</v>
      </c>
    </row>
    <row r="25" spans="1:32" ht="14.25" customHeight="1">
      <c r="A25" s="73" t="s">
        <v>1735</v>
      </c>
      <c r="B25" s="227" t="s">
        <v>139</v>
      </c>
      <c r="C25" s="227" t="s">
        <v>68</v>
      </c>
      <c r="D25" s="227">
        <v>11510</v>
      </c>
      <c r="E25" s="227">
        <v>6180</v>
      </c>
      <c r="F25" s="227">
        <v>7875</v>
      </c>
      <c r="G25" s="227">
        <v>4120</v>
      </c>
      <c r="H25" s="8"/>
      <c r="I25" s="33"/>
      <c r="J25" s="33"/>
      <c r="K25" s="33">
        <v>0</v>
      </c>
      <c r="M25" s="73" t="str">
        <f t="shared" si="3"/>
        <v xml:space="preserve">Sunset Retreat 2 Bed Room with Pool </v>
      </c>
      <c r="N25" s="227" t="str">
        <f t="shared" si="3"/>
        <v>BB</v>
      </c>
      <c r="O25" s="227" t="str">
        <f t="shared" si="3"/>
        <v>04 Persons</v>
      </c>
      <c r="P25" s="228">
        <f t="shared" si="4"/>
        <v>11510</v>
      </c>
      <c r="Q25" s="228">
        <f t="shared" si="5"/>
        <v>6180</v>
      </c>
      <c r="R25" s="228">
        <f t="shared" si="6"/>
        <v>7875</v>
      </c>
      <c r="S25" s="228">
        <f t="shared" si="7"/>
        <v>4120</v>
      </c>
      <c r="U25" s="229">
        <v>40</v>
      </c>
      <c r="V25" s="229">
        <v>20</v>
      </c>
      <c r="W25" s="229">
        <v>20</v>
      </c>
      <c r="X25" s="229">
        <v>20</v>
      </c>
      <c r="Z25" s="30" t="str">
        <f t="shared" si="8"/>
        <v xml:space="preserve">Sunset Retreat 2 Bed Room with Pool </v>
      </c>
      <c r="AA25" s="31" t="str">
        <f t="shared" si="8"/>
        <v>BB</v>
      </c>
      <c r="AB25" s="31" t="str">
        <f t="shared" si="8"/>
        <v>04 Persons</v>
      </c>
      <c r="AC25" s="34">
        <f t="shared" si="9"/>
        <v>11550</v>
      </c>
      <c r="AD25" s="34">
        <f t="shared" si="9"/>
        <v>6200</v>
      </c>
      <c r="AE25" s="34">
        <f t="shared" si="9"/>
        <v>7895</v>
      </c>
      <c r="AF25" s="34">
        <f t="shared" si="9"/>
        <v>4140</v>
      </c>
    </row>
    <row r="26" spans="1:32" ht="14.25" customHeight="1">
      <c r="A26" s="202" t="s">
        <v>1736</v>
      </c>
      <c r="B26" s="88" t="s">
        <v>139</v>
      </c>
      <c r="C26" s="88" t="s">
        <v>206</v>
      </c>
      <c r="D26" s="88">
        <v>20475</v>
      </c>
      <c r="E26" s="88">
        <v>13390</v>
      </c>
      <c r="F26" s="88">
        <v>17850</v>
      </c>
      <c r="G26" s="88">
        <v>9270</v>
      </c>
      <c r="H26" s="8"/>
      <c r="I26" s="33"/>
      <c r="J26" s="33"/>
      <c r="K26" s="33">
        <v>0</v>
      </c>
      <c r="M26" s="202" t="str">
        <f t="shared" si="3"/>
        <v>Soneva Fushi Villa Suite 3 Bed Room with Pool</v>
      </c>
      <c r="N26" s="88" t="str">
        <f t="shared" si="3"/>
        <v>BB</v>
      </c>
      <c r="O26" s="88" t="str">
        <f t="shared" si="3"/>
        <v>06 Persons</v>
      </c>
      <c r="P26" s="230">
        <f t="shared" si="4"/>
        <v>20475</v>
      </c>
      <c r="Q26" s="230">
        <f t="shared" si="5"/>
        <v>13390</v>
      </c>
      <c r="R26" s="230">
        <f t="shared" si="6"/>
        <v>17850</v>
      </c>
      <c r="S26" s="230">
        <f t="shared" si="7"/>
        <v>9270</v>
      </c>
      <c r="U26" s="231">
        <v>40</v>
      </c>
      <c r="V26" s="231">
        <v>25</v>
      </c>
      <c r="W26" s="231">
        <v>25</v>
      </c>
      <c r="X26" s="231">
        <v>25</v>
      </c>
      <c r="Z26" s="30" t="str">
        <f t="shared" si="8"/>
        <v>Soneva Fushi Villa Suite 3 Bed Room with Pool</v>
      </c>
      <c r="AA26" s="31" t="str">
        <f t="shared" si="8"/>
        <v>BB</v>
      </c>
      <c r="AB26" s="31" t="str">
        <f t="shared" si="8"/>
        <v>06 Persons</v>
      </c>
      <c r="AC26" s="34">
        <f t="shared" si="9"/>
        <v>20515</v>
      </c>
      <c r="AD26" s="34">
        <f t="shared" si="9"/>
        <v>13415</v>
      </c>
      <c r="AE26" s="34">
        <f t="shared" si="9"/>
        <v>17875</v>
      </c>
      <c r="AF26" s="34">
        <f t="shared" si="9"/>
        <v>9295</v>
      </c>
    </row>
    <row r="27" spans="1:32" ht="14.25" customHeight="1">
      <c r="A27" s="202" t="s">
        <v>1737</v>
      </c>
      <c r="B27" s="88" t="s">
        <v>139</v>
      </c>
      <c r="C27" s="88" t="s">
        <v>206</v>
      </c>
      <c r="D27" s="88">
        <v>20475</v>
      </c>
      <c r="E27" s="88">
        <v>13390</v>
      </c>
      <c r="F27" s="88">
        <v>17850</v>
      </c>
      <c r="G27" s="88">
        <v>9270</v>
      </c>
      <c r="H27" s="8"/>
      <c r="I27" s="33"/>
      <c r="J27" s="33"/>
      <c r="K27" s="33">
        <v>0</v>
      </c>
      <c r="M27" s="202" t="str">
        <f>A27</f>
        <v>Crusoe Suite 3 Bed Room with Pool</v>
      </c>
      <c r="N27" s="88" t="str">
        <f>B27</f>
        <v>BB</v>
      </c>
      <c r="O27" s="88" t="str">
        <f>C27</f>
        <v>06 Persons</v>
      </c>
      <c r="P27" s="230">
        <f>D27+K27</f>
        <v>20475</v>
      </c>
      <c r="Q27" s="230">
        <f>E27+K27</f>
        <v>13390</v>
      </c>
      <c r="R27" s="230">
        <f>F27+K27</f>
        <v>17850</v>
      </c>
      <c r="S27" s="230">
        <f>G27+K27</f>
        <v>9270</v>
      </c>
      <c r="U27" s="231">
        <v>40</v>
      </c>
      <c r="V27" s="231">
        <v>25</v>
      </c>
      <c r="W27" s="231">
        <v>25</v>
      </c>
      <c r="X27" s="231">
        <v>25</v>
      </c>
      <c r="Z27" s="30" t="str">
        <f>M27</f>
        <v>Crusoe Suite 3 Bed Room with Pool</v>
      </c>
      <c r="AA27" s="31" t="str">
        <f>N27</f>
        <v>BB</v>
      </c>
      <c r="AB27" s="31" t="str">
        <f>O27</f>
        <v>06 Persons</v>
      </c>
      <c r="AC27" s="34">
        <f>P27+U27</f>
        <v>20515</v>
      </c>
      <c r="AD27" s="34">
        <f>Q27+V27</f>
        <v>13415</v>
      </c>
      <c r="AE27" s="34">
        <f>R27+W27</f>
        <v>17875</v>
      </c>
      <c r="AF27" s="34">
        <f>S27+X27</f>
        <v>9295</v>
      </c>
    </row>
    <row r="28" spans="1:32" ht="14.25" customHeight="1">
      <c r="A28" s="202" t="s">
        <v>1738</v>
      </c>
      <c r="B28" s="88" t="s">
        <v>139</v>
      </c>
      <c r="C28" s="88" t="s">
        <v>206</v>
      </c>
      <c r="D28" s="88">
        <v>20475</v>
      </c>
      <c r="E28" s="88">
        <v>13390</v>
      </c>
      <c r="F28" s="88">
        <v>17850</v>
      </c>
      <c r="G28" s="88">
        <v>9270</v>
      </c>
      <c r="H28" s="8"/>
      <c r="I28" s="33"/>
      <c r="J28" s="33"/>
      <c r="K28" s="33">
        <v>0</v>
      </c>
      <c r="M28" s="202" t="str">
        <f t="shared" si="3"/>
        <v xml:space="preserve">Sunrise Retreat 3 Bed Room with Pool </v>
      </c>
      <c r="N28" s="88" t="str">
        <f t="shared" si="3"/>
        <v>BB</v>
      </c>
      <c r="O28" s="88" t="str">
        <f t="shared" si="3"/>
        <v>06 Persons</v>
      </c>
      <c r="P28" s="230">
        <f t="shared" si="4"/>
        <v>20475</v>
      </c>
      <c r="Q28" s="230">
        <f t="shared" si="5"/>
        <v>13390</v>
      </c>
      <c r="R28" s="230">
        <f t="shared" si="6"/>
        <v>17850</v>
      </c>
      <c r="S28" s="230">
        <f t="shared" si="7"/>
        <v>9270</v>
      </c>
      <c r="U28" s="231">
        <v>40</v>
      </c>
      <c r="V28" s="231">
        <v>25</v>
      </c>
      <c r="W28" s="231">
        <v>25</v>
      </c>
      <c r="X28" s="231">
        <v>25</v>
      </c>
      <c r="Z28" s="30" t="str">
        <f t="shared" si="8"/>
        <v xml:space="preserve">Sunrise Retreat 3 Bed Room with Pool </v>
      </c>
      <c r="AA28" s="31" t="str">
        <f t="shared" si="8"/>
        <v>BB</v>
      </c>
      <c r="AB28" s="31" t="str">
        <f t="shared" si="8"/>
        <v>06 Persons</v>
      </c>
      <c r="AC28" s="34">
        <f t="shared" si="9"/>
        <v>20515</v>
      </c>
      <c r="AD28" s="34">
        <f t="shared" si="9"/>
        <v>13415</v>
      </c>
      <c r="AE28" s="34">
        <f t="shared" si="9"/>
        <v>17875</v>
      </c>
      <c r="AF28" s="34">
        <f t="shared" si="9"/>
        <v>9295</v>
      </c>
    </row>
    <row r="29" spans="1:32" ht="14.25" customHeight="1">
      <c r="A29" s="232" t="s">
        <v>1739</v>
      </c>
      <c r="B29" s="89" t="s">
        <v>139</v>
      </c>
      <c r="C29" s="89" t="s">
        <v>151</v>
      </c>
      <c r="D29" s="89">
        <v>22530</v>
      </c>
      <c r="E29" s="89">
        <v>14730</v>
      </c>
      <c r="F29" s="89">
        <v>19635</v>
      </c>
      <c r="G29" s="89">
        <v>10200</v>
      </c>
      <c r="H29" s="8"/>
      <c r="I29" s="33"/>
      <c r="J29" s="33"/>
      <c r="K29" s="33">
        <v>0</v>
      </c>
      <c r="M29" s="233" t="str">
        <f t="shared" si="3"/>
        <v xml:space="preserve">Soneva Fushi Villa Suite 4 Bed Room with Pool </v>
      </c>
      <c r="N29" s="234" t="str">
        <f t="shared" si="3"/>
        <v>BB</v>
      </c>
      <c r="O29" s="234" t="str">
        <f t="shared" si="3"/>
        <v>08 Persons</v>
      </c>
      <c r="P29" s="235">
        <f t="shared" si="4"/>
        <v>22530</v>
      </c>
      <c r="Q29" s="235">
        <f t="shared" si="5"/>
        <v>14730</v>
      </c>
      <c r="R29" s="235">
        <f t="shared" si="6"/>
        <v>19635</v>
      </c>
      <c r="S29" s="235">
        <f t="shared" si="7"/>
        <v>10200</v>
      </c>
      <c r="U29" s="236">
        <v>40</v>
      </c>
      <c r="V29" s="236">
        <v>25</v>
      </c>
      <c r="W29" s="236">
        <v>25</v>
      </c>
      <c r="X29" s="236">
        <v>25</v>
      </c>
      <c r="Z29" s="30" t="str">
        <f t="shared" si="8"/>
        <v xml:space="preserve">Soneva Fushi Villa Suite 4 Bed Room with Pool </v>
      </c>
      <c r="AA29" s="31" t="str">
        <f t="shared" si="8"/>
        <v>BB</v>
      </c>
      <c r="AB29" s="31" t="str">
        <f t="shared" si="8"/>
        <v>08 Persons</v>
      </c>
      <c r="AC29" s="34">
        <f t="shared" si="9"/>
        <v>22570</v>
      </c>
      <c r="AD29" s="34">
        <f t="shared" si="9"/>
        <v>14755</v>
      </c>
      <c r="AE29" s="34">
        <f t="shared" si="9"/>
        <v>19660</v>
      </c>
      <c r="AF29" s="34">
        <f t="shared" si="9"/>
        <v>10225</v>
      </c>
    </row>
    <row r="30" spans="1:32" ht="14.25" customHeight="1">
      <c r="A30" s="237" t="s">
        <v>1740</v>
      </c>
      <c r="B30" s="238" t="s">
        <v>139</v>
      </c>
      <c r="C30" s="238" t="s">
        <v>206</v>
      </c>
      <c r="D30" s="238">
        <v>31040</v>
      </c>
      <c r="E30" s="238">
        <v>17930</v>
      </c>
      <c r="F30" s="238">
        <v>23990</v>
      </c>
      <c r="G30" s="238">
        <v>14750</v>
      </c>
      <c r="H30" s="8"/>
      <c r="I30" s="33"/>
      <c r="J30" s="33"/>
      <c r="K30" s="33">
        <v>0</v>
      </c>
      <c r="M30" s="232" t="str">
        <f t="shared" si="3"/>
        <v>Villa 41 - 3 Bed Room Residence with Pool &amp; Water Slide</v>
      </c>
      <c r="N30" s="89" t="str">
        <f t="shared" si="3"/>
        <v>BB</v>
      </c>
      <c r="O30" s="89" t="str">
        <f t="shared" si="3"/>
        <v>06 Persons</v>
      </c>
      <c r="P30" s="239">
        <f t="shared" si="4"/>
        <v>31040</v>
      </c>
      <c r="Q30" s="239">
        <f t="shared" si="5"/>
        <v>17930</v>
      </c>
      <c r="R30" s="239">
        <f t="shared" si="6"/>
        <v>23990</v>
      </c>
      <c r="S30" s="239">
        <f t="shared" si="7"/>
        <v>14750</v>
      </c>
      <c r="U30" s="240">
        <v>100</v>
      </c>
      <c r="V30" s="240">
        <v>25</v>
      </c>
      <c r="W30" s="240">
        <v>25</v>
      </c>
      <c r="X30" s="240">
        <v>25</v>
      </c>
      <c r="Z30" s="30" t="str">
        <f t="shared" si="8"/>
        <v>Villa 41 - 3 Bed Room Residence with Pool &amp; Water Slide</v>
      </c>
      <c r="AA30" s="31" t="str">
        <f t="shared" si="8"/>
        <v>BB</v>
      </c>
      <c r="AB30" s="31" t="str">
        <f t="shared" si="8"/>
        <v>06 Persons</v>
      </c>
      <c r="AC30" s="34">
        <f t="shared" si="9"/>
        <v>31140</v>
      </c>
      <c r="AD30" s="34">
        <f t="shared" si="9"/>
        <v>17955</v>
      </c>
      <c r="AE30" s="34">
        <f t="shared" si="9"/>
        <v>24015</v>
      </c>
      <c r="AF30" s="34">
        <f t="shared" si="9"/>
        <v>14775</v>
      </c>
    </row>
    <row r="31" spans="1:32" ht="14.25" customHeight="1">
      <c r="A31" s="237" t="s">
        <v>1741</v>
      </c>
      <c r="B31" s="238" t="s">
        <v>139</v>
      </c>
      <c r="C31" s="238" t="s">
        <v>206</v>
      </c>
      <c r="D31" s="238">
        <v>31040</v>
      </c>
      <c r="E31" s="238">
        <v>17930</v>
      </c>
      <c r="F31" s="238">
        <v>23990</v>
      </c>
      <c r="G31" s="238">
        <v>14750</v>
      </c>
      <c r="H31" s="8"/>
      <c r="I31" s="33"/>
      <c r="J31" s="33"/>
      <c r="K31" s="33">
        <v>0</v>
      </c>
      <c r="M31" s="232" t="str">
        <f t="shared" si="3"/>
        <v>Villa One - 3 Bed Room Residence with Pool</v>
      </c>
      <c r="N31" s="89" t="str">
        <f t="shared" si="3"/>
        <v>BB</v>
      </c>
      <c r="O31" s="89" t="str">
        <f t="shared" si="3"/>
        <v>06 Persons</v>
      </c>
      <c r="P31" s="239">
        <f t="shared" si="4"/>
        <v>31040</v>
      </c>
      <c r="Q31" s="239">
        <f t="shared" si="5"/>
        <v>17930</v>
      </c>
      <c r="R31" s="239">
        <f t="shared" si="6"/>
        <v>23990</v>
      </c>
      <c r="S31" s="239">
        <f t="shared" si="7"/>
        <v>14750</v>
      </c>
      <c r="U31" s="240">
        <v>100</v>
      </c>
      <c r="V31" s="240">
        <v>25</v>
      </c>
      <c r="W31" s="240">
        <v>25</v>
      </c>
      <c r="X31" s="240">
        <v>25</v>
      </c>
      <c r="Z31" s="30" t="str">
        <f t="shared" si="8"/>
        <v>Villa One - 3 Bed Room Residence with Pool</v>
      </c>
      <c r="AA31" s="31" t="str">
        <f t="shared" si="8"/>
        <v>BB</v>
      </c>
      <c r="AB31" s="31" t="str">
        <f t="shared" si="8"/>
        <v>06 Persons</v>
      </c>
      <c r="AC31" s="34">
        <f t="shared" si="9"/>
        <v>31140</v>
      </c>
      <c r="AD31" s="34">
        <f t="shared" si="9"/>
        <v>17955</v>
      </c>
      <c r="AE31" s="34">
        <f t="shared" si="9"/>
        <v>24015</v>
      </c>
      <c r="AF31" s="34">
        <f t="shared" si="9"/>
        <v>14775</v>
      </c>
    </row>
    <row r="32" spans="1:32" ht="14.25" customHeight="1">
      <c r="A32" s="237" t="s">
        <v>1742</v>
      </c>
      <c r="B32" s="238" t="s">
        <v>139</v>
      </c>
      <c r="C32" s="238" t="s">
        <v>206</v>
      </c>
      <c r="D32" s="238">
        <v>31040</v>
      </c>
      <c r="E32" s="238">
        <v>17930</v>
      </c>
      <c r="F32" s="238">
        <v>23990</v>
      </c>
      <c r="G32" s="238">
        <v>14750</v>
      </c>
      <c r="H32" s="8"/>
      <c r="I32" s="33"/>
      <c r="J32" s="33"/>
      <c r="K32" s="33">
        <v>0</v>
      </c>
      <c r="M32" s="232" t="str">
        <f t="shared" si="3"/>
        <v>Villa 14 - 3 Bed Room Residence  with Pool</v>
      </c>
      <c r="N32" s="89" t="str">
        <f t="shared" si="3"/>
        <v>BB</v>
      </c>
      <c r="O32" s="89" t="str">
        <f t="shared" si="3"/>
        <v>06 Persons</v>
      </c>
      <c r="P32" s="239">
        <f t="shared" si="4"/>
        <v>31040</v>
      </c>
      <c r="Q32" s="239">
        <f t="shared" si="5"/>
        <v>17930</v>
      </c>
      <c r="R32" s="239">
        <f t="shared" si="6"/>
        <v>23990</v>
      </c>
      <c r="S32" s="239">
        <f t="shared" si="7"/>
        <v>14750</v>
      </c>
      <c r="U32" s="240">
        <v>100</v>
      </c>
      <c r="V32" s="240">
        <v>25</v>
      </c>
      <c r="W32" s="240">
        <v>25</v>
      </c>
      <c r="X32" s="240">
        <v>25</v>
      </c>
      <c r="Z32" s="30" t="str">
        <f t="shared" si="8"/>
        <v>Villa 14 - 3 Bed Room Residence  with Pool</v>
      </c>
      <c r="AA32" s="31" t="str">
        <f t="shared" si="8"/>
        <v>BB</v>
      </c>
      <c r="AB32" s="31" t="str">
        <f t="shared" si="8"/>
        <v>06 Persons</v>
      </c>
      <c r="AC32" s="34">
        <f t="shared" si="9"/>
        <v>31140</v>
      </c>
      <c r="AD32" s="34">
        <f t="shared" si="9"/>
        <v>17955</v>
      </c>
      <c r="AE32" s="34">
        <f t="shared" si="9"/>
        <v>24015</v>
      </c>
      <c r="AF32" s="34">
        <f t="shared" si="9"/>
        <v>14775</v>
      </c>
    </row>
    <row r="33" spans="1:32" ht="14.25" customHeight="1">
      <c r="A33" s="241" t="s">
        <v>1743</v>
      </c>
      <c r="B33" s="242" t="s">
        <v>139</v>
      </c>
      <c r="C33" s="242" t="s">
        <v>151</v>
      </c>
      <c r="D33" s="242">
        <v>32850</v>
      </c>
      <c r="E33" s="242">
        <v>19570</v>
      </c>
      <c r="F33" s="242">
        <v>25790</v>
      </c>
      <c r="G33" s="242">
        <v>16400</v>
      </c>
      <c r="H33" s="8"/>
      <c r="I33" s="33"/>
      <c r="J33" s="33"/>
      <c r="K33" s="33">
        <v>0</v>
      </c>
      <c r="M33" s="241" t="str">
        <f t="shared" ref="M33:O39" si="10">A33</f>
        <v xml:space="preserve">Villa 15 - 4 Bed Room Residence  with Pool &amp; Water Slide </v>
      </c>
      <c r="N33" s="242" t="str">
        <f t="shared" si="10"/>
        <v>BB</v>
      </c>
      <c r="O33" s="242" t="str">
        <f t="shared" si="10"/>
        <v>08 Persons</v>
      </c>
      <c r="P33" s="243">
        <f t="shared" si="4"/>
        <v>32850</v>
      </c>
      <c r="Q33" s="243">
        <f t="shared" si="5"/>
        <v>19570</v>
      </c>
      <c r="R33" s="243">
        <f t="shared" si="6"/>
        <v>25790</v>
      </c>
      <c r="S33" s="243">
        <f t="shared" si="7"/>
        <v>16400</v>
      </c>
      <c r="U33" s="244">
        <v>100</v>
      </c>
      <c r="V33" s="244">
        <v>25</v>
      </c>
      <c r="W33" s="244">
        <v>25</v>
      </c>
      <c r="X33" s="244">
        <v>25</v>
      </c>
      <c r="Z33" s="30" t="str">
        <f t="shared" ref="Z33:AB39" si="11">M33</f>
        <v xml:space="preserve">Villa 15 - 4 Bed Room Residence  with Pool &amp; Water Slide </v>
      </c>
      <c r="AA33" s="31" t="str">
        <f t="shared" si="11"/>
        <v>BB</v>
      </c>
      <c r="AB33" s="31" t="str">
        <f t="shared" si="11"/>
        <v>08 Persons</v>
      </c>
      <c r="AC33" s="34">
        <f t="shared" ref="AC33:AF39" si="12">P33+U33</f>
        <v>32950</v>
      </c>
      <c r="AD33" s="34">
        <f t="shared" si="12"/>
        <v>19595</v>
      </c>
      <c r="AE33" s="34">
        <f t="shared" si="12"/>
        <v>25815</v>
      </c>
      <c r="AF33" s="34">
        <f t="shared" si="12"/>
        <v>16425</v>
      </c>
    </row>
    <row r="34" spans="1:32" ht="14.25" customHeight="1">
      <c r="A34" s="241" t="s">
        <v>1744</v>
      </c>
      <c r="B34" s="242" t="s">
        <v>139</v>
      </c>
      <c r="C34" s="242" t="s">
        <v>151</v>
      </c>
      <c r="D34" s="242">
        <v>32850</v>
      </c>
      <c r="E34" s="242">
        <v>19570</v>
      </c>
      <c r="F34" s="242">
        <v>25790</v>
      </c>
      <c r="G34" s="242">
        <v>16400</v>
      </c>
      <c r="H34" s="8"/>
      <c r="I34" s="33"/>
      <c r="J34" s="33"/>
      <c r="K34" s="33">
        <v>0</v>
      </c>
      <c r="M34" s="241" t="str">
        <f t="shared" si="10"/>
        <v xml:space="preserve">Villa 38 - 4 Bed Room Residence  with Pool </v>
      </c>
      <c r="N34" s="242" t="str">
        <f t="shared" si="10"/>
        <v>BB</v>
      </c>
      <c r="O34" s="242" t="str">
        <f t="shared" si="10"/>
        <v>08 Persons</v>
      </c>
      <c r="P34" s="243">
        <f t="shared" si="4"/>
        <v>32850</v>
      </c>
      <c r="Q34" s="243">
        <f t="shared" si="5"/>
        <v>19570</v>
      </c>
      <c r="R34" s="243">
        <f t="shared" si="6"/>
        <v>25790</v>
      </c>
      <c r="S34" s="243">
        <f t="shared" si="7"/>
        <v>16400</v>
      </c>
      <c r="U34" s="244">
        <v>100</v>
      </c>
      <c r="V34" s="244">
        <v>25</v>
      </c>
      <c r="W34" s="244">
        <v>25</v>
      </c>
      <c r="X34" s="244">
        <v>25</v>
      </c>
      <c r="Z34" s="30" t="str">
        <f t="shared" si="11"/>
        <v xml:space="preserve">Villa 38 - 4 Bed Room Residence  with Pool </v>
      </c>
      <c r="AA34" s="31" t="str">
        <f t="shared" si="11"/>
        <v>BB</v>
      </c>
      <c r="AB34" s="31" t="str">
        <f t="shared" si="11"/>
        <v>08 Persons</v>
      </c>
      <c r="AC34" s="34">
        <f t="shared" si="12"/>
        <v>32950</v>
      </c>
      <c r="AD34" s="34">
        <f t="shared" si="12"/>
        <v>19595</v>
      </c>
      <c r="AE34" s="34">
        <f t="shared" si="12"/>
        <v>25815</v>
      </c>
      <c r="AF34" s="34">
        <f t="shared" si="12"/>
        <v>16425</v>
      </c>
    </row>
    <row r="35" spans="1:32" ht="14.25" customHeight="1">
      <c r="A35" s="241" t="s">
        <v>1745</v>
      </c>
      <c r="B35" s="242" t="s">
        <v>139</v>
      </c>
      <c r="C35" s="242" t="s">
        <v>151</v>
      </c>
      <c r="D35" s="242">
        <v>32850</v>
      </c>
      <c r="E35" s="242">
        <v>19570</v>
      </c>
      <c r="F35" s="242">
        <v>25790</v>
      </c>
      <c r="G35" s="242">
        <v>16400</v>
      </c>
      <c r="H35" s="8"/>
      <c r="I35" s="33"/>
      <c r="J35" s="33"/>
      <c r="K35" s="33">
        <v>0</v>
      </c>
      <c r="M35" s="241" t="str">
        <f t="shared" si="10"/>
        <v>Jungle Reserve - 4 Bed Room Residence with Pool</v>
      </c>
      <c r="N35" s="242" t="str">
        <f t="shared" si="10"/>
        <v>BB</v>
      </c>
      <c r="O35" s="242" t="str">
        <f t="shared" si="10"/>
        <v>08 Persons</v>
      </c>
      <c r="P35" s="243">
        <f t="shared" si="4"/>
        <v>32850</v>
      </c>
      <c r="Q35" s="243">
        <f t="shared" si="5"/>
        <v>19570</v>
      </c>
      <c r="R35" s="243">
        <f t="shared" si="6"/>
        <v>25790</v>
      </c>
      <c r="S35" s="243">
        <f t="shared" si="7"/>
        <v>16400</v>
      </c>
      <c r="U35" s="244">
        <v>100</v>
      </c>
      <c r="V35" s="244">
        <v>25</v>
      </c>
      <c r="W35" s="244">
        <v>25</v>
      </c>
      <c r="X35" s="244">
        <v>25</v>
      </c>
      <c r="Z35" s="30" t="str">
        <f t="shared" si="11"/>
        <v>Jungle Reserve - 4 Bed Room Residence with Pool</v>
      </c>
      <c r="AA35" s="31" t="str">
        <f t="shared" si="11"/>
        <v>BB</v>
      </c>
      <c r="AB35" s="31" t="str">
        <f t="shared" si="11"/>
        <v>08 Persons</v>
      </c>
      <c r="AC35" s="34">
        <f t="shared" si="12"/>
        <v>32950</v>
      </c>
      <c r="AD35" s="34">
        <f t="shared" si="12"/>
        <v>19595</v>
      </c>
      <c r="AE35" s="34">
        <f t="shared" si="12"/>
        <v>25815</v>
      </c>
      <c r="AF35" s="34">
        <f t="shared" si="12"/>
        <v>16425</v>
      </c>
    </row>
    <row r="36" spans="1:32" ht="14.25" customHeight="1">
      <c r="A36" s="245" t="s">
        <v>1746</v>
      </c>
      <c r="B36" s="69" t="s">
        <v>139</v>
      </c>
      <c r="C36" s="69" t="s">
        <v>660</v>
      </c>
      <c r="D36" s="69">
        <v>38350</v>
      </c>
      <c r="E36" s="69">
        <v>25915</v>
      </c>
      <c r="F36" s="69">
        <v>32640</v>
      </c>
      <c r="G36" s="69">
        <v>22750</v>
      </c>
      <c r="H36" s="8"/>
      <c r="I36" s="33"/>
      <c r="J36" s="33"/>
      <c r="K36" s="33">
        <v>0</v>
      </c>
      <c r="M36" s="241" t="str">
        <f t="shared" si="10"/>
        <v>Villa 37 - 5 Bed Room Residence  with Pool &amp; Water Slide</v>
      </c>
      <c r="N36" s="242" t="str">
        <f t="shared" si="10"/>
        <v>BB</v>
      </c>
      <c r="O36" s="242" t="str">
        <f t="shared" si="10"/>
        <v>10 Persons</v>
      </c>
      <c r="P36" s="243">
        <f t="shared" si="4"/>
        <v>38350</v>
      </c>
      <c r="Q36" s="243">
        <f t="shared" si="5"/>
        <v>25915</v>
      </c>
      <c r="R36" s="243">
        <f t="shared" si="6"/>
        <v>32640</v>
      </c>
      <c r="S36" s="243">
        <f t="shared" si="7"/>
        <v>22750</v>
      </c>
      <c r="U36" s="244">
        <v>100</v>
      </c>
      <c r="V36" s="244">
        <v>25</v>
      </c>
      <c r="W36" s="244">
        <v>25</v>
      </c>
      <c r="X36" s="244">
        <v>25</v>
      </c>
      <c r="Z36" s="30" t="str">
        <f t="shared" si="11"/>
        <v>Villa 37 - 5 Bed Room Residence  with Pool &amp; Water Slide</v>
      </c>
      <c r="AA36" s="31" t="str">
        <f t="shared" si="11"/>
        <v>BB</v>
      </c>
      <c r="AB36" s="31" t="str">
        <f t="shared" si="11"/>
        <v>10 Persons</v>
      </c>
      <c r="AC36" s="34">
        <f t="shared" si="12"/>
        <v>38450</v>
      </c>
      <c r="AD36" s="34">
        <f t="shared" si="12"/>
        <v>25940</v>
      </c>
      <c r="AE36" s="34">
        <f t="shared" si="12"/>
        <v>32665</v>
      </c>
      <c r="AF36" s="34">
        <f t="shared" si="12"/>
        <v>22775</v>
      </c>
    </row>
    <row r="37" spans="1:32" ht="14.25" customHeight="1">
      <c r="A37" s="246" t="s">
        <v>1747</v>
      </c>
      <c r="B37" s="247" t="s">
        <v>139</v>
      </c>
      <c r="C37" s="247" t="s">
        <v>155</v>
      </c>
      <c r="D37" s="247">
        <v>38350</v>
      </c>
      <c r="E37" s="247">
        <v>25915</v>
      </c>
      <c r="F37" s="247">
        <v>32640</v>
      </c>
      <c r="G37" s="247">
        <v>22750</v>
      </c>
      <c r="H37" s="8"/>
      <c r="I37" s="33"/>
      <c r="J37" s="33"/>
      <c r="K37" s="33">
        <v>0</v>
      </c>
      <c r="M37" s="248" t="str">
        <f t="shared" si="10"/>
        <v>Villa 42 - 6 Bed Room Residence with Pool &amp; Water Slide</v>
      </c>
      <c r="N37" s="249" t="str">
        <f t="shared" si="10"/>
        <v>BB</v>
      </c>
      <c r="O37" s="249" t="str">
        <f t="shared" si="10"/>
        <v>12 Persons</v>
      </c>
      <c r="P37" s="250">
        <f t="shared" si="4"/>
        <v>38350</v>
      </c>
      <c r="Q37" s="250">
        <f t="shared" si="5"/>
        <v>25915</v>
      </c>
      <c r="R37" s="250">
        <f t="shared" si="6"/>
        <v>32640</v>
      </c>
      <c r="S37" s="250">
        <f t="shared" si="7"/>
        <v>22750</v>
      </c>
      <c r="U37" s="251">
        <v>100</v>
      </c>
      <c r="V37" s="251">
        <v>25</v>
      </c>
      <c r="W37" s="251">
        <v>25</v>
      </c>
      <c r="X37" s="251">
        <v>25</v>
      </c>
      <c r="Z37" s="30" t="str">
        <f t="shared" si="11"/>
        <v>Villa 42 - 6 Bed Room Residence with Pool &amp; Water Slide</v>
      </c>
      <c r="AA37" s="31" t="str">
        <f t="shared" si="11"/>
        <v>BB</v>
      </c>
      <c r="AB37" s="31" t="str">
        <f t="shared" si="11"/>
        <v>12 Persons</v>
      </c>
      <c r="AC37" s="34">
        <f t="shared" si="12"/>
        <v>38450</v>
      </c>
      <c r="AD37" s="34">
        <f t="shared" si="12"/>
        <v>25940</v>
      </c>
      <c r="AE37" s="34">
        <f t="shared" si="12"/>
        <v>32665</v>
      </c>
      <c r="AF37" s="34">
        <f t="shared" si="12"/>
        <v>22775</v>
      </c>
    </row>
    <row r="38" spans="1:32" ht="14.25" customHeight="1">
      <c r="A38" s="246" t="s">
        <v>1748</v>
      </c>
      <c r="B38" s="247" t="s">
        <v>139</v>
      </c>
      <c r="C38" s="247" t="s">
        <v>660</v>
      </c>
      <c r="D38" s="247" t="s">
        <v>1323</v>
      </c>
      <c r="E38" s="247" t="s">
        <v>1323</v>
      </c>
      <c r="F38" s="247" t="s">
        <v>1323</v>
      </c>
      <c r="G38" s="247" t="s">
        <v>1323</v>
      </c>
      <c r="H38" s="8"/>
      <c r="I38" s="33"/>
      <c r="J38" s="33"/>
      <c r="K38" s="33">
        <v>0</v>
      </c>
      <c r="M38" s="248" t="str">
        <f t="shared" si="10"/>
        <v xml:space="preserve">Sunset Reserve - 6 Bed Room </v>
      </c>
      <c r="N38" s="249" t="str">
        <f t="shared" si="10"/>
        <v>BB</v>
      </c>
      <c r="O38" s="249" t="str">
        <f t="shared" si="10"/>
        <v>10 Persons</v>
      </c>
      <c r="P38" s="250" t="e">
        <f t="shared" si="4"/>
        <v>#VALUE!</v>
      </c>
      <c r="Q38" s="250" t="e">
        <f t="shared" si="5"/>
        <v>#VALUE!</v>
      </c>
      <c r="R38" s="250" t="e">
        <f t="shared" si="6"/>
        <v>#VALUE!</v>
      </c>
      <c r="S38" s="250" t="e">
        <f t="shared" si="7"/>
        <v>#VALUE!</v>
      </c>
      <c r="U38" s="251">
        <v>100</v>
      </c>
      <c r="V38" s="251">
        <v>25</v>
      </c>
      <c r="W38" s="251">
        <v>25</v>
      </c>
      <c r="X38" s="251">
        <v>25</v>
      </c>
      <c r="Z38" s="30" t="str">
        <f t="shared" si="11"/>
        <v xml:space="preserve">Sunset Reserve - 6 Bed Room </v>
      </c>
      <c r="AA38" s="31" t="str">
        <f t="shared" si="11"/>
        <v>BB</v>
      </c>
      <c r="AB38" s="31" t="str">
        <f t="shared" si="11"/>
        <v>10 Persons</v>
      </c>
      <c r="AC38" s="34" t="e">
        <f t="shared" si="12"/>
        <v>#VALUE!</v>
      </c>
      <c r="AD38" s="34" t="e">
        <f t="shared" si="12"/>
        <v>#VALUE!</v>
      </c>
      <c r="AE38" s="34" t="e">
        <f t="shared" si="12"/>
        <v>#VALUE!</v>
      </c>
      <c r="AF38" s="34" t="e">
        <f t="shared" si="12"/>
        <v>#VALUE!</v>
      </c>
    </row>
    <row r="39" spans="1:32" ht="14.25" customHeight="1">
      <c r="A39" s="246" t="s">
        <v>1749</v>
      </c>
      <c r="B39" s="247" t="s">
        <v>139</v>
      </c>
      <c r="C39" s="247" t="s">
        <v>1750</v>
      </c>
      <c r="D39" s="247" t="s">
        <v>1323</v>
      </c>
      <c r="E39" s="247" t="s">
        <v>1323</v>
      </c>
      <c r="F39" s="247" t="s">
        <v>1323</v>
      </c>
      <c r="G39" s="247" t="s">
        <v>1323</v>
      </c>
      <c r="H39" s="8"/>
      <c r="I39" s="33"/>
      <c r="J39" s="33"/>
      <c r="K39" s="33">
        <v>0</v>
      </c>
      <c r="M39" s="252" t="str">
        <f t="shared" si="10"/>
        <v>Private Reserve - 9 Bed Room Residence with Pool with Water Slide</v>
      </c>
      <c r="N39" s="253" t="str">
        <f t="shared" si="10"/>
        <v>BB</v>
      </c>
      <c r="O39" s="253" t="str">
        <f t="shared" si="10"/>
        <v>18 Persons</v>
      </c>
      <c r="P39" s="254" t="e">
        <f t="shared" si="4"/>
        <v>#VALUE!</v>
      </c>
      <c r="Q39" s="254" t="e">
        <f t="shared" si="5"/>
        <v>#VALUE!</v>
      </c>
      <c r="R39" s="254" t="e">
        <f t="shared" si="6"/>
        <v>#VALUE!</v>
      </c>
      <c r="S39" s="254" t="e">
        <f t="shared" si="7"/>
        <v>#VALUE!</v>
      </c>
      <c r="U39" s="255">
        <v>100</v>
      </c>
      <c r="V39" s="255">
        <v>100</v>
      </c>
      <c r="W39" s="255">
        <v>100</v>
      </c>
      <c r="X39" s="255">
        <v>100</v>
      </c>
      <c r="Z39" s="30" t="str">
        <f t="shared" si="11"/>
        <v>Private Reserve - 9 Bed Room Residence with Pool with Water Slide</v>
      </c>
      <c r="AA39" s="31" t="str">
        <f t="shared" si="11"/>
        <v>BB</v>
      </c>
      <c r="AB39" s="31" t="str">
        <f t="shared" si="11"/>
        <v>18 Persons</v>
      </c>
      <c r="AC39" s="34" t="e">
        <f t="shared" si="12"/>
        <v>#VALUE!</v>
      </c>
      <c r="AD39" s="34" t="e">
        <f t="shared" si="12"/>
        <v>#VALUE!</v>
      </c>
      <c r="AE39" s="34" t="e">
        <f t="shared" si="12"/>
        <v>#VALUE!</v>
      </c>
      <c r="AF39" s="34" t="e">
        <f t="shared" si="12"/>
        <v>#VALUE!</v>
      </c>
    </row>
    <row r="40" spans="1:32" ht="14.25" customHeight="1">
      <c r="A40" s="30" t="s">
        <v>1751</v>
      </c>
      <c r="B40" s="31" t="s">
        <v>139</v>
      </c>
      <c r="C40" s="31" t="s">
        <v>140</v>
      </c>
      <c r="D40" s="31">
        <v>6010</v>
      </c>
      <c r="E40" s="31">
        <v>3570</v>
      </c>
      <c r="F40" s="31">
        <v>4250</v>
      </c>
      <c r="G40" s="31">
        <v>2630</v>
      </c>
      <c r="H40" s="8"/>
      <c r="I40" s="33"/>
      <c r="J40" s="33"/>
      <c r="K40" s="33">
        <v>0</v>
      </c>
      <c r="M40" s="30" t="str">
        <f>A40</f>
        <v>One Bed Room Water Retreat with Slide</v>
      </c>
      <c r="N40" s="31" t="str">
        <f>B40</f>
        <v>BB</v>
      </c>
      <c r="O40" s="31" t="str">
        <f>C40</f>
        <v>02 Persons</v>
      </c>
      <c r="P40" s="34">
        <f>D40+K40</f>
        <v>6010</v>
      </c>
      <c r="Q40" s="34">
        <f>E40+K40</f>
        <v>3570</v>
      </c>
      <c r="R40" s="34">
        <f>F40+K40</f>
        <v>4250</v>
      </c>
      <c r="S40" s="34">
        <f>G40+K40</f>
        <v>2630</v>
      </c>
      <c r="U40" s="53">
        <v>25</v>
      </c>
      <c r="V40" s="53">
        <v>10</v>
      </c>
      <c r="W40" s="53">
        <v>10</v>
      </c>
      <c r="X40" s="53">
        <v>10</v>
      </c>
      <c r="Z40" s="30" t="str">
        <f>M40</f>
        <v>One Bed Room Water Retreat with Slide</v>
      </c>
      <c r="AA40" s="31" t="str">
        <f>N40</f>
        <v>BB</v>
      </c>
      <c r="AB40" s="31" t="str">
        <f>O40</f>
        <v>02 Persons</v>
      </c>
      <c r="AC40" s="34">
        <f>P40+U40</f>
        <v>6035</v>
      </c>
      <c r="AD40" s="34">
        <f>Q40+V40</f>
        <v>3580</v>
      </c>
      <c r="AE40" s="34">
        <f>R40+W40</f>
        <v>4260</v>
      </c>
      <c r="AF40" s="34">
        <f>S40+X40</f>
        <v>2640</v>
      </c>
    </row>
    <row r="41" spans="1:32" ht="14.25" customHeight="1">
      <c r="A41" s="30" t="s">
        <v>1752</v>
      </c>
      <c r="B41" s="31" t="s">
        <v>139</v>
      </c>
      <c r="C41" s="31" t="s">
        <v>68</v>
      </c>
      <c r="D41" s="31">
        <v>12940</v>
      </c>
      <c r="E41" s="31">
        <v>8930</v>
      </c>
      <c r="F41" s="31">
        <v>12080</v>
      </c>
      <c r="G41" s="31">
        <v>5250</v>
      </c>
      <c r="H41" s="8"/>
      <c r="I41" s="33"/>
      <c r="J41" s="33"/>
      <c r="K41" s="33">
        <v>0</v>
      </c>
      <c r="M41" s="30" t="str">
        <f t="shared" ref="M41:O41" si="13">A41</f>
        <v>Two Bed Room Water Retreat with Slide</v>
      </c>
      <c r="N41" s="31" t="str">
        <f t="shared" si="13"/>
        <v>BB</v>
      </c>
      <c r="O41" s="31" t="str">
        <f t="shared" si="13"/>
        <v>04 Persons</v>
      </c>
      <c r="P41" s="34">
        <f t="shared" ref="P41" si="14">D41+K41</f>
        <v>12940</v>
      </c>
      <c r="Q41" s="34">
        <f t="shared" ref="Q41" si="15">E41+K41</f>
        <v>8930</v>
      </c>
      <c r="R41" s="34">
        <f t="shared" ref="R41" si="16">F41+K41</f>
        <v>12080</v>
      </c>
      <c r="S41" s="34">
        <f t="shared" ref="S41" si="17">G41+K41</f>
        <v>5250</v>
      </c>
      <c r="U41" s="53">
        <v>25</v>
      </c>
      <c r="V41" s="53">
        <v>10</v>
      </c>
      <c r="W41" s="53">
        <v>10</v>
      </c>
      <c r="X41" s="53">
        <v>10</v>
      </c>
      <c r="Z41" s="30" t="str">
        <f t="shared" ref="Z41:AB41" si="18">M41</f>
        <v>Two Bed Room Water Retreat with Slide</v>
      </c>
      <c r="AA41" s="31" t="str">
        <f t="shared" si="18"/>
        <v>BB</v>
      </c>
      <c r="AB41" s="31" t="str">
        <f t="shared" si="18"/>
        <v>04 Persons</v>
      </c>
      <c r="AC41" s="34">
        <f t="shared" ref="AC41:AF41" si="19">P41+U41</f>
        <v>12965</v>
      </c>
      <c r="AD41" s="34">
        <f t="shared" si="19"/>
        <v>8940</v>
      </c>
      <c r="AE41" s="34">
        <f t="shared" si="19"/>
        <v>12090</v>
      </c>
      <c r="AF41" s="34">
        <f t="shared" si="19"/>
        <v>5260</v>
      </c>
    </row>
    <row r="42" spans="1:32" ht="14.25" customHeight="1">
      <c r="A42" s="30"/>
      <c r="B42" s="31"/>
      <c r="C42" s="31"/>
      <c r="D42" s="31" t="str">
        <f>D9</f>
        <v>Peak Season</v>
      </c>
      <c r="E42" s="31" t="str">
        <f>E9</f>
        <v>High Season</v>
      </c>
      <c r="F42" s="31" t="str">
        <f>F9</f>
        <v>Premium High Season</v>
      </c>
      <c r="G42" s="31" t="str">
        <f>G9</f>
        <v>Shoulder Season</v>
      </c>
      <c r="H42" s="8"/>
      <c r="I42" s="33"/>
      <c r="J42" s="33"/>
      <c r="K42" s="33"/>
      <c r="M42" s="30"/>
      <c r="N42" s="31"/>
      <c r="O42" s="31"/>
      <c r="P42" s="34" t="str">
        <f>D42</f>
        <v>Peak Season</v>
      </c>
      <c r="Q42" s="34" t="str">
        <f t="shared" ref="Q42:S42" si="20">E42</f>
        <v>High Season</v>
      </c>
      <c r="R42" s="34" t="str">
        <f t="shared" si="20"/>
        <v>Premium High Season</v>
      </c>
      <c r="S42" s="34" t="str">
        <f t="shared" si="20"/>
        <v>Shoulder Season</v>
      </c>
      <c r="U42" s="53" t="str">
        <f>P42</f>
        <v>Peak Season</v>
      </c>
      <c r="V42" s="53" t="str">
        <f t="shared" ref="V42:X42" si="21">Q42</f>
        <v>High Season</v>
      </c>
      <c r="W42" s="53" t="str">
        <f t="shared" si="21"/>
        <v>Premium High Season</v>
      </c>
      <c r="X42" s="53" t="str">
        <f t="shared" si="21"/>
        <v>Shoulder Season</v>
      </c>
      <c r="Z42" s="30"/>
      <c r="AA42" s="31"/>
      <c r="AB42" s="31"/>
      <c r="AC42" s="34" t="str">
        <f>U42</f>
        <v>Peak Season</v>
      </c>
      <c r="AD42" s="34" t="str">
        <f t="shared" ref="AD42:AF42" si="22">V42</f>
        <v>High Season</v>
      </c>
      <c r="AE42" s="34" t="str">
        <f t="shared" si="22"/>
        <v>Premium High Season</v>
      </c>
      <c r="AF42" s="34" t="str">
        <f t="shared" si="22"/>
        <v>Shoulder Season</v>
      </c>
    </row>
    <row r="43" spans="1:32" ht="14.25" customHeight="1">
      <c r="A43" s="252" t="s">
        <v>1753</v>
      </c>
      <c r="B43" s="253" t="s">
        <v>1754</v>
      </c>
      <c r="C43" s="253" t="s">
        <v>68</v>
      </c>
      <c r="D43" s="253" t="s">
        <v>1323</v>
      </c>
      <c r="E43" s="253">
        <v>6500</v>
      </c>
      <c r="F43" s="253">
        <v>9000</v>
      </c>
      <c r="G43" s="253">
        <v>4200</v>
      </c>
      <c r="H43" s="8"/>
      <c r="I43" s="33"/>
      <c r="J43" s="33"/>
      <c r="K43" s="33">
        <v>0</v>
      </c>
      <c r="M43" s="256" t="str">
        <f>A43</f>
        <v xml:space="preserve">Soneva in Aqua (YACHT) </v>
      </c>
      <c r="N43" s="257" t="str">
        <f>B43</f>
        <v>Full Board &amp; Beverages</v>
      </c>
      <c r="O43" s="257" t="str">
        <f>C43</f>
        <v>04 Persons</v>
      </c>
      <c r="P43" s="258" t="e">
        <f>D43+K43</f>
        <v>#VALUE!</v>
      </c>
      <c r="Q43" s="258">
        <f>E43+K43</f>
        <v>6500</v>
      </c>
      <c r="R43" s="258">
        <f>F43+K43</f>
        <v>9000</v>
      </c>
      <c r="S43" s="258">
        <f>G43+K43</f>
        <v>4200</v>
      </c>
      <c r="U43" s="259">
        <v>100</v>
      </c>
      <c r="V43" s="259">
        <v>50</v>
      </c>
      <c r="W43" s="259">
        <v>50</v>
      </c>
      <c r="X43" s="259">
        <v>50</v>
      </c>
      <c r="Z43" s="30" t="str">
        <f>M43</f>
        <v xml:space="preserve">Soneva in Aqua (YACHT) </v>
      </c>
      <c r="AA43" s="31" t="str">
        <f>N43</f>
        <v>Full Board &amp; Beverages</v>
      </c>
      <c r="AB43" s="31" t="str">
        <f>O43</f>
        <v>04 Persons</v>
      </c>
      <c r="AC43" s="34" t="e">
        <f>P43+U43</f>
        <v>#VALUE!</v>
      </c>
      <c r="AD43" s="34">
        <f>Q43+V43</f>
        <v>6550</v>
      </c>
      <c r="AE43" s="34">
        <f>R43+W43</f>
        <v>9050</v>
      </c>
      <c r="AF43" s="34">
        <f>S43+X43</f>
        <v>4250</v>
      </c>
    </row>
  </sheetData>
  <sheetProtection algorithmName="SHA-512" hashValue="n/mCa5BTV0inbTQwMQxRsUEAghj8fLU6bAA3Z1InEzYe5b/H3qUvx49IeFuL8rqfdstfX8K0rGSZ5lYFJeSKQA==" saltValue="UeKX7lErGUYEA4AcJgRpJw==" spinCount="100000" sheet="1" selectLockedCells="1" selectUnlockedCells="1"/>
  <mergeCells count="9">
    <mergeCell ref="Z9:Z12"/>
    <mergeCell ref="AA9:AA12"/>
    <mergeCell ref="AB9:AB12"/>
    <mergeCell ref="A9:A12"/>
    <mergeCell ref="B9:B12"/>
    <mergeCell ref="C9:C12"/>
    <mergeCell ref="M9:M12"/>
    <mergeCell ref="N9:N12"/>
    <mergeCell ref="O9:O12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AB1BD-6774-4407-882E-C402F20A766F}">
  <sheetPr codeName="Лист189"/>
  <dimension ref="A1:IV40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31.85546875" style="1" customWidth="1"/>
    <col min="2" max="2" width="11.28515625" style="1" customWidth="1"/>
    <col min="3" max="3" width="13" style="2" customWidth="1"/>
    <col min="4" max="4" width="20.7109375" style="2" customWidth="1"/>
    <col min="5" max="7" width="20.7109375" style="3" customWidth="1"/>
    <col min="8" max="16384" width="9.140625" style="1"/>
  </cols>
  <sheetData>
    <row r="1" spans="1:256" ht="20.25" customHeight="1">
      <c r="A1" s="300" t="s">
        <v>2026</v>
      </c>
      <c r="B1" s="300"/>
      <c r="C1" s="300"/>
      <c r="D1" s="300"/>
      <c r="G1" s="4"/>
    </row>
    <row r="2" spans="1:256" s="2" customFormat="1" ht="24.6" customHeight="1">
      <c r="A2" s="5"/>
      <c r="B2" s="5"/>
      <c r="E2" s="3"/>
      <c r="F2" s="3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24.6" customHeight="1">
      <c r="A3" s="15" t="s">
        <v>10</v>
      </c>
      <c r="B3" s="15"/>
      <c r="E3" s="3"/>
      <c r="F3" s="3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24.6" customHeight="1">
      <c r="A4" s="5" t="s">
        <v>11</v>
      </c>
      <c r="B4" s="5"/>
      <c r="E4" s="3"/>
      <c r="F4" s="3"/>
      <c r="G4" s="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24.6" customHeight="1">
      <c r="A5" s="5" t="s">
        <v>12</v>
      </c>
      <c r="B5" s="5"/>
      <c r="E5" s="3"/>
      <c r="F5" s="3"/>
      <c r="G5" s="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24.6" customHeight="1">
      <c r="A6" s="5" t="s">
        <v>1688</v>
      </c>
      <c r="B6" s="5"/>
      <c r="E6" s="3"/>
      <c r="F6" s="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24.6" customHeight="1">
      <c r="A7" s="5" t="s">
        <v>1689</v>
      </c>
      <c r="B7" s="5"/>
      <c r="E7" s="3"/>
      <c r="F7" s="3"/>
      <c r="G7" s="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24.6" customHeight="1">
      <c r="A8" s="5"/>
      <c r="B8" s="5"/>
      <c r="E8" s="3"/>
      <c r="F8" s="3"/>
      <c r="G8" s="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24.6" customHeight="1">
      <c r="A9" s="5"/>
      <c r="B9" s="5"/>
      <c r="E9" s="3"/>
      <c r="F9" s="3"/>
      <c r="G9" s="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24.6" customHeight="1">
      <c r="A10" s="15" t="s">
        <v>1690</v>
      </c>
      <c r="B10" s="5"/>
      <c r="E10" s="3"/>
      <c r="F10" s="3"/>
      <c r="G10" s="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24.6" customHeight="1">
      <c r="A11" s="7" t="s">
        <v>1756</v>
      </c>
      <c r="B11" s="5"/>
      <c r="E11" s="3"/>
      <c r="F11" s="3"/>
      <c r="G11" s="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24.6" customHeight="1">
      <c r="A12" s="5" t="s">
        <v>1757</v>
      </c>
      <c r="B12" s="5"/>
      <c r="E12" s="3"/>
      <c r="F12" s="3"/>
      <c r="G12" s="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24.6" customHeight="1">
      <c r="A13" s="5" t="s">
        <v>1694</v>
      </c>
      <c r="B13" s="5"/>
      <c r="E13" s="3"/>
      <c r="F13" s="3"/>
      <c r="G13" s="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24.6" customHeight="1">
      <c r="A14" s="7" t="s">
        <v>1758</v>
      </c>
      <c r="B14" s="5"/>
      <c r="E14" s="3"/>
      <c r="F14" s="3"/>
      <c r="G14" s="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24.6" customHeight="1">
      <c r="A15" s="5" t="s">
        <v>1693</v>
      </c>
      <c r="B15" s="5"/>
      <c r="E15" s="3"/>
      <c r="F15" s="3"/>
      <c r="G15" s="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24.6" customHeight="1">
      <c r="A16" s="5" t="s">
        <v>1759</v>
      </c>
      <c r="B16" s="5"/>
      <c r="E16" s="3"/>
      <c r="F16" s="3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24.6" customHeight="1">
      <c r="A17" s="7" t="s">
        <v>1760</v>
      </c>
      <c r="B17" s="5"/>
      <c r="E17" s="3"/>
      <c r="F17" s="3"/>
      <c r="G17" s="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s="2" customFormat="1" ht="24.6" customHeight="1">
      <c r="A18" s="5" t="s">
        <v>1693</v>
      </c>
      <c r="B18" s="5"/>
      <c r="E18" s="3"/>
      <c r="F18" s="3"/>
      <c r="G18" s="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 s="2" customFormat="1" ht="24.6" customHeight="1">
      <c r="A19" s="5" t="s">
        <v>1759</v>
      </c>
      <c r="B19" s="5"/>
      <c r="E19" s="3"/>
      <c r="F19" s="3"/>
      <c r="G19" s="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 s="2" customFormat="1" ht="24.6" customHeight="1">
      <c r="A20" s="7" t="s">
        <v>1761</v>
      </c>
      <c r="B20" s="5"/>
      <c r="E20" s="3"/>
      <c r="F20" s="3"/>
      <c r="G20" s="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 s="2" customFormat="1" ht="24.6" customHeight="1">
      <c r="A21" s="5" t="s">
        <v>1693</v>
      </c>
      <c r="B21" s="5"/>
      <c r="E21" s="3"/>
      <c r="F21" s="3"/>
      <c r="G21" s="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 s="2" customFormat="1" ht="24.6" customHeight="1">
      <c r="A22" s="5" t="s">
        <v>1762</v>
      </c>
      <c r="B22" s="5"/>
      <c r="E22" s="3"/>
      <c r="F22" s="3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 s="2" customFormat="1" ht="24.6" customHeight="1">
      <c r="A23" s="5"/>
      <c r="B23" s="5"/>
      <c r="E23" s="3"/>
      <c r="F23" s="3"/>
      <c r="G23" s="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 s="2" customFormat="1" ht="24.6" customHeight="1">
      <c r="A24" s="15" t="s">
        <v>116</v>
      </c>
      <c r="B24" s="15"/>
      <c r="E24" s="3"/>
      <c r="F24" s="3"/>
      <c r="G24" s="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 s="2" customFormat="1" ht="24.6" customHeight="1">
      <c r="A25" s="7" t="s">
        <v>1756</v>
      </c>
      <c r="B25" s="15"/>
      <c r="E25" s="3"/>
      <c r="F25" s="3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 s="2" customFormat="1" ht="24.6" customHeight="1">
      <c r="A26" s="5" t="s">
        <v>1763</v>
      </c>
      <c r="B26" s="5"/>
      <c r="E26" s="3"/>
      <c r="F26" s="3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 s="2" customFormat="1" ht="24.6" customHeight="1">
      <c r="A27" s="5" t="s">
        <v>1705</v>
      </c>
      <c r="B27" s="5"/>
      <c r="E27" s="3"/>
      <c r="F27" s="3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s="2" customFormat="1" ht="24.6" customHeight="1">
      <c r="A28" s="5" t="s">
        <v>121</v>
      </c>
      <c r="B28" s="5"/>
      <c r="E28" s="3"/>
      <c r="F28" s="3"/>
      <c r="G28" s="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 s="2" customFormat="1" ht="24.6" customHeight="1">
      <c r="A29" s="7" t="s">
        <v>1758</v>
      </c>
      <c r="B29" s="15"/>
      <c r="E29" s="3"/>
      <c r="F29" s="3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s="2" customFormat="1" ht="24.6" customHeight="1">
      <c r="A30" s="5" t="s">
        <v>1764</v>
      </c>
      <c r="B30" s="15"/>
      <c r="E30" s="3"/>
      <c r="F30" s="3"/>
      <c r="G30" s="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s="2" customFormat="1" ht="24.6" customHeight="1">
      <c r="A31" s="5" t="s">
        <v>1765</v>
      </c>
      <c r="B31" s="5"/>
      <c r="E31" s="3"/>
      <c r="F31" s="3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 s="2" customFormat="1" ht="24.6" customHeight="1">
      <c r="A32" s="5" t="s">
        <v>121</v>
      </c>
      <c r="B32" s="1"/>
      <c r="E32" s="3"/>
      <c r="F32" s="3"/>
      <c r="G32" s="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 s="2" customFormat="1" ht="24.6" customHeight="1">
      <c r="A33" s="7" t="s">
        <v>1760</v>
      </c>
      <c r="B33" s="1"/>
      <c r="E33" s="3"/>
      <c r="F33" s="3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4.6" customHeight="1">
      <c r="A34" s="5" t="s">
        <v>1764</v>
      </c>
      <c r="B34" s="1"/>
      <c r="E34" s="3"/>
      <c r="F34" s="3"/>
      <c r="G34" s="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4.6" customHeight="1">
      <c r="A35" s="5" t="s">
        <v>1765</v>
      </c>
      <c r="B35" s="1"/>
      <c r="E35" s="3"/>
      <c r="F35" s="3"/>
      <c r="G35" s="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24.6" customHeight="1">
      <c r="A36" s="5" t="s">
        <v>121</v>
      </c>
      <c r="B36" s="1"/>
      <c r="E36" s="3"/>
      <c r="F36" s="3"/>
      <c r="G36" s="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4.6" customHeight="1">
      <c r="A37" s="7" t="s">
        <v>1761</v>
      </c>
      <c r="B37" s="1"/>
      <c r="E37" s="3"/>
      <c r="F37" s="3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24.6" customHeight="1">
      <c r="A38" s="5" t="s">
        <v>1766</v>
      </c>
      <c r="B38" s="1"/>
      <c r="E38" s="3"/>
      <c r="F38" s="3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24.6" customHeight="1">
      <c r="A39" s="5" t="s">
        <v>1767</v>
      </c>
      <c r="B39" s="1"/>
      <c r="E39" s="3"/>
      <c r="F39" s="3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4.6" customHeight="1">
      <c r="A40" s="5" t="s">
        <v>121</v>
      </c>
      <c r="B40" s="1"/>
      <c r="E40" s="3"/>
      <c r="F40" s="3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</sheetData>
  <mergeCells count="1">
    <mergeCell ref="A1:D1"/>
  </mergeCells>
  <pageMargins left="0.25" right="0.25" top="0.75" bottom="0.75" header="0.3" footer="0.3"/>
  <pageSetup paperSize="9" scale="72" orientation="portrait" verticalDpi="1200" r:id="rId1"/>
  <headerFooter>
    <oddFooter>&amp;L&amp;"Candara,Regular"&amp;8INTOUR MALDIVES&amp;C&amp;"Candara,Regular"&amp;8&amp;P of &amp;N&amp;R&amp;"Candara,Regular"&amp;8Soneva Jani</oddFooter>
  </headerFooter>
  <rowBreaks count="1" manualBreakCount="1">
    <brk id="9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3EEC2-6F94-43E7-BFB1-7BC96581D384}">
  <sheetPr codeName="Лист190">
    <tabColor rgb="FFFF0000"/>
  </sheetPr>
  <dimension ref="A8:AF28"/>
  <sheetViews>
    <sheetView topLeftCell="AG1" zoomScaleNormal="100" zoomScaleSheetLayoutView="100" workbookViewId="0">
      <selection sqref="A1:AF1048576"/>
    </sheetView>
  </sheetViews>
  <sheetFormatPr defaultColWidth="25.28515625" defaultRowHeight="19.149999999999999" customHeight="1"/>
  <cols>
    <col min="1" max="1" width="32.5703125" style="25" hidden="1" customWidth="1"/>
    <col min="2" max="32" width="0" style="25" hidden="1" customWidth="1"/>
    <col min="33" max="16384" width="25.28515625" style="25"/>
  </cols>
  <sheetData>
    <row r="8" spans="1:32" ht="19.14999999999999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9.149999999999999" customHeight="1">
      <c r="A9" s="299" t="s">
        <v>0</v>
      </c>
      <c r="B9" s="299" t="s">
        <v>1</v>
      </c>
      <c r="C9" s="299" t="s">
        <v>29</v>
      </c>
      <c r="D9" s="57" t="s">
        <v>298</v>
      </c>
      <c r="E9" s="57" t="s">
        <v>299</v>
      </c>
      <c r="F9" s="57" t="s">
        <v>1716</v>
      </c>
      <c r="G9" s="57" t="s">
        <v>300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6" si="0">D9</f>
        <v>Peak Season</v>
      </c>
      <c r="Q9" s="51" t="str">
        <f t="shared" si="0"/>
        <v>High Season</v>
      </c>
      <c r="R9" s="51" t="str">
        <f t="shared" si="0"/>
        <v>Premium High Season</v>
      </c>
      <c r="S9" s="51" t="str">
        <f t="shared" si="0"/>
        <v>Shoulder Season</v>
      </c>
      <c r="U9" s="27" t="str">
        <f>P9</f>
        <v>Peak Season</v>
      </c>
      <c r="V9" s="27" t="str">
        <f t="shared" ref="V9:X16" si="1">Q9</f>
        <v>High Season</v>
      </c>
      <c r="W9" s="27" t="str">
        <f t="shared" si="1"/>
        <v>Premium High Season</v>
      </c>
      <c r="X9" s="27" t="str">
        <f t="shared" si="1"/>
        <v>Shoulder Season</v>
      </c>
      <c r="Z9" s="311" t="s">
        <v>0</v>
      </c>
      <c r="AA9" s="311" t="s">
        <v>1</v>
      </c>
      <c r="AB9" s="311" t="s">
        <v>29</v>
      </c>
      <c r="AC9" s="52" t="str">
        <f t="shared" ref="AC9:AF16" si="2">U9</f>
        <v>Peak Season</v>
      </c>
      <c r="AD9" s="52" t="str">
        <f t="shared" si="2"/>
        <v>High Season</v>
      </c>
      <c r="AE9" s="52" t="str">
        <f t="shared" si="2"/>
        <v>Premium High Season</v>
      </c>
      <c r="AF9" s="52" t="str">
        <f t="shared" si="2"/>
        <v>Shoulder Season</v>
      </c>
    </row>
    <row r="10" spans="1:32" ht="19.149999999999999" customHeight="1">
      <c r="A10" s="299"/>
      <c r="B10" s="299"/>
      <c r="C10" s="299"/>
      <c r="D10" s="57" t="s">
        <v>1768</v>
      </c>
      <c r="E10" s="57" t="s">
        <v>1769</v>
      </c>
      <c r="F10" s="57" t="s">
        <v>1770</v>
      </c>
      <c r="G10" s="57" t="s">
        <v>1685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20 Dec 2019 to 05 Jan 2020</v>
      </c>
      <c r="Q10" s="51" t="str">
        <f t="shared" si="0"/>
        <v>06 Jan 2020 to 24 Jan 2020</v>
      </c>
      <c r="R10" s="51" t="str">
        <f t="shared" si="0"/>
        <v>25 Jan 2020 to 02 Feb 2020</v>
      </c>
      <c r="S10" s="51" t="str">
        <f t="shared" si="0"/>
        <v>04 May 2020 to 23 Jul 2020</v>
      </c>
      <c r="U10" s="27" t="str">
        <f>P10</f>
        <v>20 Dec 2019 to 05 Jan 2020</v>
      </c>
      <c r="V10" s="27" t="str">
        <f t="shared" si="1"/>
        <v>06 Jan 2020 to 24 Jan 2020</v>
      </c>
      <c r="W10" s="27" t="str">
        <f t="shared" si="1"/>
        <v>25 Jan 2020 to 02 Feb 2020</v>
      </c>
      <c r="X10" s="27" t="str">
        <f t="shared" si="1"/>
        <v>04 May 2020 to 23 Jul 2020</v>
      </c>
      <c r="Z10" s="311"/>
      <c r="AA10" s="311"/>
      <c r="AB10" s="311"/>
      <c r="AC10" s="52" t="str">
        <f t="shared" si="2"/>
        <v>20 Dec 2019 to 05 Jan 2020</v>
      </c>
      <c r="AD10" s="52" t="str">
        <f t="shared" si="2"/>
        <v>06 Jan 2020 to 24 Jan 2020</v>
      </c>
      <c r="AE10" s="52" t="str">
        <f t="shared" si="2"/>
        <v>25 Jan 2020 to 02 Feb 2020</v>
      </c>
      <c r="AF10" s="52" t="str">
        <f t="shared" si="2"/>
        <v>04 May 2020 to 23 Jul 2020</v>
      </c>
    </row>
    <row r="11" spans="1:32" ht="19.149999999999999" customHeight="1">
      <c r="A11" s="299"/>
      <c r="B11" s="299"/>
      <c r="C11" s="299"/>
      <c r="D11" s="57"/>
      <c r="E11" s="57" t="s">
        <v>1771</v>
      </c>
      <c r="F11" s="57" t="s">
        <v>1719</v>
      </c>
      <c r="G11" s="57" t="s">
        <v>1755</v>
      </c>
      <c r="H11" s="8"/>
      <c r="I11" s="26"/>
      <c r="J11" s="26"/>
      <c r="K11" s="26"/>
      <c r="M11" s="294"/>
      <c r="N11" s="294"/>
      <c r="O11" s="294"/>
      <c r="P11" s="51"/>
      <c r="Q11" s="51" t="str">
        <f t="shared" si="0"/>
        <v>03 Feb 2020 to 14 Feb 2020</v>
      </c>
      <c r="R11" s="51" t="str">
        <f t="shared" si="0"/>
        <v>15 Feb 2020 to 23 Feb 2020</v>
      </c>
      <c r="S11" s="51" t="str">
        <f>G11</f>
        <v>24 Aug 2020 to 25 Sep 2020</v>
      </c>
      <c r="U11" s="27"/>
      <c r="V11" s="27" t="str">
        <f t="shared" si="1"/>
        <v>03 Feb 2020 to 14 Feb 2020</v>
      </c>
      <c r="W11" s="27" t="str">
        <f t="shared" si="1"/>
        <v>15 Feb 2020 to 23 Feb 2020</v>
      </c>
      <c r="X11" s="27" t="str">
        <f t="shared" si="1"/>
        <v>24 Aug 2020 to 25 Sep 2020</v>
      </c>
      <c r="Z11" s="311"/>
      <c r="AA11" s="311"/>
      <c r="AB11" s="311"/>
      <c r="AC11" s="52"/>
      <c r="AD11" s="52" t="str">
        <f t="shared" si="2"/>
        <v>03 Feb 2020 to 14 Feb 2020</v>
      </c>
      <c r="AE11" s="52" t="str">
        <f>W11</f>
        <v>15 Feb 2020 to 23 Feb 2020</v>
      </c>
      <c r="AF11" s="52" t="str">
        <f>X11</f>
        <v>24 Aug 2020 to 25 Sep 2020</v>
      </c>
    </row>
    <row r="12" spans="1:32" ht="19.149999999999999" customHeight="1">
      <c r="A12" s="299"/>
      <c r="B12" s="299"/>
      <c r="C12" s="299"/>
      <c r="D12" s="57"/>
      <c r="E12" s="57" t="s">
        <v>1720</v>
      </c>
      <c r="F12" s="57" t="s">
        <v>1721</v>
      </c>
      <c r="G12" s="57"/>
      <c r="H12" s="8"/>
      <c r="I12" s="26"/>
      <c r="J12" s="26"/>
      <c r="K12" s="26"/>
      <c r="M12" s="294"/>
      <c r="N12" s="294"/>
      <c r="O12" s="294"/>
      <c r="P12" s="51"/>
      <c r="Q12" s="51" t="str">
        <f t="shared" si="0"/>
        <v>24 Feb 2020 to 03 Apr 2020</v>
      </c>
      <c r="R12" s="51" t="str">
        <f t="shared" si="0"/>
        <v>04 Apr 2020 to 19 Apr 2020</v>
      </c>
      <c r="S12" s="51"/>
      <c r="U12" s="27"/>
      <c r="V12" s="27" t="str">
        <f t="shared" si="1"/>
        <v>24 Feb 2020 to 03 Apr 2020</v>
      </c>
      <c r="W12" s="27" t="str">
        <f t="shared" si="1"/>
        <v>04 Apr 2020 to 19 Apr 2020</v>
      </c>
      <c r="X12" s="27"/>
      <c r="Z12" s="311"/>
      <c r="AA12" s="311"/>
      <c r="AB12" s="311"/>
      <c r="AC12" s="52"/>
      <c r="AD12" s="52" t="str">
        <f t="shared" si="2"/>
        <v>24 Feb 2020 to 03 Apr 2020</v>
      </c>
      <c r="AE12" s="52" t="str">
        <f>W12</f>
        <v>04 Apr 2020 to 19 Apr 2020</v>
      </c>
      <c r="AF12" s="52"/>
    </row>
    <row r="13" spans="1:32" ht="19.149999999999999" customHeight="1">
      <c r="A13" s="57"/>
      <c r="B13" s="57"/>
      <c r="C13" s="57"/>
      <c r="D13" s="57"/>
      <c r="E13" s="57" t="s">
        <v>1722</v>
      </c>
      <c r="F13" s="57" t="s">
        <v>1772</v>
      </c>
      <c r="G13" s="57"/>
      <c r="H13" s="8"/>
      <c r="I13" s="26"/>
      <c r="J13" s="26"/>
      <c r="K13" s="26"/>
      <c r="M13" s="51"/>
      <c r="N13" s="51"/>
      <c r="O13" s="51"/>
      <c r="P13" s="51"/>
      <c r="Q13" s="51" t="str">
        <f t="shared" si="0"/>
        <v>20 Apr 2020 to 03 May 2020</v>
      </c>
      <c r="R13" s="51" t="str">
        <f t="shared" si="0"/>
        <v>26 Sep 2020 to 04 Oct 2020</v>
      </c>
      <c r="S13" s="51"/>
      <c r="U13" s="163"/>
      <c r="V13" s="27" t="str">
        <f t="shared" si="1"/>
        <v>20 Apr 2020 to 03 May 2020</v>
      </c>
      <c r="W13" s="163" t="str">
        <f t="shared" si="1"/>
        <v>26 Sep 2020 to 04 Oct 2020</v>
      </c>
      <c r="X13" s="163"/>
      <c r="Z13" s="52"/>
      <c r="AA13" s="52"/>
      <c r="AB13" s="52"/>
      <c r="AC13" s="52"/>
      <c r="AD13" s="52" t="str">
        <f t="shared" si="2"/>
        <v>20 Apr 2020 to 03 May 2020</v>
      </c>
      <c r="AE13" s="52" t="str">
        <f>W13</f>
        <v>26 Sep 2020 to 04 Oct 2020</v>
      </c>
      <c r="AF13" s="52"/>
    </row>
    <row r="14" spans="1:32" ht="19.149999999999999" customHeight="1">
      <c r="A14" s="57"/>
      <c r="B14" s="57"/>
      <c r="C14" s="57"/>
      <c r="D14" s="57"/>
      <c r="E14" s="57" t="s">
        <v>1773</v>
      </c>
      <c r="F14" s="57" t="s">
        <v>1723</v>
      </c>
      <c r="G14" s="57"/>
      <c r="H14" s="8"/>
      <c r="I14" s="26"/>
      <c r="J14" s="26"/>
      <c r="K14" s="26"/>
      <c r="M14" s="51"/>
      <c r="N14" s="51"/>
      <c r="O14" s="51"/>
      <c r="P14" s="51"/>
      <c r="Q14" s="51" t="str">
        <f t="shared" si="0"/>
        <v>24 Jul 2019 to 23 Aug 2020</v>
      </c>
      <c r="R14" s="51" t="str">
        <f t="shared" si="0"/>
        <v>24 Oct 2020 to 01 Nov 2020</v>
      </c>
      <c r="S14" s="51"/>
      <c r="U14" s="163"/>
      <c r="V14" s="27" t="str">
        <f t="shared" si="1"/>
        <v>24 Jul 2019 to 23 Aug 2020</v>
      </c>
      <c r="W14" s="163" t="str">
        <f t="shared" si="1"/>
        <v>24 Oct 2020 to 01 Nov 2020</v>
      </c>
      <c r="X14" s="163"/>
      <c r="Z14" s="52"/>
      <c r="AA14" s="52"/>
      <c r="AB14" s="52"/>
      <c r="AC14" s="52"/>
      <c r="AD14" s="52" t="str">
        <f t="shared" si="2"/>
        <v>24 Jul 2019 to 23 Aug 2020</v>
      </c>
      <c r="AE14" s="52" t="str">
        <f>W14</f>
        <v>24 Oct 2020 to 01 Nov 2020</v>
      </c>
      <c r="AF14" s="52"/>
    </row>
    <row r="15" spans="1:32" ht="19.149999999999999" customHeight="1">
      <c r="A15" s="57"/>
      <c r="B15" s="57"/>
      <c r="C15" s="57"/>
      <c r="D15" s="57"/>
      <c r="E15" s="57" t="s">
        <v>1774</v>
      </c>
      <c r="F15" s="57"/>
      <c r="G15" s="57"/>
      <c r="H15" s="8"/>
      <c r="I15" s="26"/>
      <c r="J15" s="26"/>
      <c r="K15" s="26"/>
      <c r="M15" s="51"/>
      <c r="N15" s="51"/>
      <c r="O15" s="51"/>
      <c r="P15" s="51"/>
      <c r="Q15" s="51" t="str">
        <f t="shared" si="0"/>
        <v>05 Oct 2020 to 23 Oct 2020</v>
      </c>
      <c r="R15" s="51"/>
      <c r="S15" s="51"/>
      <c r="U15" s="163"/>
      <c r="V15" s="27" t="str">
        <f t="shared" si="1"/>
        <v>05 Oct 2020 to 23 Oct 2020</v>
      </c>
      <c r="W15" s="163"/>
      <c r="X15" s="163"/>
      <c r="Z15" s="52"/>
      <c r="AA15" s="52"/>
      <c r="AB15" s="52"/>
      <c r="AC15" s="52"/>
      <c r="AD15" s="52" t="str">
        <f t="shared" si="2"/>
        <v>05 Oct 2020 to 23 Oct 2020</v>
      </c>
      <c r="AE15" s="52"/>
      <c r="AF15" s="52"/>
    </row>
    <row r="16" spans="1:32" ht="19.149999999999999" customHeight="1">
      <c r="A16" s="57"/>
      <c r="B16" s="57"/>
      <c r="C16" s="57"/>
      <c r="D16" s="57"/>
      <c r="E16" s="57" t="s">
        <v>1725</v>
      </c>
      <c r="F16" s="57"/>
      <c r="G16" s="57"/>
      <c r="H16" s="8"/>
      <c r="I16" s="26"/>
      <c r="J16" s="26"/>
      <c r="K16" s="26"/>
      <c r="M16" s="51"/>
      <c r="N16" s="51"/>
      <c r="O16" s="51"/>
      <c r="P16" s="51"/>
      <c r="Q16" s="51" t="str">
        <f t="shared" si="0"/>
        <v>02 Nov 2020 to 20 Dec 2020</v>
      </c>
      <c r="R16" s="51"/>
      <c r="S16" s="51"/>
      <c r="U16" s="163"/>
      <c r="V16" s="27" t="str">
        <f t="shared" si="1"/>
        <v>02 Nov 2020 to 20 Dec 2020</v>
      </c>
      <c r="W16" s="163"/>
      <c r="X16" s="163"/>
      <c r="Z16" s="52"/>
      <c r="AA16" s="52"/>
      <c r="AB16" s="52"/>
      <c r="AC16" s="52"/>
      <c r="AD16" s="52" t="str">
        <f t="shared" si="2"/>
        <v>02 Nov 2020 to 20 Dec 2020</v>
      </c>
      <c r="AE16" s="52"/>
      <c r="AF16" s="52"/>
    </row>
    <row r="17" spans="1:32" ht="19.149999999999999" customHeight="1">
      <c r="A17" s="30" t="s">
        <v>1775</v>
      </c>
      <c r="B17" s="31" t="s">
        <v>139</v>
      </c>
      <c r="C17" s="31" t="s">
        <v>140</v>
      </c>
      <c r="D17" s="31">
        <v>5300</v>
      </c>
      <c r="E17" s="31">
        <v>3150</v>
      </c>
      <c r="F17" s="31">
        <v>3830</v>
      </c>
      <c r="G17" s="31">
        <v>2050</v>
      </c>
      <c r="H17" s="8"/>
      <c r="I17" s="33"/>
      <c r="J17" s="33"/>
      <c r="K17" s="33">
        <v>0</v>
      </c>
      <c r="M17" s="30" t="str">
        <f t="shared" ref="M17:O23" si="3">A17</f>
        <v>01 Bed Room Water Retreat</v>
      </c>
      <c r="N17" s="31" t="str">
        <f t="shared" si="3"/>
        <v>BB</v>
      </c>
      <c r="O17" s="31" t="str">
        <f t="shared" si="3"/>
        <v>02 Persons</v>
      </c>
      <c r="P17" s="34">
        <f t="shared" ref="P17:P23" si="4">D17+K17</f>
        <v>5300</v>
      </c>
      <c r="Q17" s="34">
        <f t="shared" ref="Q17:Q23" si="5">E17+K17</f>
        <v>3150</v>
      </c>
      <c r="R17" s="34">
        <f t="shared" ref="R17:R23" si="6">F17+K17</f>
        <v>3830</v>
      </c>
      <c r="S17" s="34">
        <f t="shared" ref="S17:S23" si="7">G17+K17</f>
        <v>2050</v>
      </c>
      <c r="U17" s="53">
        <v>25</v>
      </c>
      <c r="V17" s="53">
        <v>15</v>
      </c>
      <c r="W17" s="53">
        <v>15</v>
      </c>
      <c r="X17" s="53">
        <v>15</v>
      </c>
      <c r="Z17" s="30" t="str">
        <f t="shared" ref="Z17:AB23" si="8">M17</f>
        <v>01 Bed Room Water Retreat</v>
      </c>
      <c r="AA17" s="31" t="str">
        <f t="shared" si="8"/>
        <v>BB</v>
      </c>
      <c r="AB17" s="31" t="str">
        <f t="shared" si="8"/>
        <v>02 Persons</v>
      </c>
      <c r="AC17" s="34">
        <f t="shared" ref="AC17:AF23" si="9">P17+U17</f>
        <v>5325</v>
      </c>
      <c r="AD17" s="34">
        <f t="shared" si="9"/>
        <v>3165</v>
      </c>
      <c r="AE17" s="34">
        <f t="shared" si="9"/>
        <v>3845</v>
      </c>
      <c r="AF17" s="34">
        <f t="shared" si="9"/>
        <v>2065</v>
      </c>
    </row>
    <row r="18" spans="1:32" ht="19.149999999999999" customHeight="1">
      <c r="A18" s="30" t="s">
        <v>1776</v>
      </c>
      <c r="B18" s="31" t="s">
        <v>139</v>
      </c>
      <c r="C18" s="31" t="s">
        <v>140</v>
      </c>
      <c r="D18" s="31">
        <v>6010</v>
      </c>
      <c r="E18" s="31">
        <v>3570</v>
      </c>
      <c r="F18" s="31">
        <v>4250</v>
      </c>
      <c r="G18" s="31">
        <v>2630</v>
      </c>
      <c r="H18" s="8"/>
      <c r="I18" s="33"/>
      <c r="J18" s="33"/>
      <c r="K18" s="33">
        <v>0</v>
      </c>
      <c r="M18" s="30" t="str">
        <f t="shared" si="3"/>
        <v>01 Bed Room Water Retreat with Slide</v>
      </c>
      <c r="N18" s="31" t="str">
        <f t="shared" si="3"/>
        <v>BB</v>
      </c>
      <c r="O18" s="31" t="str">
        <f t="shared" si="3"/>
        <v>02 Persons</v>
      </c>
      <c r="P18" s="34">
        <f t="shared" si="4"/>
        <v>6010</v>
      </c>
      <c r="Q18" s="34">
        <f t="shared" si="5"/>
        <v>3570</v>
      </c>
      <c r="R18" s="34">
        <f t="shared" si="6"/>
        <v>4250</v>
      </c>
      <c r="S18" s="34">
        <f t="shared" si="7"/>
        <v>2630</v>
      </c>
      <c r="U18" s="53">
        <v>25</v>
      </c>
      <c r="V18" s="53">
        <v>15</v>
      </c>
      <c r="W18" s="53">
        <v>15</v>
      </c>
      <c r="X18" s="53">
        <v>15</v>
      </c>
      <c r="Z18" s="30" t="str">
        <f t="shared" si="8"/>
        <v>01 Bed Room Water Retreat with Slide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6035</v>
      </c>
      <c r="AD18" s="34">
        <f t="shared" si="9"/>
        <v>3585</v>
      </c>
      <c r="AE18" s="34">
        <f t="shared" si="9"/>
        <v>4265</v>
      </c>
      <c r="AF18" s="34">
        <f t="shared" si="9"/>
        <v>2645</v>
      </c>
    </row>
    <row r="19" spans="1:32" ht="19.149999999999999" customHeight="1">
      <c r="A19" s="30" t="s">
        <v>1777</v>
      </c>
      <c r="B19" s="31" t="s">
        <v>139</v>
      </c>
      <c r="C19" s="31" t="s">
        <v>68</v>
      </c>
      <c r="D19" s="31">
        <v>11510</v>
      </c>
      <c r="E19" s="31">
        <v>6300</v>
      </c>
      <c r="F19" s="31">
        <v>7880</v>
      </c>
      <c r="G19" s="31">
        <v>4200</v>
      </c>
      <c r="H19" s="8"/>
      <c r="I19" s="33"/>
      <c r="J19" s="33"/>
      <c r="K19" s="33">
        <v>0</v>
      </c>
      <c r="M19" s="30" t="str">
        <f t="shared" si="3"/>
        <v>02 Bed Room Water Retreat</v>
      </c>
      <c r="N19" s="31" t="str">
        <f t="shared" si="3"/>
        <v>BB</v>
      </c>
      <c r="O19" s="31" t="str">
        <f t="shared" si="3"/>
        <v>04 Persons</v>
      </c>
      <c r="P19" s="34">
        <f t="shared" si="4"/>
        <v>11510</v>
      </c>
      <c r="Q19" s="34">
        <f t="shared" si="5"/>
        <v>6300</v>
      </c>
      <c r="R19" s="34">
        <f t="shared" si="6"/>
        <v>7880</v>
      </c>
      <c r="S19" s="34">
        <f t="shared" si="7"/>
        <v>4200</v>
      </c>
      <c r="U19" s="53">
        <v>25</v>
      </c>
      <c r="V19" s="53">
        <v>15</v>
      </c>
      <c r="W19" s="53">
        <v>15</v>
      </c>
      <c r="X19" s="53">
        <v>15</v>
      </c>
      <c r="Z19" s="30" t="str">
        <f t="shared" si="8"/>
        <v>02 Bed Room Water Retreat</v>
      </c>
      <c r="AA19" s="31" t="str">
        <f t="shared" si="8"/>
        <v>BB</v>
      </c>
      <c r="AB19" s="31" t="str">
        <f t="shared" si="8"/>
        <v>04 Persons</v>
      </c>
      <c r="AC19" s="34">
        <f t="shared" si="9"/>
        <v>11535</v>
      </c>
      <c r="AD19" s="34">
        <f t="shared" si="9"/>
        <v>6315</v>
      </c>
      <c r="AE19" s="34">
        <f t="shared" si="9"/>
        <v>7895</v>
      </c>
      <c r="AF19" s="34">
        <f t="shared" si="9"/>
        <v>4215</v>
      </c>
    </row>
    <row r="20" spans="1:32" ht="19.149999999999999" customHeight="1">
      <c r="A20" s="30" t="s">
        <v>1778</v>
      </c>
      <c r="B20" s="31" t="s">
        <v>139</v>
      </c>
      <c r="C20" s="31" t="s">
        <v>68</v>
      </c>
      <c r="D20" s="31">
        <v>12940</v>
      </c>
      <c r="E20" s="31">
        <v>8930</v>
      </c>
      <c r="F20" s="31">
        <v>12080</v>
      </c>
      <c r="G20" s="31">
        <v>5250</v>
      </c>
      <c r="H20" s="8"/>
      <c r="I20" s="33"/>
      <c r="J20" s="33"/>
      <c r="K20" s="33">
        <v>0</v>
      </c>
      <c r="M20" s="30" t="str">
        <f t="shared" si="3"/>
        <v>02 Bed Room Water Retreat with Slide</v>
      </c>
      <c r="N20" s="31" t="str">
        <f t="shared" si="3"/>
        <v>BB</v>
      </c>
      <c r="O20" s="31" t="str">
        <f t="shared" si="3"/>
        <v>04 Persons</v>
      </c>
      <c r="P20" s="34">
        <f t="shared" si="4"/>
        <v>12940</v>
      </c>
      <c r="Q20" s="34">
        <f t="shared" si="5"/>
        <v>8930</v>
      </c>
      <c r="R20" s="34">
        <f t="shared" si="6"/>
        <v>12080</v>
      </c>
      <c r="S20" s="34">
        <f t="shared" si="7"/>
        <v>5250</v>
      </c>
      <c r="U20" s="53">
        <v>25</v>
      </c>
      <c r="V20" s="53">
        <v>15</v>
      </c>
      <c r="W20" s="53">
        <v>15</v>
      </c>
      <c r="X20" s="53">
        <v>15</v>
      </c>
      <c r="Z20" s="30" t="str">
        <f t="shared" si="8"/>
        <v>02 Bed Room Water Retreat with Slide</v>
      </c>
      <c r="AA20" s="31" t="str">
        <f t="shared" si="8"/>
        <v>BB</v>
      </c>
      <c r="AB20" s="31" t="str">
        <f t="shared" si="8"/>
        <v>04 Persons</v>
      </c>
      <c r="AC20" s="34">
        <f t="shared" si="9"/>
        <v>12965</v>
      </c>
      <c r="AD20" s="34">
        <f t="shared" si="9"/>
        <v>8945</v>
      </c>
      <c r="AE20" s="34">
        <f t="shared" si="9"/>
        <v>12095</v>
      </c>
      <c r="AF20" s="34">
        <f t="shared" si="9"/>
        <v>5265</v>
      </c>
    </row>
    <row r="21" spans="1:32" ht="19.149999999999999" customHeight="1">
      <c r="A21" s="30" t="s">
        <v>1779</v>
      </c>
      <c r="B21" s="31" t="s">
        <v>139</v>
      </c>
      <c r="C21" s="31" t="s">
        <v>206</v>
      </c>
      <c r="D21" s="31">
        <v>21740</v>
      </c>
      <c r="E21" s="31">
        <v>14620</v>
      </c>
      <c r="F21" s="31">
        <v>17730</v>
      </c>
      <c r="G21" s="31">
        <v>10230</v>
      </c>
      <c r="H21" s="8"/>
      <c r="I21" s="33"/>
      <c r="J21" s="33"/>
      <c r="K21" s="33">
        <v>0</v>
      </c>
      <c r="M21" s="30" t="str">
        <f t="shared" si="3"/>
        <v>03 Bed Room Water Reserve with Slide</v>
      </c>
      <c r="N21" s="31" t="str">
        <f t="shared" si="3"/>
        <v>BB</v>
      </c>
      <c r="O21" s="31" t="str">
        <f t="shared" si="3"/>
        <v>06 Persons</v>
      </c>
      <c r="P21" s="34">
        <f t="shared" si="4"/>
        <v>21740</v>
      </c>
      <c r="Q21" s="34">
        <f t="shared" si="5"/>
        <v>14620</v>
      </c>
      <c r="R21" s="34">
        <f t="shared" si="6"/>
        <v>17730</v>
      </c>
      <c r="S21" s="34">
        <f t="shared" si="7"/>
        <v>10230</v>
      </c>
      <c r="U21" s="53">
        <v>40</v>
      </c>
      <c r="V21" s="53">
        <v>20</v>
      </c>
      <c r="W21" s="53">
        <v>20</v>
      </c>
      <c r="X21" s="53">
        <v>20</v>
      </c>
      <c r="Z21" s="30" t="str">
        <f t="shared" si="8"/>
        <v>03 Bed Room Water Reserve with Slide</v>
      </c>
      <c r="AA21" s="31" t="str">
        <f t="shared" si="8"/>
        <v>BB</v>
      </c>
      <c r="AB21" s="31" t="str">
        <f t="shared" si="8"/>
        <v>06 Persons</v>
      </c>
      <c r="AC21" s="34">
        <f t="shared" si="9"/>
        <v>21780</v>
      </c>
      <c r="AD21" s="34">
        <f t="shared" si="9"/>
        <v>14640</v>
      </c>
      <c r="AE21" s="34">
        <f t="shared" si="9"/>
        <v>17750</v>
      </c>
      <c r="AF21" s="34">
        <f t="shared" si="9"/>
        <v>10250</v>
      </c>
    </row>
    <row r="22" spans="1:32" ht="19.149999999999999" customHeight="1">
      <c r="A22" s="30" t="s">
        <v>1780</v>
      </c>
      <c r="B22" s="31" t="s">
        <v>139</v>
      </c>
      <c r="C22" s="31" t="s">
        <v>206</v>
      </c>
      <c r="D22" s="31">
        <v>31040</v>
      </c>
      <c r="E22" s="31">
        <v>18270</v>
      </c>
      <c r="F22" s="31">
        <v>23990</v>
      </c>
      <c r="G22" s="31">
        <v>15040</v>
      </c>
      <c r="H22" s="8"/>
      <c r="I22" s="33"/>
      <c r="J22" s="33"/>
      <c r="K22" s="33">
        <v>0</v>
      </c>
      <c r="M22" s="30" t="str">
        <f t="shared" si="3"/>
        <v>03 Bed Room Island Reserve</v>
      </c>
      <c r="N22" s="31" t="str">
        <f t="shared" si="3"/>
        <v>BB</v>
      </c>
      <c r="O22" s="31" t="str">
        <f t="shared" si="3"/>
        <v>06 Persons</v>
      </c>
      <c r="P22" s="34">
        <f t="shared" si="4"/>
        <v>31040</v>
      </c>
      <c r="Q22" s="34">
        <f t="shared" si="5"/>
        <v>18270</v>
      </c>
      <c r="R22" s="34">
        <f t="shared" si="6"/>
        <v>23990</v>
      </c>
      <c r="S22" s="34">
        <f t="shared" si="7"/>
        <v>15040</v>
      </c>
      <c r="U22" s="53">
        <v>40</v>
      </c>
      <c r="V22" s="53">
        <v>20</v>
      </c>
      <c r="W22" s="53">
        <v>20</v>
      </c>
      <c r="X22" s="53">
        <v>20</v>
      </c>
      <c r="Z22" s="30" t="str">
        <f t="shared" si="8"/>
        <v>03 Bed Room Island Reserve</v>
      </c>
      <c r="AA22" s="31" t="str">
        <f t="shared" si="8"/>
        <v>BB</v>
      </c>
      <c r="AB22" s="31" t="str">
        <f t="shared" si="8"/>
        <v>06 Persons</v>
      </c>
      <c r="AC22" s="34">
        <f t="shared" si="9"/>
        <v>31080</v>
      </c>
      <c r="AD22" s="34">
        <f t="shared" si="9"/>
        <v>18290</v>
      </c>
      <c r="AE22" s="34">
        <f t="shared" si="9"/>
        <v>24010</v>
      </c>
      <c r="AF22" s="34">
        <f t="shared" si="9"/>
        <v>15060</v>
      </c>
    </row>
    <row r="23" spans="1:32" ht="19.149999999999999" customHeight="1">
      <c r="A23" s="30" t="s">
        <v>1781</v>
      </c>
      <c r="B23" s="31" t="s">
        <v>139</v>
      </c>
      <c r="C23" s="31" t="s">
        <v>151</v>
      </c>
      <c r="D23" s="31" t="s">
        <v>1323</v>
      </c>
      <c r="E23" s="31" t="s">
        <v>1323</v>
      </c>
      <c r="F23" s="31" t="s">
        <v>1323</v>
      </c>
      <c r="G23" s="31" t="s">
        <v>1323</v>
      </c>
      <c r="H23" s="8"/>
      <c r="I23" s="33"/>
      <c r="J23" s="33"/>
      <c r="K23" s="33">
        <v>0</v>
      </c>
      <c r="M23" s="30" t="str">
        <f t="shared" si="3"/>
        <v>04 Bed Room Island Reserve</v>
      </c>
      <c r="N23" s="31" t="str">
        <f t="shared" si="3"/>
        <v>BB</v>
      </c>
      <c r="O23" s="31" t="str">
        <f t="shared" si="3"/>
        <v>08 Persons</v>
      </c>
      <c r="P23" s="34" t="e">
        <f t="shared" si="4"/>
        <v>#VALUE!</v>
      </c>
      <c r="Q23" s="34" t="e">
        <f t="shared" si="5"/>
        <v>#VALUE!</v>
      </c>
      <c r="R23" s="34" t="e">
        <f t="shared" si="6"/>
        <v>#VALUE!</v>
      </c>
      <c r="S23" s="34" t="e">
        <f t="shared" si="7"/>
        <v>#VALUE!</v>
      </c>
      <c r="U23" s="53">
        <v>60</v>
      </c>
      <c r="V23" s="53">
        <v>40</v>
      </c>
      <c r="W23" s="53">
        <v>40</v>
      </c>
      <c r="X23" s="53">
        <v>40</v>
      </c>
      <c r="Z23" s="30" t="str">
        <f t="shared" si="8"/>
        <v>04 Bed Room Island Reserve</v>
      </c>
      <c r="AA23" s="31" t="str">
        <f t="shared" si="8"/>
        <v>BB</v>
      </c>
      <c r="AB23" s="31" t="str">
        <f t="shared" si="8"/>
        <v>08 Persons</v>
      </c>
      <c r="AC23" s="34" t="e">
        <f t="shared" si="9"/>
        <v>#VALUE!</v>
      </c>
      <c r="AD23" s="34" t="e">
        <f t="shared" si="9"/>
        <v>#VALUE!</v>
      </c>
      <c r="AE23" s="34" t="e">
        <f t="shared" si="9"/>
        <v>#VALUE!</v>
      </c>
      <c r="AF23" s="34" t="e">
        <f t="shared" si="9"/>
        <v>#VALUE!</v>
      </c>
    </row>
    <row r="24" spans="1:32" ht="19.149999999999999" customHeight="1">
      <c r="A24" s="30" t="s">
        <v>1782</v>
      </c>
      <c r="B24" s="31" t="s">
        <v>139</v>
      </c>
      <c r="C24" s="31" t="s">
        <v>151</v>
      </c>
      <c r="D24" s="31">
        <v>36130</v>
      </c>
      <c r="E24" s="31">
        <v>21950</v>
      </c>
      <c r="F24" s="31">
        <v>28370</v>
      </c>
      <c r="G24" s="31">
        <v>18390</v>
      </c>
      <c r="H24" s="8"/>
      <c r="I24" s="33"/>
      <c r="J24" s="33"/>
      <c r="K24" s="33">
        <v>0</v>
      </c>
      <c r="M24" s="30" t="str">
        <f>A24</f>
        <v>04 Bed Room Water Reserve with Slide</v>
      </c>
      <c r="N24" s="31" t="str">
        <f>B24</f>
        <v>BB</v>
      </c>
      <c r="O24" s="31" t="str">
        <f>C24</f>
        <v>08 Persons</v>
      </c>
      <c r="P24" s="34">
        <f>D24+K24</f>
        <v>36130</v>
      </c>
      <c r="Q24" s="34">
        <f>E24+K24</f>
        <v>21950</v>
      </c>
      <c r="R24" s="34">
        <f>F24+K24</f>
        <v>28370</v>
      </c>
      <c r="S24" s="34">
        <f>G24+K24</f>
        <v>18390</v>
      </c>
      <c r="U24" s="53">
        <v>60</v>
      </c>
      <c r="V24" s="53">
        <v>40</v>
      </c>
      <c r="W24" s="53">
        <v>40</v>
      </c>
      <c r="X24" s="53">
        <v>40</v>
      </c>
      <c r="Z24" s="30" t="str">
        <f>M24</f>
        <v>04 Bed Room Water Reserve with Slide</v>
      </c>
      <c r="AA24" s="31" t="str">
        <f>N24</f>
        <v>BB</v>
      </c>
      <c r="AB24" s="31" t="str">
        <f>O24</f>
        <v>08 Persons</v>
      </c>
      <c r="AC24" s="34">
        <f>P24+U24</f>
        <v>36190</v>
      </c>
      <c r="AD24" s="34">
        <f>Q24+V24</f>
        <v>21990</v>
      </c>
      <c r="AE24" s="34">
        <f>R24+W24</f>
        <v>28410</v>
      </c>
      <c r="AF24" s="34">
        <f>S24+X24</f>
        <v>18430</v>
      </c>
    </row>
    <row r="25" spans="1:32" ht="19.149999999999999" customHeight="1">
      <c r="A25" s="260"/>
      <c r="B25" s="159"/>
      <c r="C25" s="159"/>
      <c r="D25" s="159"/>
      <c r="E25" s="159"/>
      <c r="F25" s="159"/>
      <c r="G25" s="159"/>
      <c r="H25" s="8"/>
      <c r="I25" s="33"/>
      <c r="J25" s="33"/>
      <c r="K25" s="33"/>
      <c r="M25" s="260"/>
      <c r="N25" s="159"/>
      <c r="O25" s="159"/>
      <c r="P25" s="33"/>
      <c r="Q25" s="33"/>
      <c r="R25" s="33"/>
      <c r="S25" s="33"/>
      <c r="U25" s="33"/>
      <c r="V25" s="33"/>
      <c r="W25" s="33"/>
      <c r="X25" s="33"/>
      <c r="Z25" s="260"/>
      <c r="AA25" s="159"/>
      <c r="AB25" s="159"/>
      <c r="AC25" s="33"/>
      <c r="AD25" s="33"/>
      <c r="AE25" s="33"/>
      <c r="AF25" s="33"/>
    </row>
    <row r="28" spans="1:32" ht="19.149999999999999" customHeight="1">
      <c r="A28" s="30" t="s">
        <v>1783</v>
      </c>
      <c r="B28" s="31" t="s">
        <v>1754</v>
      </c>
      <c r="C28" s="31" t="s">
        <v>68</v>
      </c>
      <c r="D28" s="31" t="s">
        <v>989</v>
      </c>
      <c r="E28" s="31">
        <v>6500</v>
      </c>
      <c r="F28" s="31">
        <v>9000</v>
      </c>
      <c r="G28" s="31">
        <v>4200</v>
      </c>
      <c r="H28" s="8"/>
      <c r="I28" s="33"/>
      <c r="J28" s="33"/>
      <c r="K28" s="33">
        <v>0</v>
      </c>
      <c r="M28" s="30" t="str">
        <f>A28</f>
        <v>Soneva in Aqua (Yacht)</v>
      </c>
      <c r="N28" s="31" t="str">
        <f>B28</f>
        <v>Full Board &amp; Beverages</v>
      </c>
      <c r="O28" s="31" t="str">
        <f>C28</f>
        <v>04 Persons</v>
      </c>
      <c r="P28" s="34" t="e">
        <f>D28+K28</f>
        <v>#VALUE!</v>
      </c>
      <c r="Q28" s="34">
        <f>E28+K28</f>
        <v>6500</v>
      </c>
      <c r="R28" s="34">
        <f>F28+K28</f>
        <v>9000</v>
      </c>
      <c r="S28" s="34">
        <f>G28+K28</f>
        <v>4200</v>
      </c>
      <c r="U28" s="53">
        <v>100</v>
      </c>
      <c r="V28" s="53">
        <v>50</v>
      </c>
      <c r="W28" s="53">
        <v>50</v>
      </c>
      <c r="X28" s="53">
        <v>50</v>
      </c>
      <c r="Z28" s="30" t="str">
        <f>M28</f>
        <v>Soneva in Aqua (Yacht)</v>
      </c>
      <c r="AA28" s="31" t="str">
        <f>N28</f>
        <v>Full Board &amp; Beverages</v>
      </c>
      <c r="AB28" s="31" t="str">
        <f>O28</f>
        <v>04 Persons</v>
      </c>
      <c r="AC28" s="34" t="e">
        <f>P28+U28</f>
        <v>#VALUE!</v>
      </c>
      <c r="AD28" s="34">
        <f>Q28+V28</f>
        <v>6550</v>
      </c>
      <c r="AE28" s="34">
        <f>R28+W28</f>
        <v>9050</v>
      </c>
      <c r="AF28" s="34">
        <f>S28+X28</f>
        <v>4250</v>
      </c>
    </row>
  </sheetData>
  <sheetProtection algorithmName="SHA-512" hashValue="GOebnXMTkPn7kAxT0ZOU6aDqQ9O8YzRZy/DTgLVTw7J+WwswFfkskXU17kfV/JmfRTSGj6Ets8FT31nts2Y4PA==" saltValue="bmIDKiqy6mOrpGYuaFtNVg==" spinCount="100000" sheet="1" selectLockedCells="1" selectUnlockedCells="1"/>
  <mergeCells count="9">
    <mergeCell ref="Z9:Z12"/>
    <mergeCell ref="AA9:AA12"/>
    <mergeCell ref="AB9:AB12"/>
    <mergeCell ref="A9:A12"/>
    <mergeCell ref="B9:B12"/>
    <mergeCell ref="C9:C12"/>
    <mergeCell ref="M9:M12"/>
    <mergeCell ref="N9:N12"/>
    <mergeCell ref="O9:O12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234CD-A981-47E4-B97E-293BA7ED5C72}">
  <sheetPr codeName="Лист20">
    <tabColor rgb="FFFF0000"/>
  </sheetPr>
  <dimension ref="A8:AF23"/>
  <sheetViews>
    <sheetView topLeftCell="AG1" zoomScale="120" zoomScaleNormal="120" zoomScaleSheetLayoutView="100" workbookViewId="0">
      <selection sqref="A1:AF1048576"/>
    </sheetView>
  </sheetViews>
  <sheetFormatPr defaultColWidth="26.28515625" defaultRowHeight="18.600000000000001" customHeight="1"/>
  <cols>
    <col min="1" max="1" width="0" style="25" hidden="1" customWidth="1"/>
    <col min="2" max="2" width="22.28515625" style="25" hidden="1" customWidth="1"/>
    <col min="3" max="32" width="0" style="25" hidden="1" customWidth="1"/>
    <col min="33" max="16384" width="26.28515625" style="25"/>
  </cols>
  <sheetData>
    <row r="8" spans="1:32" ht="18.60000000000000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.600000000000001" customHeight="1">
      <c r="A9" s="299" t="s">
        <v>0</v>
      </c>
      <c r="B9" s="299" t="s">
        <v>1</v>
      </c>
      <c r="C9" s="299" t="s">
        <v>29</v>
      </c>
      <c r="D9" s="57" t="s">
        <v>174</v>
      </c>
      <c r="E9" s="57" t="s">
        <v>132</v>
      </c>
      <c r="F9" s="57" t="s">
        <v>175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High </v>
      </c>
      <c r="Q9" s="51" t="str">
        <f t="shared" si="0"/>
        <v>Low</v>
      </c>
      <c r="R9" s="51" t="str">
        <f t="shared" si="0"/>
        <v>Shoulder</v>
      </c>
      <c r="S9" s="51" t="str">
        <f t="shared" si="0"/>
        <v>Low</v>
      </c>
      <c r="U9" s="27" t="str">
        <f>P9</f>
        <v xml:space="preserve">High </v>
      </c>
      <c r="V9" s="27" t="str">
        <f t="shared" ref="V9:X10" si="1">Q9</f>
        <v>Low</v>
      </c>
      <c r="W9" s="27" t="str">
        <f t="shared" si="1"/>
        <v>Shoulder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 xml:space="preserve">High </v>
      </c>
      <c r="AD9" s="52" t="str">
        <f t="shared" ref="AD9:AF10" si="2">V9</f>
        <v>Low</v>
      </c>
      <c r="AE9" s="52" t="str">
        <f t="shared" si="2"/>
        <v>Shoulder</v>
      </c>
      <c r="AF9" s="52" t="str">
        <f t="shared" si="2"/>
        <v>Low</v>
      </c>
    </row>
    <row r="10" spans="1:32" ht="18.600000000000001" customHeight="1">
      <c r="A10" s="299"/>
      <c r="B10" s="299"/>
      <c r="C10" s="299"/>
      <c r="D10" s="57" t="s">
        <v>177</v>
      </c>
      <c r="E10" s="57" t="s">
        <v>178</v>
      </c>
      <c r="F10" s="57" t="s">
        <v>179</v>
      </c>
      <c r="G10" s="57" t="s">
        <v>180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09 Jan 2020 to 07 May 2020</v>
      </c>
      <c r="Q10" s="51" t="str">
        <f t="shared" si="0"/>
        <v>08 May 2020 to 31 Jul 2020</v>
      </c>
      <c r="R10" s="51" t="str">
        <f t="shared" si="0"/>
        <v>01 Aug 2020 to 31 Aug 2020</v>
      </c>
      <c r="S10" s="51" t="str">
        <f t="shared" si="0"/>
        <v>01 Sep 2020 to 30 Sep 2020</v>
      </c>
      <c r="U10" s="27" t="str">
        <f>P10</f>
        <v>09 Jan 2020 to 07 May 2020</v>
      </c>
      <c r="V10" s="27" t="str">
        <f t="shared" si="1"/>
        <v>08 May 2020 to 31 Jul 2020</v>
      </c>
      <c r="W10" s="27" t="str">
        <f t="shared" si="1"/>
        <v>01 Aug 2020 to 31 Aug 2020</v>
      </c>
      <c r="X10" s="27" t="str">
        <f t="shared" si="1"/>
        <v>01 Sep 2020 to 30 Sep 2020</v>
      </c>
      <c r="Z10" s="311"/>
      <c r="AA10" s="311"/>
      <c r="AB10" s="311"/>
      <c r="AC10" s="52" t="str">
        <f>U10</f>
        <v>09 Jan 2020 to 07 May 2020</v>
      </c>
      <c r="AD10" s="52" t="str">
        <f t="shared" si="2"/>
        <v>08 May 2020 to 31 Jul 2020</v>
      </c>
      <c r="AE10" s="52" t="str">
        <f t="shared" si="2"/>
        <v>01 Aug 2020 to 31 Aug 2020</v>
      </c>
      <c r="AF10" s="52" t="str">
        <f t="shared" si="2"/>
        <v>01 Sep 2020 to 30 Sep 2020</v>
      </c>
    </row>
    <row r="11" spans="1:32" ht="18.600000000000001" customHeight="1">
      <c r="A11" s="30" t="s">
        <v>212</v>
      </c>
      <c r="B11" s="31" t="s">
        <v>139</v>
      </c>
      <c r="C11" s="31" t="s">
        <v>140</v>
      </c>
      <c r="D11" s="31">
        <v>883</v>
      </c>
      <c r="E11" s="31">
        <v>620</v>
      </c>
      <c r="F11" s="31">
        <v>689</v>
      </c>
      <c r="G11" s="31">
        <v>620</v>
      </c>
      <c r="H11" s="8"/>
      <c r="I11" s="33"/>
      <c r="J11" s="33"/>
      <c r="K11" s="33">
        <v>0</v>
      </c>
      <c r="M11" s="30" t="str">
        <f t="shared" ref="M11:O15" si="3">A11</f>
        <v>Over Water Bungalow</v>
      </c>
      <c r="N11" s="31" t="str">
        <f t="shared" si="3"/>
        <v>BB</v>
      </c>
      <c r="O11" s="31" t="str">
        <f t="shared" si="3"/>
        <v>02 Persons</v>
      </c>
      <c r="P11" s="34">
        <f>D11+K11</f>
        <v>883</v>
      </c>
      <c r="Q11" s="34">
        <f>E11+K11</f>
        <v>620</v>
      </c>
      <c r="R11" s="34">
        <f>F11+K11</f>
        <v>689</v>
      </c>
      <c r="S11" s="34">
        <f>G11+K11</f>
        <v>620</v>
      </c>
      <c r="U11" s="53">
        <v>10</v>
      </c>
      <c r="V11" s="53">
        <v>10</v>
      </c>
      <c r="W11" s="53">
        <v>10</v>
      </c>
      <c r="X11" s="53">
        <v>10</v>
      </c>
      <c r="Z11" s="30" t="str">
        <f t="shared" ref="Z11:AB15" si="4">M11</f>
        <v>Over Water Bungalow</v>
      </c>
      <c r="AA11" s="31" t="str">
        <f t="shared" si="4"/>
        <v>BB</v>
      </c>
      <c r="AB11" s="31" t="str">
        <f t="shared" si="4"/>
        <v>02 Persons</v>
      </c>
      <c r="AC11" s="34">
        <f t="shared" ref="AC11:AF15" si="5">P11+U11</f>
        <v>893</v>
      </c>
      <c r="AD11" s="34">
        <f t="shared" si="5"/>
        <v>630</v>
      </c>
      <c r="AE11" s="34">
        <f t="shared" si="5"/>
        <v>699</v>
      </c>
      <c r="AF11" s="34">
        <f t="shared" si="5"/>
        <v>630</v>
      </c>
    </row>
    <row r="12" spans="1:32" ht="18.600000000000001" customHeight="1">
      <c r="A12" s="30" t="s">
        <v>213</v>
      </c>
      <c r="B12" s="31" t="s">
        <v>139</v>
      </c>
      <c r="C12" s="31" t="s">
        <v>140</v>
      </c>
      <c r="D12" s="31">
        <v>980</v>
      </c>
      <c r="E12" s="31">
        <v>700</v>
      </c>
      <c r="F12" s="31">
        <v>779</v>
      </c>
      <c r="G12" s="31">
        <v>700</v>
      </c>
      <c r="H12" s="8"/>
      <c r="I12" s="33"/>
      <c r="J12" s="33"/>
      <c r="K12" s="33">
        <v>0</v>
      </c>
      <c r="M12" s="30" t="str">
        <f t="shared" si="3"/>
        <v>Superior Over Water Bungalow</v>
      </c>
      <c r="N12" s="31" t="str">
        <f t="shared" si="3"/>
        <v>BB</v>
      </c>
      <c r="O12" s="31" t="str">
        <f t="shared" si="3"/>
        <v>02 Persons</v>
      </c>
      <c r="P12" s="34">
        <f>D12+K12</f>
        <v>980</v>
      </c>
      <c r="Q12" s="34">
        <f>E12+K12</f>
        <v>700</v>
      </c>
      <c r="R12" s="34">
        <f>F12+K12</f>
        <v>779</v>
      </c>
      <c r="S12" s="34">
        <f>G12+K12</f>
        <v>700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si="4"/>
        <v>Superior Over Water Bungalow</v>
      </c>
      <c r="AA12" s="31" t="str">
        <f t="shared" si="4"/>
        <v>BB</v>
      </c>
      <c r="AB12" s="31" t="str">
        <f t="shared" si="4"/>
        <v>02 Persons</v>
      </c>
      <c r="AC12" s="34">
        <f t="shared" si="5"/>
        <v>990</v>
      </c>
      <c r="AD12" s="34">
        <f t="shared" si="5"/>
        <v>710</v>
      </c>
      <c r="AE12" s="34">
        <f t="shared" si="5"/>
        <v>789</v>
      </c>
      <c r="AF12" s="34">
        <f t="shared" si="5"/>
        <v>710</v>
      </c>
    </row>
    <row r="13" spans="1:32" ht="18.600000000000001" customHeight="1">
      <c r="A13" s="30" t="s">
        <v>214</v>
      </c>
      <c r="B13" s="31" t="s">
        <v>139</v>
      </c>
      <c r="C13" s="31" t="s">
        <v>140</v>
      </c>
      <c r="D13" s="31">
        <v>1112</v>
      </c>
      <c r="E13" s="31">
        <v>855</v>
      </c>
      <c r="F13" s="31">
        <v>965</v>
      </c>
      <c r="G13" s="31">
        <v>855</v>
      </c>
      <c r="H13" s="8"/>
      <c r="I13" s="33"/>
      <c r="J13" s="33"/>
      <c r="K13" s="33">
        <v>0</v>
      </c>
      <c r="M13" s="30" t="str">
        <f t="shared" si="3"/>
        <v xml:space="preserve">Deluxe Over Water Bungalow </v>
      </c>
      <c r="N13" s="31" t="str">
        <f t="shared" si="3"/>
        <v>BB</v>
      </c>
      <c r="O13" s="31" t="str">
        <f t="shared" si="3"/>
        <v>02 Persons</v>
      </c>
      <c r="P13" s="34">
        <f>D13+K13</f>
        <v>1112</v>
      </c>
      <c r="Q13" s="34">
        <f>E13+K13</f>
        <v>855</v>
      </c>
      <c r="R13" s="34">
        <f>F13+K13</f>
        <v>965</v>
      </c>
      <c r="S13" s="34">
        <f>G13+K13</f>
        <v>855</v>
      </c>
      <c r="U13" s="53">
        <v>10</v>
      </c>
      <c r="V13" s="53">
        <v>10</v>
      </c>
      <c r="W13" s="53">
        <v>10</v>
      </c>
      <c r="X13" s="53">
        <v>10</v>
      </c>
      <c r="Z13" s="30" t="str">
        <f t="shared" si="4"/>
        <v xml:space="preserve">Deluxe Over Water Bungalow </v>
      </c>
      <c r="AA13" s="31" t="str">
        <f t="shared" si="4"/>
        <v>BB</v>
      </c>
      <c r="AB13" s="31" t="str">
        <f t="shared" si="4"/>
        <v>02 Persons</v>
      </c>
      <c r="AC13" s="34">
        <f t="shared" si="5"/>
        <v>1122</v>
      </c>
      <c r="AD13" s="34">
        <f t="shared" si="5"/>
        <v>865</v>
      </c>
      <c r="AE13" s="34">
        <f t="shared" si="5"/>
        <v>975</v>
      </c>
      <c r="AF13" s="34">
        <f t="shared" si="5"/>
        <v>865</v>
      </c>
    </row>
    <row r="14" spans="1:32" ht="18.600000000000001" customHeight="1">
      <c r="A14" s="30" t="s">
        <v>215</v>
      </c>
      <c r="B14" s="31" t="s">
        <v>139</v>
      </c>
      <c r="C14" s="31" t="s">
        <v>140</v>
      </c>
      <c r="D14" s="31">
        <v>1386</v>
      </c>
      <c r="E14" s="31">
        <v>992</v>
      </c>
      <c r="F14" s="31">
        <v>1103</v>
      </c>
      <c r="G14" s="31">
        <v>992</v>
      </c>
      <c r="H14" s="8"/>
      <c r="I14" s="33"/>
      <c r="J14" s="33"/>
      <c r="K14" s="33">
        <v>0</v>
      </c>
      <c r="M14" s="30" t="str">
        <f t="shared" si="3"/>
        <v>Ocean Pool Bungalow</v>
      </c>
      <c r="N14" s="31" t="str">
        <f t="shared" si="3"/>
        <v>BB</v>
      </c>
      <c r="O14" s="31" t="str">
        <f t="shared" si="3"/>
        <v>02 Persons</v>
      </c>
      <c r="P14" s="34">
        <f>D14+K14</f>
        <v>1386</v>
      </c>
      <c r="Q14" s="34">
        <f>E14+K14</f>
        <v>992</v>
      </c>
      <c r="R14" s="34">
        <f>F14+K14</f>
        <v>1103</v>
      </c>
      <c r="S14" s="34">
        <f>G14+K14</f>
        <v>992</v>
      </c>
      <c r="U14" s="53">
        <v>10</v>
      </c>
      <c r="V14" s="53">
        <v>10</v>
      </c>
      <c r="W14" s="53">
        <v>10</v>
      </c>
      <c r="X14" s="53">
        <v>10</v>
      </c>
      <c r="Z14" s="30" t="str">
        <f t="shared" si="4"/>
        <v>Ocean Pool Bungalow</v>
      </c>
      <c r="AA14" s="31" t="str">
        <f t="shared" si="4"/>
        <v>BB</v>
      </c>
      <c r="AB14" s="31" t="str">
        <f t="shared" si="4"/>
        <v>02 Persons</v>
      </c>
      <c r="AC14" s="34">
        <f t="shared" si="5"/>
        <v>1396</v>
      </c>
      <c r="AD14" s="34">
        <f t="shared" si="5"/>
        <v>1002</v>
      </c>
      <c r="AE14" s="34">
        <f t="shared" si="5"/>
        <v>1113</v>
      </c>
      <c r="AF14" s="34">
        <f t="shared" si="5"/>
        <v>1002</v>
      </c>
    </row>
    <row r="15" spans="1:32" ht="18.600000000000001" customHeight="1">
      <c r="A15" s="30" t="s">
        <v>216</v>
      </c>
      <c r="B15" s="31" t="s">
        <v>139</v>
      </c>
      <c r="C15" s="31" t="s">
        <v>140</v>
      </c>
      <c r="D15" s="31">
        <v>1606</v>
      </c>
      <c r="E15" s="31">
        <v>1159</v>
      </c>
      <c r="F15" s="31">
        <v>1365</v>
      </c>
      <c r="G15" s="31">
        <v>1159</v>
      </c>
      <c r="H15" s="8"/>
      <c r="I15" s="33"/>
      <c r="J15" s="33"/>
      <c r="K15" s="33">
        <v>0</v>
      </c>
      <c r="M15" s="30" t="str">
        <f t="shared" si="3"/>
        <v xml:space="preserve">Deluxe Over Water Pool Bungalow </v>
      </c>
      <c r="N15" s="31" t="str">
        <f t="shared" si="3"/>
        <v>BB</v>
      </c>
      <c r="O15" s="31" t="str">
        <f t="shared" si="3"/>
        <v>02 Persons</v>
      </c>
      <c r="P15" s="34">
        <f>D15+K15</f>
        <v>1606</v>
      </c>
      <c r="Q15" s="34">
        <f>E15+K15</f>
        <v>1159</v>
      </c>
      <c r="R15" s="34">
        <f>F15+K15</f>
        <v>1365</v>
      </c>
      <c r="S15" s="34">
        <f>G15+K15</f>
        <v>1159</v>
      </c>
      <c r="U15" s="53">
        <v>10</v>
      </c>
      <c r="V15" s="53">
        <v>10</v>
      </c>
      <c r="W15" s="53">
        <v>10</v>
      </c>
      <c r="X15" s="53">
        <v>10</v>
      </c>
      <c r="Z15" s="30" t="str">
        <f t="shared" si="4"/>
        <v xml:space="preserve">Deluxe Over Water Pool Bungalow </v>
      </c>
      <c r="AA15" s="31" t="str">
        <f t="shared" si="4"/>
        <v>BB</v>
      </c>
      <c r="AB15" s="31" t="str">
        <f t="shared" si="4"/>
        <v>02 Persons</v>
      </c>
      <c r="AC15" s="34">
        <f t="shared" si="5"/>
        <v>1616</v>
      </c>
      <c r="AD15" s="34">
        <f t="shared" si="5"/>
        <v>1169</v>
      </c>
      <c r="AE15" s="34">
        <f t="shared" si="5"/>
        <v>1375</v>
      </c>
      <c r="AF15" s="34">
        <f t="shared" si="5"/>
        <v>1169</v>
      </c>
    </row>
    <row r="16" spans="1:32" ht="18.600000000000001" customHeight="1">
      <c r="A16" s="25" t="s">
        <v>24</v>
      </c>
      <c r="I16" s="25" t="s">
        <v>25</v>
      </c>
      <c r="M16" s="25" t="s">
        <v>26</v>
      </c>
      <c r="U16" s="25" t="s">
        <v>27</v>
      </c>
      <c r="Z16" s="25" t="s">
        <v>129</v>
      </c>
    </row>
    <row r="17" spans="1:32" ht="18.600000000000001" customHeight="1">
      <c r="A17" s="299" t="s">
        <v>0</v>
      </c>
      <c r="B17" s="299" t="s">
        <v>1</v>
      </c>
      <c r="C17" s="299" t="s">
        <v>29</v>
      </c>
      <c r="D17" s="57" t="s">
        <v>175</v>
      </c>
      <c r="E17" s="57" t="s">
        <v>156</v>
      </c>
      <c r="F17" s="57"/>
      <c r="G17" s="57"/>
      <c r="H17" s="8"/>
      <c r="I17" s="26" t="s">
        <v>32</v>
      </c>
      <c r="J17" s="26" t="s">
        <v>33</v>
      </c>
      <c r="K17" s="26" t="s">
        <v>34</v>
      </c>
      <c r="M17" s="294" t="s">
        <v>0</v>
      </c>
      <c r="N17" s="294" t="s">
        <v>1</v>
      </c>
      <c r="O17" s="294" t="s">
        <v>29</v>
      </c>
      <c r="P17" s="51" t="str">
        <f t="shared" ref="P17:S18" si="6">D17</f>
        <v>Shoulder</v>
      </c>
      <c r="Q17" s="51" t="str">
        <f t="shared" si="6"/>
        <v xml:space="preserve">Peak </v>
      </c>
      <c r="R17" s="51">
        <f t="shared" si="6"/>
        <v>0</v>
      </c>
      <c r="S17" s="51">
        <f t="shared" si="6"/>
        <v>0</v>
      </c>
      <c r="U17" s="27" t="str">
        <f>P17</f>
        <v>Shoulder</v>
      </c>
      <c r="V17" s="27" t="str">
        <f t="shared" ref="V17:X18" si="7">Q17</f>
        <v xml:space="preserve">Peak </v>
      </c>
      <c r="W17" s="27">
        <f t="shared" si="7"/>
        <v>0</v>
      </c>
      <c r="X17" s="27">
        <f t="shared" si="7"/>
        <v>0</v>
      </c>
      <c r="Z17" s="311" t="s">
        <v>0</v>
      </c>
      <c r="AA17" s="311" t="s">
        <v>1</v>
      </c>
      <c r="AB17" s="311" t="s">
        <v>29</v>
      </c>
      <c r="AC17" s="52" t="str">
        <f>U17</f>
        <v>Shoulder</v>
      </c>
      <c r="AD17" s="52" t="str">
        <f t="shared" ref="AD17:AF18" si="8">V17</f>
        <v xml:space="preserve">Peak </v>
      </c>
      <c r="AE17" s="52">
        <f t="shared" si="8"/>
        <v>0</v>
      </c>
      <c r="AF17" s="52">
        <f t="shared" si="8"/>
        <v>0</v>
      </c>
    </row>
    <row r="18" spans="1:32" ht="18.600000000000001" customHeight="1">
      <c r="A18" s="299"/>
      <c r="B18" s="299"/>
      <c r="C18" s="299"/>
      <c r="D18" s="57" t="s">
        <v>190</v>
      </c>
      <c r="E18" s="57" t="s">
        <v>168</v>
      </c>
      <c r="F18" s="57"/>
      <c r="G18" s="57"/>
      <c r="H18" s="8"/>
      <c r="I18" s="26" t="s">
        <v>37</v>
      </c>
      <c r="J18" s="26" t="s">
        <v>38</v>
      </c>
      <c r="K18" s="26" t="s">
        <v>137</v>
      </c>
      <c r="M18" s="294"/>
      <c r="N18" s="294"/>
      <c r="O18" s="294"/>
      <c r="P18" s="51" t="str">
        <f t="shared" si="6"/>
        <v>01 Oct 2020 to 23 Dec 2020</v>
      </c>
      <c r="Q18" s="51" t="str">
        <f t="shared" si="6"/>
        <v>24 Dec 2020 to 08 Jan 2021</v>
      </c>
      <c r="R18" s="51">
        <f t="shared" si="6"/>
        <v>0</v>
      </c>
      <c r="S18" s="51">
        <f t="shared" si="6"/>
        <v>0</v>
      </c>
      <c r="U18" s="27" t="str">
        <f>P18</f>
        <v>01 Oct 2020 to 23 Dec 2020</v>
      </c>
      <c r="V18" s="27" t="str">
        <f t="shared" si="7"/>
        <v>24 Dec 2020 to 08 Jan 2021</v>
      </c>
      <c r="W18" s="27">
        <f t="shared" si="7"/>
        <v>0</v>
      </c>
      <c r="X18" s="27">
        <f t="shared" si="7"/>
        <v>0</v>
      </c>
      <c r="Z18" s="311"/>
      <c r="AA18" s="311"/>
      <c r="AB18" s="311"/>
      <c r="AC18" s="52" t="str">
        <f>U18</f>
        <v>01 Oct 2020 to 23 Dec 2020</v>
      </c>
      <c r="AD18" s="52" t="str">
        <f t="shared" si="8"/>
        <v>24 Dec 2020 to 08 Jan 2021</v>
      </c>
      <c r="AE18" s="52">
        <f t="shared" si="8"/>
        <v>0</v>
      </c>
      <c r="AF18" s="52">
        <f t="shared" si="8"/>
        <v>0</v>
      </c>
    </row>
    <row r="19" spans="1:32" ht="18.600000000000001" customHeight="1">
      <c r="A19" s="30" t="s">
        <v>212</v>
      </c>
      <c r="B19" s="31" t="s">
        <v>139</v>
      </c>
      <c r="C19" s="31" t="s">
        <v>140</v>
      </c>
      <c r="D19" s="31">
        <v>689</v>
      </c>
      <c r="E19" s="31">
        <v>1324</v>
      </c>
      <c r="F19" s="31"/>
      <c r="G19" s="31"/>
      <c r="H19" s="8"/>
      <c r="I19" s="33"/>
      <c r="J19" s="33"/>
      <c r="K19" s="33">
        <v>0</v>
      </c>
      <c r="M19" s="30" t="str">
        <f t="shared" ref="M19:O23" si="9">A19</f>
        <v>Over Water Bungalow</v>
      </c>
      <c r="N19" s="31" t="str">
        <f t="shared" si="9"/>
        <v>BB</v>
      </c>
      <c r="O19" s="31" t="str">
        <f t="shared" si="9"/>
        <v>02 Persons</v>
      </c>
      <c r="P19" s="34">
        <f>D19+K19</f>
        <v>689</v>
      </c>
      <c r="Q19" s="34">
        <f>E19+K19</f>
        <v>1324</v>
      </c>
      <c r="R19" s="34">
        <f>F19+K19</f>
        <v>0</v>
      </c>
      <c r="S19" s="34">
        <f>G19+K19</f>
        <v>0</v>
      </c>
      <c r="U19" s="53">
        <v>10</v>
      </c>
      <c r="V19" s="53">
        <v>20</v>
      </c>
      <c r="W19" s="53">
        <v>10</v>
      </c>
      <c r="X19" s="53">
        <v>15</v>
      </c>
      <c r="Z19" s="30" t="str">
        <f t="shared" ref="Z19:AB23" si="10">M19</f>
        <v>Over Water Bungalow</v>
      </c>
      <c r="AA19" s="31" t="str">
        <f t="shared" si="10"/>
        <v>BB</v>
      </c>
      <c r="AB19" s="31" t="str">
        <f t="shared" si="10"/>
        <v>02 Persons</v>
      </c>
      <c r="AC19" s="34">
        <f t="shared" ref="AC19:AF23" si="11">P19+U19</f>
        <v>699</v>
      </c>
      <c r="AD19" s="34">
        <f t="shared" si="11"/>
        <v>1344</v>
      </c>
      <c r="AE19" s="34">
        <f t="shared" si="11"/>
        <v>10</v>
      </c>
      <c r="AF19" s="34">
        <f t="shared" si="11"/>
        <v>15</v>
      </c>
    </row>
    <row r="20" spans="1:32" ht="18.600000000000001" customHeight="1">
      <c r="A20" s="30" t="s">
        <v>213</v>
      </c>
      <c r="B20" s="31" t="s">
        <v>139</v>
      </c>
      <c r="C20" s="31" t="s">
        <v>140</v>
      </c>
      <c r="D20" s="31">
        <v>779</v>
      </c>
      <c r="E20" s="31">
        <v>1496</v>
      </c>
      <c r="F20" s="31"/>
      <c r="G20" s="31"/>
      <c r="H20" s="8"/>
      <c r="I20" s="33"/>
      <c r="J20" s="33"/>
      <c r="K20" s="33">
        <v>0</v>
      </c>
      <c r="M20" s="30" t="str">
        <f t="shared" si="9"/>
        <v>Superior Over Water Bungalow</v>
      </c>
      <c r="N20" s="31" t="str">
        <f t="shared" si="9"/>
        <v>BB</v>
      </c>
      <c r="O20" s="31" t="str">
        <f t="shared" si="9"/>
        <v>02 Persons</v>
      </c>
      <c r="P20" s="34">
        <f>D20+K20</f>
        <v>779</v>
      </c>
      <c r="Q20" s="34">
        <f>E20+K20</f>
        <v>1496</v>
      </c>
      <c r="R20" s="34">
        <f>F20+K20</f>
        <v>0</v>
      </c>
      <c r="S20" s="34">
        <f>G20+K20</f>
        <v>0</v>
      </c>
      <c r="U20" s="53">
        <v>10</v>
      </c>
      <c r="V20" s="53">
        <v>20</v>
      </c>
      <c r="W20" s="53">
        <v>10</v>
      </c>
      <c r="X20" s="53">
        <v>15</v>
      </c>
      <c r="Z20" s="30" t="str">
        <f t="shared" si="10"/>
        <v>Superior Over Water Bungalow</v>
      </c>
      <c r="AA20" s="31" t="str">
        <f t="shared" si="10"/>
        <v>BB</v>
      </c>
      <c r="AB20" s="31" t="str">
        <f t="shared" si="10"/>
        <v>02 Persons</v>
      </c>
      <c r="AC20" s="34">
        <f t="shared" si="11"/>
        <v>789</v>
      </c>
      <c r="AD20" s="34">
        <f t="shared" si="11"/>
        <v>1516</v>
      </c>
      <c r="AE20" s="34">
        <f t="shared" si="11"/>
        <v>10</v>
      </c>
      <c r="AF20" s="34">
        <f t="shared" si="11"/>
        <v>15</v>
      </c>
    </row>
    <row r="21" spans="1:32" ht="18.600000000000001" customHeight="1">
      <c r="A21" s="30" t="s">
        <v>214</v>
      </c>
      <c r="B21" s="31" t="s">
        <v>139</v>
      </c>
      <c r="C21" s="31" t="s">
        <v>140</v>
      </c>
      <c r="D21" s="31">
        <v>965</v>
      </c>
      <c r="E21" s="31">
        <v>1787</v>
      </c>
      <c r="F21" s="31"/>
      <c r="G21" s="31"/>
      <c r="H21" s="8"/>
      <c r="I21" s="33"/>
      <c r="J21" s="33"/>
      <c r="K21" s="33">
        <v>0</v>
      </c>
      <c r="M21" s="30" t="str">
        <f t="shared" si="9"/>
        <v xml:space="preserve">Deluxe Over Water Bungalow </v>
      </c>
      <c r="N21" s="31" t="str">
        <f t="shared" si="9"/>
        <v>BB</v>
      </c>
      <c r="O21" s="31" t="str">
        <f t="shared" si="9"/>
        <v>02 Persons</v>
      </c>
      <c r="P21" s="34">
        <f>D21+K21</f>
        <v>965</v>
      </c>
      <c r="Q21" s="34">
        <f>E21+K21</f>
        <v>1787</v>
      </c>
      <c r="R21" s="34">
        <f>F21+K21</f>
        <v>0</v>
      </c>
      <c r="S21" s="34">
        <f>G21+K21</f>
        <v>0</v>
      </c>
      <c r="U21" s="53">
        <v>10</v>
      </c>
      <c r="V21" s="53">
        <v>20</v>
      </c>
      <c r="W21" s="53">
        <v>10</v>
      </c>
      <c r="X21" s="53">
        <v>15</v>
      </c>
      <c r="Z21" s="30" t="str">
        <f t="shared" si="10"/>
        <v xml:space="preserve">Deluxe Over Water Bungalow </v>
      </c>
      <c r="AA21" s="31" t="str">
        <f t="shared" si="10"/>
        <v>BB</v>
      </c>
      <c r="AB21" s="31" t="str">
        <f t="shared" si="10"/>
        <v>02 Persons</v>
      </c>
      <c r="AC21" s="34">
        <f t="shared" si="11"/>
        <v>975</v>
      </c>
      <c r="AD21" s="34">
        <f t="shared" si="11"/>
        <v>1807</v>
      </c>
      <c r="AE21" s="34">
        <f t="shared" si="11"/>
        <v>10</v>
      </c>
      <c r="AF21" s="34">
        <f t="shared" si="11"/>
        <v>15</v>
      </c>
    </row>
    <row r="22" spans="1:32" ht="18.600000000000001" customHeight="1">
      <c r="A22" s="30" t="s">
        <v>215</v>
      </c>
      <c r="B22" s="31" t="s">
        <v>139</v>
      </c>
      <c r="C22" s="31" t="s">
        <v>140</v>
      </c>
      <c r="D22" s="31">
        <v>1103</v>
      </c>
      <c r="E22" s="31">
        <v>2516</v>
      </c>
      <c r="F22" s="31"/>
      <c r="G22" s="31"/>
      <c r="H22" s="8"/>
      <c r="I22" s="33"/>
      <c r="J22" s="33"/>
      <c r="K22" s="33">
        <v>0</v>
      </c>
      <c r="M22" s="30" t="str">
        <f t="shared" si="9"/>
        <v>Ocean Pool Bungalow</v>
      </c>
      <c r="N22" s="31" t="str">
        <f t="shared" si="9"/>
        <v>BB</v>
      </c>
      <c r="O22" s="31" t="str">
        <f t="shared" si="9"/>
        <v>02 Persons</v>
      </c>
      <c r="P22" s="34">
        <f>D22+K22</f>
        <v>1103</v>
      </c>
      <c r="Q22" s="34">
        <f>E22+K22</f>
        <v>2516</v>
      </c>
      <c r="R22" s="34">
        <f>F22+K22</f>
        <v>0</v>
      </c>
      <c r="S22" s="34">
        <f>G22+K22</f>
        <v>0</v>
      </c>
      <c r="U22" s="53">
        <v>10</v>
      </c>
      <c r="V22" s="53">
        <v>20</v>
      </c>
      <c r="W22" s="53">
        <v>10</v>
      </c>
      <c r="X22" s="53">
        <v>15</v>
      </c>
      <c r="Z22" s="30" t="str">
        <f t="shared" si="10"/>
        <v>Ocean Pool Bungalow</v>
      </c>
      <c r="AA22" s="31" t="str">
        <f t="shared" si="10"/>
        <v>BB</v>
      </c>
      <c r="AB22" s="31" t="str">
        <f t="shared" si="10"/>
        <v>02 Persons</v>
      </c>
      <c r="AC22" s="34">
        <f t="shared" si="11"/>
        <v>1113</v>
      </c>
      <c r="AD22" s="34">
        <f t="shared" si="11"/>
        <v>2536</v>
      </c>
      <c r="AE22" s="34">
        <f t="shared" si="11"/>
        <v>10</v>
      </c>
      <c r="AF22" s="34">
        <f t="shared" si="11"/>
        <v>15</v>
      </c>
    </row>
    <row r="23" spans="1:32" ht="18.600000000000001" customHeight="1">
      <c r="A23" s="30" t="s">
        <v>216</v>
      </c>
      <c r="B23" s="31" t="s">
        <v>139</v>
      </c>
      <c r="C23" s="31" t="s">
        <v>140</v>
      </c>
      <c r="D23" s="31">
        <v>1365</v>
      </c>
      <c r="E23" s="31">
        <v>2847</v>
      </c>
      <c r="F23" s="31"/>
      <c r="G23" s="31"/>
      <c r="H23" s="8"/>
      <c r="I23" s="33"/>
      <c r="J23" s="33"/>
      <c r="K23" s="33">
        <v>0</v>
      </c>
      <c r="M23" s="30" t="str">
        <f t="shared" si="9"/>
        <v xml:space="preserve">Deluxe Over Water Pool Bungalow </v>
      </c>
      <c r="N23" s="31" t="str">
        <f t="shared" si="9"/>
        <v>BB</v>
      </c>
      <c r="O23" s="31" t="str">
        <f t="shared" si="9"/>
        <v>02 Persons</v>
      </c>
      <c r="P23" s="34">
        <f>D23+K23</f>
        <v>1365</v>
      </c>
      <c r="Q23" s="34">
        <f>E23+K23</f>
        <v>2847</v>
      </c>
      <c r="R23" s="34">
        <f>F23+K23</f>
        <v>0</v>
      </c>
      <c r="S23" s="34">
        <f>G23+K23</f>
        <v>0</v>
      </c>
      <c r="U23" s="53">
        <v>10</v>
      </c>
      <c r="V23" s="53">
        <v>20</v>
      </c>
      <c r="W23" s="53">
        <v>10</v>
      </c>
      <c r="X23" s="53">
        <v>15</v>
      </c>
      <c r="Z23" s="30" t="str">
        <f t="shared" si="10"/>
        <v xml:space="preserve">Deluxe Over Water Pool Bungalow </v>
      </c>
      <c r="AA23" s="31" t="str">
        <f t="shared" si="10"/>
        <v>BB</v>
      </c>
      <c r="AB23" s="31" t="str">
        <f t="shared" si="10"/>
        <v>02 Persons</v>
      </c>
      <c r="AC23" s="34">
        <f t="shared" si="11"/>
        <v>1375</v>
      </c>
      <c r="AD23" s="34">
        <f t="shared" si="11"/>
        <v>2867</v>
      </c>
      <c r="AE23" s="34">
        <f t="shared" si="11"/>
        <v>10</v>
      </c>
      <c r="AF23" s="34">
        <f t="shared" si="11"/>
        <v>15</v>
      </c>
    </row>
  </sheetData>
  <sheetProtection password="D8E4" sheet="1" selectLockedCells="1" selectUnlockedCells="1"/>
  <mergeCells count="18">
    <mergeCell ref="O17:O18"/>
    <mergeCell ref="Z17:Z18"/>
    <mergeCell ref="A9:A10"/>
    <mergeCell ref="B9:B10"/>
    <mergeCell ref="C9:C10"/>
    <mergeCell ref="M9:M10"/>
    <mergeCell ref="N9:N10"/>
    <mergeCell ref="O9:O10"/>
    <mergeCell ref="A17:A18"/>
    <mergeCell ref="B17:B18"/>
    <mergeCell ref="C17:C18"/>
    <mergeCell ref="M17:M18"/>
    <mergeCell ref="N17:N18"/>
    <mergeCell ref="AA17:AA18"/>
    <mergeCell ref="AB17:AB18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8BD43-347F-4CA9-96E8-A8E0C7F9878B}">
  <sheetPr codeName="Лист191"/>
  <dimension ref="A1:K13"/>
  <sheetViews>
    <sheetView view="pageBreakPreview" zoomScale="120" zoomScaleNormal="100" zoomScaleSheetLayoutView="120" workbookViewId="0">
      <selection activeCell="L7" sqref="L7"/>
    </sheetView>
  </sheetViews>
  <sheetFormatPr defaultColWidth="9.140625" defaultRowHeight="20.25" customHeight="1"/>
  <cols>
    <col min="1" max="1" width="24.28515625" style="1" customWidth="1"/>
    <col min="2" max="2" width="10.5703125" style="1" customWidth="1"/>
    <col min="3" max="3" width="15.7109375" style="2" customWidth="1"/>
    <col min="4" max="4" width="14" style="2" customWidth="1"/>
    <col min="5" max="6" width="14" style="3" customWidth="1"/>
    <col min="7" max="9" width="14" style="1" customWidth="1"/>
    <col min="10" max="16384" width="9.140625" style="1"/>
  </cols>
  <sheetData>
    <row r="1" spans="1:11" ht="20.25" customHeight="1">
      <c r="A1" s="300" t="s">
        <v>2025</v>
      </c>
      <c r="B1" s="300"/>
      <c r="C1" s="300"/>
      <c r="D1" s="300"/>
      <c r="I1" s="4"/>
    </row>
    <row r="2" spans="1:11" s="3" customFormat="1" ht="20.25" customHeight="1">
      <c r="A2" s="5"/>
      <c r="B2" s="18"/>
      <c r="C2" s="5"/>
      <c r="D2" s="22"/>
      <c r="G2" s="1"/>
      <c r="H2" s="1"/>
      <c r="I2" s="1"/>
      <c r="J2" s="1"/>
      <c r="K2" s="1"/>
    </row>
    <row r="3" spans="1:11" s="3" customFormat="1" ht="20.25" customHeight="1">
      <c r="A3" s="15" t="s">
        <v>10</v>
      </c>
      <c r="B3" s="15"/>
      <c r="C3" s="2"/>
      <c r="D3" s="2"/>
      <c r="G3" s="1"/>
      <c r="H3" s="1"/>
      <c r="I3" s="1"/>
      <c r="J3" s="1"/>
      <c r="K3" s="1"/>
    </row>
    <row r="4" spans="1:11" ht="20.25" customHeight="1">
      <c r="A4" s="5" t="s">
        <v>11</v>
      </c>
      <c r="B4" s="5"/>
    </row>
    <row r="5" spans="1:11" ht="20.25" customHeight="1">
      <c r="A5" s="5" t="s">
        <v>12</v>
      </c>
      <c r="B5" s="5"/>
    </row>
    <row r="6" spans="1:11" ht="20.25" customHeight="1">
      <c r="A6" s="5" t="s">
        <v>406</v>
      </c>
      <c r="B6" s="5"/>
    </row>
    <row r="7" spans="1:11" ht="20.25" customHeight="1">
      <c r="A7" s="23"/>
      <c r="B7" s="5"/>
      <c r="C7" s="9"/>
      <c r="D7" s="9"/>
      <c r="E7" s="72"/>
      <c r="F7" s="72"/>
      <c r="G7" s="5"/>
      <c r="H7" s="5"/>
      <c r="I7" s="5"/>
      <c r="J7" s="5"/>
      <c r="K7" s="5"/>
    </row>
    <row r="8" spans="1:11" ht="20.25" customHeight="1">
      <c r="A8" s="15" t="s">
        <v>407</v>
      </c>
      <c r="B8" s="5"/>
      <c r="C8" s="9"/>
      <c r="D8" s="9"/>
      <c r="E8" s="72"/>
      <c r="F8" s="72"/>
      <c r="G8" s="5"/>
      <c r="H8" s="5"/>
      <c r="I8" s="5"/>
      <c r="J8" s="5"/>
      <c r="K8" s="5"/>
    </row>
    <row r="9" spans="1:11" ht="20.25" customHeight="1">
      <c r="A9" s="23" t="s">
        <v>1784</v>
      </c>
      <c r="B9" s="5"/>
      <c r="C9" s="9"/>
      <c r="D9" s="9"/>
      <c r="E9" s="72"/>
      <c r="F9" s="72"/>
      <c r="G9" s="5"/>
      <c r="H9" s="5"/>
      <c r="I9" s="5"/>
      <c r="J9" s="5"/>
      <c r="K9" s="5"/>
    </row>
    <row r="10" spans="1:11" ht="20.25" customHeight="1">
      <c r="A10" s="5" t="s">
        <v>1785</v>
      </c>
      <c r="B10" s="5"/>
      <c r="C10" s="9"/>
      <c r="D10" s="9"/>
      <c r="E10" s="72"/>
      <c r="F10" s="72"/>
      <c r="G10" s="5"/>
      <c r="H10" s="5"/>
      <c r="I10" s="5"/>
      <c r="J10" s="5"/>
      <c r="K10" s="5"/>
    </row>
    <row r="11" spans="1:11" ht="20.25" customHeight="1">
      <c r="A11" s="5" t="s">
        <v>1786</v>
      </c>
      <c r="B11" s="5"/>
      <c r="C11" s="9"/>
      <c r="D11" s="9"/>
      <c r="E11" s="72"/>
      <c r="F11" s="72"/>
      <c r="G11" s="5"/>
      <c r="H11" s="5"/>
      <c r="I11" s="5"/>
      <c r="J11" s="5"/>
      <c r="K11" s="5"/>
    </row>
    <row r="12" spans="1:11" ht="20.25" customHeight="1">
      <c r="A12" s="5" t="s">
        <v>389</v>
      </c>
      <c r="B12" s="5"/>
      <c r="C12" s="9"/>
      <c r="D12" s="9"/>
      <c r="E12" s="72"/>
      <c r="F12" s="72"/>
      <c r="G12" s="5"/>
      <c r="H12" s="5"/>
      <c r="I12" s="5"/>
      <c r="J12" s="5"/>
      <c r="K12" s="5"/>
    </row>
    <row r="13" spans="1:11" ht="20.25" customHeight="1">
      <c r="A13" s="68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 &amp;C&amp;"Candara,Regular"&amp;8&amp;P of &amp;N&amp;R&amp;"Candara,Regular"&amp;8South Palm Resort Maldives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52565-30B4-4250-BE8C-39E1E809C5A3}">
  <sheetPr codeName="Лист192">
    <tabColor rgb="FFFF0000"/>
  </sheetPr>
  <dimension ref="A8:AM27"/>
  <sheetViews>
    <sheetView topLeftCell="AN1" zoomScale="110" zoomScaleNormal="110" zoomScaleSheetLayoutView="100" workbookViewId="0">
      <selection sqref="A1:AM1048576"/>
    </sheetView>
  </sheetViews>
  <sheetFormatPr defaultColWidth="19.7109375" defaultRowHeight="21.6" customHeight="1"/>
  <cols>
    <col min="1" max="39" width="0" style="25" hidden="1" customWidth="1"/>
    <col min="40" max="16384" width="19.7109375" style="25"/>
  </cols>
  <sheetData>
    <row r="8" spans="1:39" ht="21.6" customHeight="1">
      <c r="A8" s="25" t="s">
        <v>24</v>
      </c>
      <c r="K8" s="25" t="s">
        <v>25</v>
      </c>
      <c r="P8" s="25" t="s">
        <v>26</v>
      </c>
      <c r="Z8" s="25" t="s">
        <v>27</v>
      </c>
      <c r="AE8" s="25" t="s">
        <v>28</v>
      </c>
    </row>
    <row r="9" spans="1:39" ht="21.6" customHeight="1">
      <c r="A9" s="299" t="s">
        <v>0</v>
      </c>
      <c r="B9" s="299" t="s">
        <v>1</v>
      </c>
      <c r="C9" s="299" t="s">
        <v>29</v>
      </c>
      <c r="D9" s="288" t="s">
        <v>414</v>
      </c>
      <c r="E9" s="290"/>
      <c r="F9" s="288" t="s">
        <v>157</v>
      </c>
      <c r="G9" s="290"/>
      <c r="H9" s="288" t="s">
        <v>174</v>
      </c>
      <c r="I9" s="290"/>
      <c r="J9" s="8"/>
      <c r="K9" s="26" t="s">
        <v>415</v>
      </c>
      <c r="L9" s="26" t="s">
        <v>33</v>
      </c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 xml:space="preserve">Shoulder </v>
      </c>
      <c r="T9" s="293"/>
      <c r="U9" s="291" t="str">
        <f>F9</f>
        <v>Festive</v>
      </c>
      <c r="V9" s="293"/>
      <c r="W9" s="291" t="str">
        <f>H9</f>
        <v xml:space="preserve">High </v>
      </c>
      <c r="X9" s="293"/>
      <c r="Z9" s="27" t="str">
        <f>S9</f>
        <v xml:space="preserve">Shoulder </v>
      </c>
      <c r="AA9" s="27" t="str">
        <f>U9</f>
        <v>Festive</v>
      </c>
      <c r="AB9" s="27" t="str">
        <f>W9</f>
        <v xml:space="preserve">High </v>
      </c>
      <c r="AC9" s="28"/>
      <c r="AE9" s="295" t="s">
        <v>0</v>
      </c>
      <c r="AF9" s="295" t="s">
        <v>1</v>
      </c>
      <c r="AG9" s="295" t="s">
        <v>29</v>
      </c>
      <c r="AH9" s="282" t="str">
        <f>Z9</f>
        <v xml:space="preserve">Shoulder </v>
      </c>
      <c r="AI9" s="284"/>
      <c r="AJ9" s="282" t="str">
        <f>AA9</f>
        <v>Festive</v>
      </c>
      <c r="AK9" s="284"/>
      <c r="AL9" s="282" t="str">
        <f>AB9</f>
        <v xml:space="preserve">High </v>
      </c>
      <c r="AM9" s="284"/>
    </row>
    <row r="10" spans="1:39" ht="21.6" customHeight="1">
      <c r="A10" s="299"/>
      <c r="B10" s="299"/>
      <c r="C10" s="299"/>
      <c r="D10" s="288" t="s">
        <v>1787</v>
      </c>
      <c r="E10" s="290"/>
      <c r="F10" s="288" t="s">
        <v>908</v>
      </c>
      <c r="G10" s="290"/>
      <c r="H10" s="288" t="s">
        <v>1788</v>
      </c>
      <c r="I10" s="290"/>
      <c r="J10" s="8"/>
      <c r="K10" s="26" t="s">
        <v>37</v>
      </c>
      <c r="L10" s="26" t="s">
        <v>38</v>
      </c>
      <c r="M10" s="26" t="s">
        <v>353</v>
      </c>
      <c r="N10" s="26" t="s">
        <v>353</v>
      </c>
      <c r="P10" s="294"/>
      <c r="Q10" s="294"/>
      <c r="R10" s="294"/>
      <c r="S10" s="291" t="str">
        <f>D10</f>
        <v>01 Sep 2019 to 27 Dec 2019</v>
      </c>
      <c r="T10" s="293"/>
      <c r="U10" s="291" t="str">
        <f>F10</f>
        <v>28 Dec 2019 to 06 Jan 2020</v>
      </c>
      <c r="V10" s="293"/>
      <c r="W10" s="291" t="str">
        <f>H10</f>
        <v>07 Jan 2020 to 29 Feb 2020</v>
      </c>
      <c r="X10" s="293"/>
      <c r="Z10" s="27" t="str">
        <f>S10</f>
        <v>01 Sep 2019 to 27 Dec 2019</v>
      </c>
      <c r="AA10" s="27" t="str">
        <f>U10</f>
        <v>28 Dec 2019 to 06 Jan 2020</v>
      </c>
      <c r="AB10" s="27" t="str">
        <f>W10</f>
        <v>07 Jan 2020 to 29 Feb 2020</v>
      </c>
      <c r="AC10" s="28"/>
      <c r="AE10" s="296"/>
      <c r="AF10" s="296"/>
      <c r="AG10" s="296"/>
      <c r="AH10" s="282" t="str">
        <f>Z10</f>
        <v>01 Sep 2019 to 27 Dec 2019</v>
      </c>
      <c r="AI10" s="284"/>
      <c r="AJ10" s="282" t="str">
        <f>AA10</f>
        <v>28 Dec 2019 to 06 Jan 2020</v>
      </c>
      <c r="AK10" s="284"/>
      <c r="AL10" s="282" t="str">
        <f>AB10</f>
        <v>07 Jan 2020 to 29 Feb 2020</v>
      </c>
      <c r="AM10" s="284"/>
    </row>
    <row r="11" spans="1:39" ht="21.6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29" t="s">
        <v>3</v>
      </c>
      <c r="I11" s="29" t="s">
        <v>4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C11" s="28"/>
      <c r="AE11" s="297"/>
      <c r="AF11" s="297"/>
      <c r="AG11" s="297"/>
      <c r="AH11" s="52" t="s">
        <v>3</v>
      </c>
      <c r="AI11" s="52" t="s">
        <v>4</v>
      </c>
      <c r="AJ11" s="52" t="s">
        <v>3</v>
      </c>
      <c r="AK11" s="52" t="s">
        <v>4</v>
      </c>
      <c r="AL11" s="52" t="s">
        <v>3</v>
      </c>
      <c r="AM11" s="52" t="s">
        <v>4</v>
      </c>
    </row>
    <row r="12" spans="1:39" ht="21.6" customHeight="1">
      <c r="A12" s="73" t="s">
        <v>419</v>
      </c>
      <c r="B12" s="31" t="s">
        <v>217</v>
      </c>
      <c r="C12" s="31" t="s">
        <v>420</v>
      </c>
      <c r="D12" s="31">
        <f>E12-40</f>
        <v>230</v>
      </c>
      <c r="E12" s="31">
        <v>270</v>
      </c>
      <c r="F12" s="31">
        <f>G12-40</f>
        <v>345</v>
      </c>
      <c r="G12" s="31">
        <v>385</v>
      </c>
      <c r="H12" s="31">
        <f>I12-40</f>
        <v>268</v>
      </c>
      <c r="I12" s="31">
        <v>308</v>
      </c>
      <c r="J12" s="8"/>
      <c r="K12" s="33">
        <v>1</v>
      </c>
      <c r="L12" s="33"/>
      <c r="M12" s="33">
        <v>0</v>
      </c>
      <c r="N12" s="33">
        <v>6</v>
      </c>
      <c r="P12" s="30" t="str">
        <f t="shared" ref="P12:R17" si="0">A12</f>
        <v>Sunrise Villa</v>
      </c>
      <c r="Q12" s="31" t="str">
        <f t="shared" si="0"/>
        <v>HB</v>
      </c>
      <c r="R12" s="31" t="str">
        <f t="shared" si="0"/>
        <v>01 &amp; 02 Persons</v>
      </c>
      <c r="S12" s="74">
        <f>(D12*K12)+(N12*1)</f>
        <v>236</v>
      </c>
      <c r="T12" s="74">
        <f>(E12*K12)+(N12*2)</f>
        <v>282</v>
      </c>
      <c r="U12" s="74">
        <f>(F12*K12)+(N12*1)</f>
        <v>351</v>
      </c>
      <c r="V12" s="74">
        <f>(G12*K12)+(N12*2)</f>
        <v>397</v>
      </c>
      <c r="W12" s="74">
        <f>(H12*K12)+(N12*1)</f>
        <v>274</v>
      </c>
      <c r="X12" s="74">
        <f>(I12*K12)+(N12*2)</f>
        <v>320</v>
      </c>
      <c r="Z12" s="53">
        <v>10</v>
      </c>
      <c r="AA12" s="53">
        <v>25</v>
      </c>
      <c r="AB12" s="53">
        <v>10</v>
      </c>
      <c r="AC12" s="33"/>
      <c r="AE12" s="30" t="str">
        <f t="shared" ref="AE12:AG17" si="1">P12</f>
        <v>Sunrise Villa</v>
      </c>
      <c r="AF12" s="31" t="str">
        <f t="shared" si="1"/>
        <v>HB</v>
      </c>
      <c r="AG12" s="31" t="str">
        <f t="shared" si="1"/>
        <v>01 &amp; 02 Persons</v>
      </c>
      <c r="AH12" s="74">
        <f t="shared" ref="AH12:AH17" si="2">S12+Z12</f>
        <v>246</v>
      </c>
      <c r="AI12" s="75">
        <f t="shared" ref="AI12:AJ17" si="3">T12+Z12</f>
        <v>292</v>
      </c>
      <c r="AJ12" s="75">
        <f t="shared" si="3"/>
        <v>376</v>
      </c>
      <c r="AK12" s="75">
        <f t="shared" ref="AK12:AL17" si="4">V12+AA12</f>
        <v>422</v>
      </c>
      <c r="AL12" s="75">
        <f t="shared" si="4"/>
        <v>284</v>
      </c>
      <c r="AM12" s="75">
        <f t="shared" ref="AM12:AM17" si="5">X12+AB12</f>
        <v>330</v>
      </c>
    </row>
    <row r="13" spans="1:39" ht="21.6" customHeight="1">
      <c r="A13" s="73" t="s">
        <v>1789</v>
      </c>
      <c r="B13" s="31" t="s">
        <v>217</v>
      </c>
      <c r="C13" s="31" t="s">
        <v>420</v>
      </c>
      <c r="D13" s="31">
        <f>E13-40</f>
        <v>255</v>
      </c>
      <c r="E13" s="31">
        <v>295</v>
      </c>
      <c r="F13" s="31">
        <f>G13-40</f>
        <v>370</v>
      </c>
      <c r="G13" s="31">
        <v>410</v>
      </c>
      <c r="H13" s="31">
        <f>I13-40</f>
        <v>293</v>
      </c>
      <c r="I13" s="31">
        <v>333</v>
      </c>
      <c r="J13" s="8"/>
      <c r="K13" s="33">
        <v>1</v>
      </c>
      <c r="L13" s="33"/>
      <c r="M13" s="33">
        <v>0</v>
      </c>
      <c r="N13" s="33">
        <v>6</v>
      </c>
      <c r="P13" s="30" t="str">
        <f t="shared" si="0"/>
        <v>Palm Villa</v>
      </c>
      <c r="Q13" s="31" t="str">
        <f t="shared" si="0"/>
        <v>HB</v>
      </c>
      <c r="R13" s="31" t="str">
        <f t="shared" si="0"/>
        <v>01 &amp; 02 Persons</v>
      </c>
      <c r="S13" s="74">
        <f>(D13*K13)+(N13*1)</f>
        <v>261</v>
      </c>
      <c r="T13" s="74">
        <f>(E13*K13)+(N13*2)</f>
        <v>307</v>
      </c>
      <c r="U13" s="74">
        <f>(F13*K13)+(N13*1)</f>
        <v>376</v>
      </c>
      <c r="V13" s="74">
        <f>(G13*K13)+(N13*2)</f>
        <v>422</v>
      </c>
      <c r="W13" s="74">
        <f>(H13*K13)+(N13*1)</f>
        <v>299</v>
      </c>
      <c r="X13" s="74">
        <f>(I13*K13)+(N13*2)</f>
        <v>345</v>
      </c>
      <c r="Z13" s="53">
        <v>10</v>
      </c>
      <c r="AA13" s="53">
        <v>25</v>
      </c>
      <c r="AB13" s="53">
        <v>10</v>
      </c>
      <c r="AC13" s="33"/>
      <c r="AE13" s="30" t="str">
        <f t="shared" si="1"/>
        <v>Palm Villa</v>
      </c>
      <c r="AF13" s="31" t="str">
        <f t="shared" si="1"/>
        <v>HB</v>
      </c>
      <c r="AG13" s="31" t="str">
        <f t="shared" si="1"/>
        <v>01 &amp; 02 Persons</v>
      </c>
      <c r="AH13" s="74">
        <f t="shared" si="2"/>
        <v>271</v>
      </c>
      <c r="AI13" s="75">
        <f t="shared" si="3"/>
        <v>317</v>
      </c>
      <c r="AJ13" s="75">
        <f t="shared" si="3"/>
        <v>401</v>
      </c>
      <c r="AK13" s="75">
        <f t="shared" si="4"/>
        <v>447</v>
      </c>
      <c r="AL13" s="75">
        <f t="shared" si="4"/>
        <v>309</v>
      </c>
      <c r="AM13" s="75">
        <f t="shared" si="5"/>
        <v>355</v>
      </c>
    </row>
    <row r="14" spans="1:39" ht="21.6" customHeight="1">
      <c r="A14" s="73" t="s">
        <v>330</v>
      </c>
      <c r="B14" s="31" t="s">
        <v>217</v>
      </c>
      <c r="C14" s="31" t="s">
        <v>420</v>
      </c>
      <c r="D14" s="31">
        <f>E14-40</f>
        <v>305</v>
      </c>
      <c r="E14" s="31">
        <v>345</v>
      </c>
      <c r="F14" s="31">
        <f>G14-40</f>
        <v>420</v>
      </c>
      <c r="G14" s="31">
        <v>460</v>
      </c>
      <c r="H14" s="31">
        <f>I14-40</f>
        <v>343</v>
      </c>
      <c r="I14" s="31">
        <v>383</v>
      </c>
      <c r="J14" s="8"/>
      <c r="K14" s="33">
        <v>1</v>
      </c>
      <c r="L14" s="33"/>
      <c r="M14" s="33">
        <v>0</v>
      </c>
      <c r="N14" s="33">
        <v>6</v>
      </c>
      <c r="P14" s="30" t="str">
        <f t="shared" si="0"/>
        <v>Beach Villa</v>
      </c>
      <c r="Q14" s="31" t="str">
        <f t="shared" si="0"/>
        <v>HB</v>
      </c>
      <c r="R14" s="31" t="str">
        <f t="shared" si="0"/>
        <v>01 &amp; 02 Persons</v>
      </c>
      <c r="S14" s="74">
        <f>(D14*K14)+(N14*1)</f>
        <v>311</v>
      </c>
      <c r="T14" s="74">
        <f>(E14*K14)+(N14*2)</f>
        <v>357</v>
      </c>
      <c r="U14" s="74">
        <f>(F14*K14)+(N14*1)</f>
        <v>426</v>
      </c>
      <c r="V14" s="74">
        <f>(G14*K14)+(N14*2)</f>
        <v>472</v>
      </c>
      <c r="W14" s="74">
        <f>(H14*K14)+(N14*1)</f>
        <v>349</v>
      </c>
      <c r="X14" s="74">
        <f>(I14*K14)+(N14*2)</f>
        <v>395</v>
      </c>
      <c r="Z14" s="53">
        <v>10</v>
      </c>
      <c r="AA14" s="53">
        <v>25</v>
      </c>
      <c r="AB14" s="53">
        <v>10</v>
      </c>
      <c r="AC14" s="33"/>
      <c r="AE14" s="30" t="str">
        <f t="shared" si="1"/>
        <v>Beach Villa</v>
      </c>
      <c r="AF14" s="31" t="str">
        <f t="shared" si="1"/>
        <v>HB</v>
      </c>
      <c r="AG14" s="31" t="str">
        <f t="shared" si="1"/>
        <v>01 &amp; 02 Persons</v>
      </c>
      <c r="AH14" s="74">
        <f t="shared" si="2"/>
        <v>321</v>
      </c>
      <c r="AI14" s="75">
        <f t="shared" si="3"/>
        <v>367</v>
      </c>
      <c r="AJ14" s="75">
        <f t="shared" si="3"/>
        <v>451</v>
      </c>
      <c r="AK14" s="75">
        <f t="shared" si="4"/>
        <v>497</v>
      </c>
      <c r="AL14" s="75">
        <f t="shared" si="4"/>
        <v>359</v>
      </c>
      <c r="AM14" s="75">
        <f t="shared" si="5"/>
        <v>405</v>
      </c>
    </row>
    <row r="15" spans="1:39" ht="21.6" customHeight="1">
      <c r="A15" s="73" t="s">
        <v>1790</v>
      </c>
      <c r="B15" s="31" t="s">
        <v>217</v>
      </c>
      <c r="C15" s="31" t="s">
        <v>68</v>
      </c>
      <c r="D15" s="31">
        <v>0</v>
      </c>
      <c r="E15" s="31">
        <v>495</v>
      </c>
      <c r="F15" s="31">
        <v>0</v>
      </c>
      <c r="G15" s="31">
        <v>610</v>
      </c>
      <c r="H15" s="31">
        <v>0</v>
      </c>
      <c r="I15" s="31">
        <v>533</v>
      </c>
      <c r="J15" s="8"/>
      <c r="K15" s="33">
        <v>1</v>
      </c>
      <c r="L15" s="33"/>
      <c r="M15" s="33">
        <v>0</v>
      </c>
      <c r="N15" s="33">
        <v>6</v>
      </c>
      <c r="P15" s="30" t="str">
        <f t="shared" si="0"/>
        <v xml:space="preserve">Family Villa </v>
      </c>
      <c r="Q15" s="31" t="str">
        <f t="shared" si="0"/>
        <v>HB</v>
      </c>
      <c r="R15" s="31" t="str">
        <f t="shared" si="0"/>
        <v>04 Persons</v>
      </c>
      <c r="S15" s="74">
        <f t="shared" ref="S15:S17" si="6">(D15*K15)+(N15*1)</f>
        <v>6</v>
      </c>
      <c r="T15" s="74">
        <f>(E15*K15)+(N15*4)</f>
        <v>519</v>
      </c>
      <c r="U15" s="74">
        <f t="shared" ref="U15:U17" si="7">(F15*K15)+(N15*1)</f>
        <v>6</v>
      </c>
      <c r="V15" s="74">
        <f>(G15*K15)+(N15*4)</f>
        <v>634</v>
      </c>
      <c r="W15" s="74">
        <f t="shared" ref="W15:W17" si="8">(H15*K15)+(N15*1)</f>
        <v>6</v>
      </c>
      <c r="X15" s="74">
        <f>(I15*K15)+(N15*4)</f>
        <v>557</v>
      </c>
      <c r="Z15" s="53">
        <v>15</v>
      </c>
      <c r="AA15" s="53">
        <v>20</v>
      </c>
      <c r="AB15" s="53">
        <v>15</v>
      </c>
      <c r="AC15" s="33"/>
      <c r="AE15" s="30" t="str">
        <f t="shared" si="1"/>
        <v xml:space="preserve">Family Villa </v>
      </c>
      <c r="AF15" s="31" t="str">
        <f t="shared" si="1"/>
        <v>HB</v>
      </c>
      <c r="AG15" s="31" t="str">
        <f t="shared" si="1"/>
        <v>04 Persons</v>
      </c>
      <c r="AH15" s="74">
        <f t="shared" si="2"/>
        <v>21</v>
      </c>
      <c r="AI15" s="75">
        <f t="shared" si="3"/>
        <v>534</v>
      </c>
      <c r="AJ15" s="75">
        <f t="shared" si="3"/>
        <v>26</v>
      </c>
      <c r="AK15" s="75">
        <f t="shared" si="4"/>
        <v>654</v>
      </c>
      <c r="AL15" s="75">
        <f t="shared" si="4"/>
        <v>21</v>
      </c>
      <c r="AM15" s="75">
        <f t="shared" si="5"/>
        <v>572</v>
      </c>
    </row>
    <row r="16" spans="1:39" ht="21.6" customHeight="1">
      <c r="A16" s="73" t="s">
        <v>378</v>
      </c>
      <c r="B16" s="31" t="s">
        <v>217</v>
      </c>
      <c r="C16" s="31" t="s">
        <v>420</v>
      </c>
      <c r="D16" s="31">
        <f t="shared" ref="D16:D17" si="9">E16-40</f>
        <v>555</v>
      </c>
      <c r="E16" s="31">
        <v>595</v>
      </c>
      <c r="F16" s="31">
        <f t="shared" ref="F16:F17" si="10">G16-40</f>
        <v>670</v>
      </c>
      <c r="G16" s="31">
        <v>710</v>
      </c>
      <c r="H16" s="31">
        <f t="shared" ref="H16:H17" si="11">I16-40</f>
        <v>593</v>
      </c>
      <c r="I16" s="31">
        <v>633</v>
      </c>
      <c r="J16" s="8"/>
      <c r="K16" s="33">
        <v>1</v>
      </c>
      <c r="L16" s="33"/>
      <c r="M16" s="33">
        <v>0</v>
      </c>
      <c r="N16" s="33">
        <v>6</v>
      </c>
      <c r="P16" s="30" t="str">
        <f t="shared" si="0"/>
        <v xml:space="preserve">Water Villa </v>
      </c>
      <c r="Q16" s="31" t="str">
        <f t="shared" si="0"/>
        <v>HB</v>
      </c>
      <c r="R16" s="31" t="str">
        <f t="shared" si="0"/>
        <v>01 &amp; 02 Persons</v>
      </c>
      <c r="S16" s="74">
        <f t="shared" si="6"/>
        <v>561</v>
      </c>
      <c r="T16" s="74">
        <f t="shared" ref="T16:T17" si="12">(E16*K16)+(N16*2)</f>
        <v>607</v>
      </c>
      <c r="U16" s="74">
        <f t="shared" si="7"/>
        <v>676</v>
      </c>
      <c r="V16" s="74">
        <f t="shared" ref="V16:V17" si="13">(G16*K16)+(N16*2)</f>
        <v>722</v>
      </c>
      <c r="W16" s="74">
        <f t="shared" si="8"/>
        <v>599</v>
      </c>
      <c r="X16" s="74">
        <f t="shared" ref="X16:X17" si="14">(I16*K16)+(N16*2)</f>
        <v>645</v>
      </c>
      <c r="Z16" s="53">
        <v>10</v>
      </c>
      <c r="AA16" s="53">
        <v>25</v>
      </c>
      <c r="AB16" s="53">
        <v>10</v>
      </c>
      <c r="AC16" s="33"/>
      <c r="AE16" s="30" t="str">
        <f t="shared" si="1"/>
        <v xml:space="preserve">Water Villa </v>
      </c>
      <c r="AF16" s="31" t="str">
        <f t="shared" si="1"/>
        <v>HB</v>
      </c>
      <c r="AG16" s="31" t="str">
        <f t="shared" si="1"/>
        <v>01 &amp; 02 Persons</v>
      </c>
      <c r="AH16" s="74">
        <f t="shared" si="2"/>
        <v>571</v>
      </c>
      <c r="AI16" s="75">
        <f t="shared" si="3"/>
        <v>617</v>
      </c>
      <c r="AJ16" s="75">
        <f t="shared" si="3"/>
        <v>701</v>
      </c>
      <c r="AK16" s="75">
        <f t="shared" si="4"/>
        <v>747</v>
      </c>
      <c r="AL16" s="75">
        <f t="shared" si="4"/>
        <v>609</v>
      </c>
      <c r="AM16" s="75">
        <f t="shared" si="5"/>
        <v>655</v>
      </c>
    </row>
    <row r="17" spans="1:39" ht="21.6" customHeight="1">
      <c r="A17" s="73" t="s">
        <v>208</v>
      </c>
      <c r="B17" s="31" t="s">
        <v>217</v>
      </c>
      <c r="C17" s="31" t="s">
        <v>420</v>
      </c>
      <c r="D17" s="31">
        <f t="shared" si="9"/>
        <v>655</v>
      </c>
      <c r="E17" s="31">
        <v>695</v>
      </c>
      <c r="F17" s="31">
        <f t="shared" si="10"/>
        <v>770</v>
      </c>
      <c r="G17" s="31">
        <v>810</v>
      </c>
      <c r="H17" s="31">
        <f t="shared" si="11"/>
        <v>693</v>
      </c>
      <c r="I17" s="31">
        <v>733</v>
      </c>
      <c r="J17" s="8"/>
      <c r="K17" s="33">
        <v>1</v>
      </c>
      <c r="L17" s="33"/>
      <c r="M17" s="33">
        <v>0</v>
      </c>
      <c r="N17" s="33">
        <v>6</v>
      </c>
      <c r="P17" s="30" t="str">
        <f t="shared" si="0"/>
        <v>Over Water Pool Villa</v>
      </c>
      <c r="Q17" s="31" t="str">
        <f t="shared" si="0"/>
        <v>HB</v>
      </c>
      <c r="R17" s="31" t="str">
        <f t="shared" si="0"/>
        <v>01 &amp; 02 Persons</v>
      </c>
      <c r="S17" s="74">
        <f t="shared" si="6"/>
        <v>661</v>
      </c>
      <c r="T17" s="74">
        <f t="shared" si="12"/>
        <v>707</v>
      </c>
      <c r="U17" s="74">
        <f t="shared" si="7"/>
        <v>776</v>
      </c>
      <c r="V17" s="74">
        <f t="shared" si="13"/>
        <v>822</v>
      </c>
      <c r="W17" s="74">
        <f t="shared" si="8"/>
        <v>699</v>
      </c>
      <c r="X17" s="74">
        <f t="shared" si="14"/>
        <v>745</v>
      </c>
      <c r="Z17" s="53">
        <v>10</v>
      </c>
      <c r="AA17" s="53">
        <v>25</v>
      </c>
      <c r="AB17" s="53">
        <v>10</v>
      </c>
      <c r="AC17" s="33"/>
      <c r="AE17" s="30" t="str">
        <f t="shared" si="1"/>
        <v>Over Water Pool Villa</v>
      </c>
      <c r="AF17" s="31" t="str">
        <f t="shared" si="1"/>
        <v>HB</v>
      </c>
      <c r="AG17" s="31" t="str">
        <f t="shared" si="1"/>
        <v>01 &amp; 02 Persons</v>
      </c>
      <c r="AH17" s="74">
        <f t="shared" si="2"/>
        <v>671</v>
      </c>
      <c r="AI17" s="75">
        <f t="shared" si="3"/>
        <v>717</v>
      </c>
      <c r="AJ17" s="75">
        <f t="shared" si="3"/>
        <v>801</v>
      </c>
      <c r="AK17" s="75">
        <f t="shared" si="4"/>
        <v>847</v>
      </c>
      <c r="AL17" s="75">
        <f t="shared" si="4"/>
        <v>709</v>
      </c>
      <c r="AM17" s="75">
        <f t="shared" si="5"/>
        <v>755</v>
      </c>
    </row>
    <row r="18" spans="1:39" ht="21.6" customHeight="1">
      <c r="A18" s="25" t="s">
        <v>24</v>
      </c>
      <c r="K18" s="25" t="s">
        <v>25</v>
      </c>
      <c r="P18" s="25" t="s">
        <v>26</v>
      </c>
      <c r="Z18" s="25" t="s">
        <v>27</v>
      </c>
      <c r="AE18" s="25" t="s">
        <v>28</v>
      </c>
    </row>
    <row r="19" spans="1:39" ht="21.6" customHeight="1">
      <c r="A19" s="299" t="s">
        <v>0</v>
      </c>
      <c r="B19" s="299" t="s">
        <v>1</v>
      </c>
      <c r="C19" s="299" t="s">
        <v>29</v>
      </c>
      <c r="D19" s="288" t="s">
        <v>414</v>
      </c>
      <c r="E19" s="290"/>
      <c r="F19" s="288" t="s">
        <v>132</v>
      </c>
      <c r="G19" s="290"/>
      <c r="H19" s="288" t="s">
        <v>175</v>
      </c>
      <c r="I19" s="290"/>
      <c r="J19" s="8"/>
      <c r="K19" s="26" t="s">
        <v>415</v>
      </c>
      <c r="L19" s="26" t="s">
        <v>33</v>
      </c>
      <c r="M19" s="26" t="s">
        <v>34</v>
      </c>
      <c r="N19" s="26" t="s">
        <v>34</v>
      </c>
      <c r="P19" s="294" t="s">
        <v>0</v>
      </c>
      <c r="Q19" s="294" t="s">
        <v>1</v>
      </c>
      <c r="R19" s="294" t="s">
        <v>29</v>
      </c>
      <c r="S19" s="291" t="str">
        <f>D19</f>
        <v xml:space="preserve">Shoulder </v>
      </c>
      <c r="T19" s="293"/>
      <c r="U19" s="291" t="str">
        <f>F19</f>
        <v>Low</v>
      </c>
      <c r="V19" s="293"/>
      <c r="W19" s="291" t="str">
        <f>H19</f>
        <v>Shoulder</v>
      </c>
      <c r="X19" s="293"/>
      <c r="Z19" s="27" t="str">
        <f>S19</f>
        <v xml:space="preserve">Shoulder </v>
      </c>
      <c r="AA19" s="27" t="str">
        <f>U19</f>
        <v>Low</v>
      </c>
      <c r="AB19" s="27" t="str">
        <f>W19</f>
        <v>Shoulder</v>
      </c>
      <c r="AC19" s="28"/>
      <c r="AE19" s="295" t="s">
        <v>0</v>
      </c>
      <c r="AF19" s="295" t="s">
        <v>1</v>
      </c>
      <c r="AG19" s="295" t="s">
        <v>29</v>
      </c>
      <c r="AH19" s="282" t="str">
        <f>Z19</f>
        <v xml:space="preserve">Shoulder </v>
      </c>
      <c r="AI19" s="284"/>
      <c r="AJ19" s="282" t="str">
        <f>AA19</f>
        <v>Low</v>
      </c>
      <c r="AK19" s="284"/>
      <c r="AL19" s="282" t="str">
        <f>AB19</f>
        <v>Shoulder</v>
      </c>
      <c r="AM19" s="284"/>
    </row>
    <row r="20" spans="1:39" ht="21.6" customHeight="1">
      <c r="A20" s="299"/>
      <c r="B20" s="299"/>
      <c r="C20" s="299"/>
      <c r="D20" s="288" t="s">
        <v>1791</v>
      </c>
      <c r="E20" s="290"/>
      <c r="F20" s="288" t="s">
        <v>1442</v>
      </c>
      <c r="G20" s="290"/>
      <c r="H20" s="288" t="s">
        <v>403</v>
      </c>
      <c r="I20" s="290"/>
      <c r="J20" s="8"/>
      <c r="K20" s="26" t="s">
        <v>37</v>
      </c>
      <c r="L20" s="26" t="s">
        <v>38</v>
      </c>
      <c r="M20" s="26" t="s">
        <v>353</v>
      </c>
      <c r="N20" s="26" t="s">
        <v>353</v>
      </c>
      <c r="P20" s="294"/>
      <c r="Q20" s="294"/>
      <c r="R20" s="294"/>
      <c r="S20" s="291" t="str">
        <f>D20</f>
        <v>01 Mar 2020 to 15 Apr 2020</v>
      </c>
      <c r="T20" s="293"/>
      <c r="U20" s="291" t="str">
        <f>F20</f>
        <v>16 Apr 2020 to 30 Sep 2020</v>
      </c>
      <c r="V20" s="293"/>
      <c r="W20" s="291" t="str">
        <f>H20</f>
        <v>01 Oct 2020 to 31 Oct 2020</v>
      </c>
      <c r="X20" s="293"/>
      <c r="Z20" s="27" t="str">
        <f>S20</f>
        <v>01 Mar 2020 to 15 Apr 2020</v>
      </c>
      <c r="AA20" s="27" t="str">
        <f>U20</f>
        <v>16 Apr 2020 to 30 Sep 2020</v>
      </c>
      <c r="AB20" s="27" t="str">
        <f>W20</f>
        <v>01 Oct 2020 to 31 Oct 2020</v>
      </c>
      <c r="AC20" s="28"/>
      <c r="AE20" s="296"/>
      <c r="AF20" s="296"/>
      <c r="AG20" s="296"/>
      <c r="AH20" s="282" t="str">
        <f>Z20</f>
        <v>01 Mar 2020 to 15 Apr 2020</v>
      </c>
      <c r="AI20" s="284"/>
      <c r="AJ20" s="282" t="str">
        <f>AA20</f>
        <v>16 Apr 2020 to 30 Sep 2020</v>
      </c>
      <c r="AK20" s="284"/>
      <c r="AL20" s="282" t="str">
        <f>AB20</f>
        <v>01 Oct 2020 to 31 Oct 2020</v>
      </c>
      <c r="AM20" s="284"/>
    </row>
    <row r="21" spans="1:39" ht="21.6" customHeight="1">
      <c r="A21" s="299"/>
      <c r="B21" s="299"/>
      <c r="C21" s="299"/>
      <c r="D21" s="29" t="s">
        <v>3</v>
      </c>
      <c r="E21" s="29" t="s">
        <v>4</v>
      </c>
      <c r="F21" s="29" t="s">
        <v>3</v>
      </c>
      <c r="G21" s="29" t="s">
        <v>4</v>
      </c>
      <c r="H21" s="29" t="s">
        <v>3</v>
      </c>
      <c r="I21" s="29" t="s">
        <v>4</v>
      </c>
      <c r="J21" s="8"/>
      <c r="K21" s="26"/>
      <c r="L21" s="26"/>
      <c r="M21" s="26"/>
      <c r="N21" s="26"/>
      <c r="P21" s="294"/>
      <c r="Q21" s="294"/>
      <c r="R21" s="294"/>
      <c r="S21" s="51" t="s">
        <v>3</v>
      </c>
      <c r="T21" s="51" t="s">
        <v>4</v>
      </c>
      <c r="U21" s="51" t="s">
        <v>3</v>
      </c>
      <c r="V21" s="51" t="s">
        <v>4</v>
      </c>
      <c r="W21" s="51" t="s">
        <v>3</v>
      </c>
      <c r="X21" s="51" t="s">
        <v>4</v>
      </c>
      <c r="Z21" s="27"/>
      <c r="AA21" s="27"/>
      <c r="AB21" s="27"/>
      <c r="AC21" s="28"/>
      <c r="AE21" s="297"/>
      <c r="AF21" s="297"/>
      <c r="AG21" s="297"/>
      <c r="AH21" s="52" t="s">
        <v>3</v>
      </c>
      <c r="AI21" s="52" t="s">
        <v>4</v>
      </c>
      <c r="AJ21" s="52" t="s">
        <v>3</v>
      </c>
      <c r="AK21" s="52" t="s">
        <v>4</v>
      </c>
      <c r="AL21" s="52" t="s">
        <v>3</v>
      </c>
      <c r="AM21" s="52" t="s">
        <v>4</v>
      </c>
    </row>
    <row r="22" spans="1:39" ht="21.6" customHeight="1">
      <c r="A22" s="73" t="s">
        <v>419</v>
      </c>
      <c r="B22" s="31" t="s">
        <v>217</v>
      </c>
      <c r="C22" s="31" t="s">
        <v>420</v>
      </c>
      <c r="D22" s="31">
        <f>E22-40</f>
        <v>230</v>
      </c>
      <c r="E22" s="31">
        <v>270</v>
      </c>
      <c r="F22" s="31">
        <f>G22-40</f>
        <v>172</v>
      </c>
      <c r="G22" s="31">
        <v>212</v>
      </c>
      <c r="H22" s="31">
        <f>I22-40</f>
        <v>230</v>
      </c>
      <c r="I22" s="31">
        <v>270</v>
      </c>
      <c r="J22" s="8"/>
      <c r="K22" s="33">
        <v>1</v>
      </c>
      <c r="L22" s="33"/>
      <c r="M22" s="33">
        <v>0</v>
      </c>
      <c r="N22" s="33">
        <v>6</v>
      </c>
      <c r="P22" s="30" t="str">
        <f t="shared" ref="P22:R27" si="15">A22</f>
        <v>Sunrise Villa</v>
      </c>
      <c r="Q22" s="31" t="str">
        <f t="shared" si="15"/>
        <v>HB</v>
      </c>
      <c r="R22" s="31" t="str">
        <f t="shared" si="15"/>
        <v>01 &amp; 02 Persons</v>
      </c>
      <c r="S22" s="74">
        <f>(D22*K22)+(N22*1)</f>
        <v>236</v>
      </c>
      <c r="T22" s="74">
        <f>(E22*K22)+(N22*2)</f>
        <v>282</v>
      </c>
      <c r="U22" s="74">
        <f>(F22*K22)+(N22*1)</f>
        <v>178</v>
      </c>
      <c r="V22" s="74">
        <f>(G22*K22)+(N22*2)</f>
        <v>224</v>
      </c>
      <c r="W22" s="74">
        <f>(H22*K22)+(N22*1)</f>
        <v>236</v>
      </c>
      <c r="X22" s="74">
        <f>(I22*K22)+(N22*2)</f>
        <v>282</v>
      </c>
      <c r="Z22" s="53">
        <v>10</v>
      </c>
      <c r="AA22" s="53">
        <v>10</v>
      </c>
      <c r="AB22" s="53">
        <v>10</v>
      </c>
      <c r="AC22" s="33"/>
      <c r="AE22" s="30" t="str">
        <f t="shared" ref="AE22:AG27" si="16">P22</f>
        <v>Sunrise Villa</v>
      </c>
      <c r="AF22" s="31" t="str">
        <f t="shared" si="16"/>
        <v>HB</v>
      </c>
      <c r="AG22" s="31" t="str">
        <f t="shared" si="16"/>
        <v>01 &amp; 02 Persons</v>
      </c>
      <c r="AH22" s="74">
        <f t="shared" ref="AH22:AH27" si="17">S22+Z22</f>
        <v>246</v>
      </c>
      <c r="AI22" s="75">
        <f t="shared" ref="AI22:AJ27" si="18">T22+Z22</f>
        <v>292</v>
      </c>
      <c r="AJ22" s="75">
        <f t="shared" si="18"/>
        <v>188</v>
      </c>
      <c r="AK22" s="75">
        <f t="shared" ref="AK22:AL27" si="19">V22+AA22</f>
        <v>234</v>
      </c>
      <c r="AL22" s="75">
        <f t="shared" si="19"/>
        <v>246</v>
      </c>
      <c r="AM22" s="75">
        <f t="shared" ref="AM22:AM27" si="20">X22+AB22</f>
        <v>292</v>
      </c>
    </row>
    <row r="23" spans="1:39" ht="21.6" customHeight="1">
      <c r="A23" s="73" t="s">
        <v>1789</v>
      </c>
      <c r="B23" s="31" t="s">
        <v>217</v>
      </c>
      <c r="C23" s="31" t="s">
        <v>420</v>
      </c>
      <c r="D23" s="31">
        <f>E23-40</f>
        <v>255</v>
      </c>
      <c r="E23" s="31">
        <v>295</v>
      </c>
      <c r="F23" s="31">
        <f>G23-40</f>
        <v>197</v>
      </c>
      <c r="G23" s="31">
        <v>237</v>
      </c>
      <c r="H23" s="31">
        <f>I23-40</f>
        <v>255</v>
      </c>
      <c r="I23" s="31">
        <v>295</v>
      </c>
      <c r="J23" s="8"/>
      <c r="K23" s="33">
        <v>1</v>
      </c>
      <c r="L23" s="33"/>
      <c r="M23" s="33">
        <v>0</v>
      </c>
      <c r="N23" s="33">
        <v>6</v>
      </c>
      <c r="P23" s="30" t="str">
        <f t="shared" si="15"/>
        <v>Palm Villa</v>
      </c>
      <c r="Q23" s="31" t="str">
        <f t="shared" si="15"/>
        <v>HB</v>
      </c>
      <c r="R23" s="31" t="str">
        <f t="shared" si="15"/>
        <v>01 &amp; 02 Persons</v>
      </c>
      <c r="S23" s="74">
        <f>(D23*K23)+(N23*1)</f>
        <v>261</v>
      </c>
      <c r="T23" s="74">
        <f>(E23*K23)+(N23*2)</f>
        <v>307</v>
      </c>
      <c r="U23" s="74">
        <f>(F23*K23)+(N23*1)</f>
        <v>203</v>
      </c>
      <c r="V23" s="74">
        <f>(G23*K23)+(N23*2)</f>
        <v>249</v>
      </c>
      <c r="W23" s="74">
        <f>(H23*K23)+(N23*1)</f>
        <v>261</v>
      </c>
      <c r="X23" s="74">
        <f>(I23*K23)+(N23*2)</f>
        <v>307</v>
      </c>
      <c r="Z23" s="53">
        <v>10</v>
      </c>
      <c r="AA23" s="53">
        <v>10</v>
      </c>
      <c r="AB23" s="53">
        <v>10</v>
      </c>
      <c r="AC23" s="33"/>
      <c r="AE23" s="30" t="str">
        <f t="shared" si="16"/>
        <v>Palm Villa</v>
      </c>
      <c r="AF23" s="31" t="str">
        <f t="shared" si="16"/>
        <v>HB</v>
      </c>
      <c r="AG23" s="31" t="str">
        <f t="shared" si="16"/>
        <v>01 &amp; 02 Persons</v>
      </c>
      <c r="AH23" s="74">
        <f t="shared" si="17"/>
        <v>271</v>
      </c>
      <c r="AI23" s="75">
        <f t="shared" si="18"/>
        <v>317</v>
      </c>
      <c r="AJ23" s="75">
        <f t="shared" si="18"/>
        <v>213</v>
      </c>
      <c r="AK23" s="75">
        <f t="shared" si="19"/>
        <v>259</v>
      </c>
      <c r="AL23" s="75">
        <f t="shared" si="19"/>
        <v>271</v>
      </c>
      <c r="AM23" s="75">
        <f t="shared" si="20"/>
        <v>317</v>
      </c>
    </row>
    <row r="24" spans="1:39" ht="21.6" customHeight="1">
      <c r="A24" s="73" t="s">
        <v>330</v>
      </c>
      <c r="B24" s="31" t="s">
        <v>217</v>
      </c>
      <c r="C24" s="31" t="s">
        <v>420</v>
      </c>
      <c r="D24" s="31">
        <f>E24-40</f>
        <v>305</v>
      </c>
      <c r="E24" s="31">
        <v>345</v>
      </c>
      <c r="F24" s="31">
        <f>G24-40</f>
        <v>247</v>
      </c>
      <c r="G24" s="31">
        <v>287</v>
      </c>
      <c r="H24" s="31">
        <f>I24-40</f>
        <v>305</v>
      </c>
      <c r="I24" s="31">
        <v>345</v>
      </c>
      <c r="J24" s="8"/>
      <c r="K24" s="33">
        <v>1</v>
      </c>
      <c r="L24" s="33"/>
      <c r="M24" s="33">
        <v>0</v>
      </c>
      <c r="N24" s="33">
        <v>6</v>
      </c>
      <c r="P24" s="30" t="str">
        <f t="shared" si="15"/>
        <v>Beach Villa</v>
      </c>
      <c r="Q24" s="31" t="str">
        <f t="shared" si="15"/>
        <v>HB</v>
      </c>
      <c r="R24" s="31" t="str">
        <f t="shared" si="15"/>
        <v>01 &amp; 02 Persons</v>
      </c>
      <c r="S24" s="74">
        <f>(D24*K24)+(N24*1)</f>
        <v>311</v>
      </c>
      <c r="T24" s="74">
        <f>(E24*K24)+(N24*2)</f>
        <v>357</v>
      </c>
      <c r="U24" s="74">
        <f>(F24*K24)+(N24*1)</f>
        <v>253</v>
      </c>
      <c r="V24" s="74">
        <f>(G24*K24)+(N24*2)</f>
        <v>299</v>
      </c>
      <c r="W24" s="74">
        <f>(H24*K24)+(N24*1)</f>
        <v>311</v>
      </c>
      <c r="X24" s="74">
        <f>(I24*K24)+(N24*2)</f>
        <v>357</v>
      </c>
      <c r="Z24" s="53">
        <v>10</v>
      </c>
      <c r="AA24" s="53">
        <v>10</v>
      </c>
      <c r="AB24" s="53">
        <v>10</v>
      </c>
      <c r="AC24" s="33"/>
      <c r="AE24" s="30" t="str">
        <f t="shared" si="16"/>
        <v>Beach Villa</v>
      </c>
      <c r="AF24" s="31" t="str">
        <f t="shared" si="16"/>
        <v>HB</v>
      </c>
      <c r="AG24" s="31" t="str">
        <f t="shared" si="16"/>
        <v>01 &amp; 02 Persons</v>
      </c>
      <c r="AH24" s="74">
        <f t="shared" si="17"/>
        <v>321</v>
      </c>
      <c r="AI24" s="75">
        <f t="shared" si="18"/>
        <v>367</v>
      </c>
      <c r="AJ24" s="75">
        <f t="shared" si="18"/>
        <v>263</v>
      </c>
      <c r="AK24" s="75">
        <f t="shared" si="19"/>
        <v>309</v>
      </c>
      <c r="AL24" s="75">
        <f t="shared" si="19"/>
        <v>321</v>
      </c>
      <c r="AM24" s="75">
        <f t="shared" si="20"/>
        <v>367</v>
      </c>
    </row>
    <row r="25" spans="1:39" ht="21.6" customHeight="1">
      <c r="A25" s="73" t="s">
        <v>1790</v>
      </c>
      <c r="B25" s="31" t="s">
        <v>217</v>
      </c>
      <c r="C25" s="31" t="s">
        <v>68</v>
      </c>
      <c r="D25" s="31">
        <v>0</v>
      </c>
      <c r="E25" s="31">
        <v>495</v>
      </c>
      <c r="F25" s="31">
        <v>0</v>
      </c>
      <c r="G25" s="31">
        <v>437</v>
      </c>
      <c r="H25" s="31">
        <v>0</v>
      </c>
      <c r="I25" s="31">
        <v>495</v>
      </c>
      <c r="J25" s="8"/>
      <c r="K25" s="33">
        <v>1</v>
      </c>
      <c r="L25" s="33"/>
      <c r="M25" s="33">
        <v>0</v>
      </c>
      <c r="N25" s="33">
        <v>6</v>
      </c>
      <c r="P25" s="30" t="str">
        <f t="shared" si="15"/>
        <v xml:space="preserve">Family Villa </v>
      </c>
      <c r="Q25" s="31" t="str">
        <f t="shared" si="15"/>
        <v>HB</v>
      </c>
      <c r="R25" s="31" t="str">
        <f t="shared" si="15"/>
        <v>04 Persons</v>
      </c>
      <c r="S25" s="74">
        <f t="shared" ref="S25:S27" si="21">(D25*K25)+(N25*1)</f>
        <v>6</v>
      </c>
      <c r="T25" s="74">
        <f>(E25*K25)+(N25*4)</f>
        <v>519</v>
      </c>
      <c r="U25" s="74">
        <f t="shared" ref="U25:U27" si="22">(F25*K25)+(N25*1)</f>
        <v>6</v>
      </c>
      <c r="V25" s="74">
        <f>(G25*K25)+(N25*4)</f>
        <v>461</v>
      </c>
      <c r="W25" s="74">
        <f t="shared" ref="W25:W27" si="23">(H25*K25)+(N25*1)</f>
        <v>6</v>
      </c>
      <c r="X25" s="74">
        <f>(I25*K25)+(N25*4)</f>
        <v>519</v>
      </c>
      <c r="Z25" s="53">
        <v>15</v>
      </c>
      <c r="AA25" s="53">
        <v>15</v>
      </c>
      <c r="AB25" s="53">
        <v>15</v>
      </c>
      <c r="AC25" s="33"/>
      <c r="AE25" s="30" t="str">
        <f t="shared" si="16"/>
        <v xml:space="preserve">Family Villa </v>
      </c>
      <c r="AF25" s="31" t="str">
        <f t="shared" si="16"/>
        <v>HB</v>
      </c>
      <c r="AG25" s="31" t="str">
        <f t="shared" si="16"/>
        <v>04 Persons</v>
      </c>
      <c r="AH25" s="74">
        <f t="shared" si="17"/>
        <v>21</v>
      </c>
      <c r="AI25" s="75">
        <f t="shared" si="18"/>
        <v>534</v>
      </c>
      <c r="AJ25" s="75">
        <f t="shared" si="18"/>
        <v>21</v>
      </c>
      <c r="AK25" s="75">
        <f t="shared" si="19"/>
        <v>476</v>
      </c>
      <c r="AL25" s="75">
        <f t="shared" si="19"/>
        <v>21</v>
      </c>
      <c r="AM25" s="75">
        <f t="shared" si="20"/>
        <v>534</v>
      </c>
    </row>
    <row r="26" spans="1:39" ht="21.6" customHeight="1">
      <c r="A26" s="73" t="s">
        <v>378</v>
      </c>
      <c r="B26" s="31" t="s">
        <v>217</v>
      </c>
      <c r="C26" s="31" t="s">
        <v>420</v>
      </c>
      <c r="D26" s="31">
        <f t="shared" ref="D26:D27" si="24">E26-40</f>
        <v>555</v>
      </c>
      <c r="E26" s="31">
        <v>595</v>
      </c>
      <c r="F26" s="31">
        <f t="shared" ref="F26:F27" si="25">G26-40</f>
        <v>497</v>
      </c>
      <c r="G26" s="31">
        <v>537</v>
      </c>
      <c r="H26" s="31">
        <f t="shared" ref="H26:H27" si="26">I26-40</f>
        <v>555</v>
      </c>
      <c r="I26" s="31">
        <v>595</v>
      </c>
      <c r="J26" s="8"/>
      <c r="K26" s="33">
        <v>1</v>
      </c>
      <c r="L26" s="33"/>
      <c r="M26" s="33">
        <v>0</v>
      </c>
      <c r="N26" s="33">
        <v>6</v>
      </c>
      <c r="P26" s="30" t="str">
        <f t="shared" si="15"/>
        <v xml:space="preserve">Water Villa </v>
      </c>
      <c r="Q26" s="31" t="str">
        <f t="shared" si="15"/>
        <v>HB</v>
      </c>
      <c r="R26" s="31" t="str">
        <f t="shared" si="15"/>
        <v>01 &amp; 02 Persons</v>
      </c>
      <c r="S26" s="74">
        <f t="shared" si="21"/>
        <v>561</v>
      </c>
      <c r="T26" s="74">
        <f t="shared" ref="T26:T27" si="27">(E26*K26)+(N26*2)</f>
        <v>607</v>
      </c>
      <c r="U26" s="74">
        <f t="shared" si="22"/>
        <v>503</v>
      </c>
      <c r="V26" s="74">
        <f t="shared" ref="V26:V27" si="28">(G26*K26)+(N26*2)</f>
        <v>549</v>
      </c>
      <c r="W26" s="74">
        <f t="shared" si="23"/>
        <v>561</v>
      </c>
      <c r="X26" s="74">
        <f t="shared" ref="X26:X27" si="29">(I26*K26)+(N26*2)</f>
        <v>607</v>
      </c>
      <c r="Z26" s="53">
        <v>10</v>
      </c>
      <c r="AA26" s="53">
        <v>10</v>
      </c>
      <c r="AB26" s="53">
        <v>10</v>
      </c>
      <c r="AC26" s="33"/>
      <c r="AE26" s="30" t="str">
        <f t="shared" si="16"/>
        <v xml:space="preserve">Water Villa </v>
      </c>
      <c r="AF26" s="31" t="str">
        <f t="shared" si="16"/>
        <v>HB</v>
      </c>
      <c r="AG26" s="31" t="str">
        <f t="shared" si="16"/>
        <v>01 &amp; 02 Persons</v>
      </c>
      <c r="AH26" s="74">
        <f t="shared" si="17"/>
        <v>571</v>
      </c>
      <c r="AI26" s="75">
        <f t="shared" si="18"/>
        <v>617</v>
      </c>
      <c r="AJ26" s="75">
        <f t="shared" si="18"/>
        <v>513</v>
      </c>
      <c r="AK26" s="75">
        <f t="shared" si="19"/>
        <v>559</v>
      </c>
      <c r="AL26" s="75">
        <f t="shared" si="19"/>
        <v>571</v>
      </c>
      <c r="AM26" s="75">
        <f t="shared" si="20"/>
        <v>617</v>
      </c>
    </row>
    <row r="27" spans="1:39" ht="21.6" customHeight="1">
      <c r="A27" s="73" t="s">
        <v>208</v>
      </c>
      <c r="B27" s="31" t="s">
        <v>217</v>
      </c>
      <c r="C27" s="31" t="s">
        <v>420</v>
      </c>
      <c r="D27" s="31">
        <f t="shared" si="24"/>
        <v>655</v>
      </c>
      <c r="E27" s="31">
        <v>695</v>
      </c>
      <c r="F27" s="31">
        <f t="shared" si="25"/>
        <v>597</v>
      </c>
      <c r="G27" s="31">
        <v>637</v>
      </c>
      <c r="H27" s="31">
        <f t="shared" si="26"/>
        <v>655</v>
      </c>
      <c r="I27" s="31">
        <v>695</v>
      </c>
      <c r="J27" s="8"/>
      <c r="K27" s="33">
        <v>1</v>
      </c>
      <c r="L27" s="33"/>
      <c r="M27" s="33">
        <v>0</v>
      </c>
      <c r="N27" s="33">
        <v>6</v>
      </c>
      <c r="P27" s="30" t="str">
        <f t="shared" si="15"/>
        <v>Over Water Pool Villa</v>
      </c>
      <c r="Q27" s="31" t="str">
        <f t="shared" si="15"/>
        <v>HB</v>
      </c>
      <c r="R27" s="31" t="str">
        <f t="shared" si="15"/>
        <v>01 &amp; 02 Persons</v>
      </c>
      <c r="S27" s="74">
        <f t="shared" si="21"/>
        <v>661</v>
      </c>
      <c r="T27" s="74">
        <f t="shared" si="27"/>
        <v>707</v>
      </c>
      <c r="U27" s="74">
        <f t="shared" si="22"/>
        <v>603</v>
      </c>
      <c r="V27" s="74">
        <f t="shared" si="28"/>
        <v>649</v>
      </c>
      <c r="W27" s="74">
        <f t="shared" si="23"/>
        <v>661</v>
      </c>
      <c r="X27" s="74">
        <f t="shared" si="29"/>
        <v>707</v>
      </c>
      <c r="Z27" s="53">
        <v>10</v>
      </c>
      <c r="AA27" s="53">
        <v>10</v>
      </c>
      <c r="AB27" s="53">
        <v>10</v>
      </c>
      <c r="AC27" s="33"/>
      <c r="AE27" s="30" t="str">
        <f t="shared" si="16"/>
        <v>Over Water Pool Villa</v>
      </c>
      <c r="AF27" s="31" t="str">
        <f t="shared" si="16"/>
        <v>HB</v>
      </c>
      <c r="AG27" s="31" t="str">
        <f t="shared" si="16"/>
        <v>01 &amp; 02 Persons</v>
      </c>
      <c r="AH27" s="74">
        <f t="shared" si="17"/>
        <v>671</v>
      </c>
      <c r="AI27" s="75">
        <f t="shared" si="18"/>
        <v>717</v>
      </c>
      <c r="AJ27" s="75">
        <f t="shared" si="18"/>
        <v>613</v>
      </c>
      <c r="AK27" s="75">
        <f t="shared" si="19"/>
        <v>659</v>
      </c>
      <c r="AL27" s="75">
        <f t="shared" si="19"/>
        <v>671</v>
      </c>
      <c r="AM27" s="75">
        <f t="shared" si="20"/>
        <v>717</v>
      </c>
    </row>
  </sheetData>
  <sheetProtection algorithmName="SHA-512" hashValue="r2/5dE4Z2EfhOVCGh1iCfbg/3spqmBWXitRlgRbGNUOu+bR8E6pNLcTmbXUcPqTZGK84SRkQlY3mzI6UmHHoCg==" saltValue="t6VMp+BdJWxBUGX+1IMFAA==" spinCount="100000" sheet="1" selectLockedCells="1" selectUnlockedCells="1"/>
  <mergeCells count="54">
    <mergeCell ref="A9:A11"/>
    <mergeCell ref="B9:B11"/>
    <mergeCell ref="C9:C11"/>
    <mergeCell ref="D9:E9"/>
    <mergeCell ref="F9:G9"/>
    <mergeCell ref="D10:E10"/>
    <mergeCell ref="F10:G10"/>
    <mergeCell ref="AJ9:AK9"/>
    <mergeCell ref="AL9:AM9"/>
    <mergeCell ref="AH10:AI10"/>
    <mergeCell ref="AJ10:AK10"/>
    <mergeCell ref="AL10:AM10"/>
    <mergeCell ref="H9:I9"/>
    <mergeCell ref="H10:I10"/>
    <mergeCell ref="AF9:AF11"/>
    <mergeCell ref="AG9:AG11"/>
    <mergeCell ref="AH9:AI9"/>
    <mergeCell ref="AE9:AE11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F19:AF21"/>
    <mergeCell ref="AG19:AG21"/>
    <mergeCell ref="A19:A21"/>
    <mergeCell ref="B19:B21"/>
    <mergeCell ref="C19:C21"/>
    <mergeCell ref="D19:E19"/>
    <mergeCell ref="F19:G19"/>
    <mergeCell ref="H19:I19"/>
    <mergeCell ref="D20:E20"/>
    <mergeCell ref="F20:G20"/>
    <mergeCell ref="H20:I20"/>
    <mergeCell ref="W19:X19"/>
    <mergeCell ref="S20:T20"/>
    <mergeCell ref="U20:V20"/>
    <mergeCell ref="W20:X20"/>
    <mergeCell ref="AE19:AE21"/>
    <mergeCell ref="P19:P21"/>
    <mergeCell ref="Q19:Q21"/>
    <mergeCell ref="R19:R21"/>
    <mergeCell ref="S19:T19"/>
    <mergeCell ref="U19:V19"/>
    <mergeCell ref="AH19:AI19"/>
    <mergeCell ref="AJ19:AK19"/>
    <mergeCell ref="AL19:AM19"/>
    <mergeCell ref="AH20:AI20"/>
    <mergeCell ref="AJ20:AK20"/>
    <mergeCell ref="AL20:AM2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629C8-2D27-4DA9-B1A8-5164AC2B77EC}">
  <sheetPr codeName="Лист193"/>
  <dimension ref="A1:G28"/>
  <sheetViews>
    <sheetView view="pageBreakPreview" zoomScale="115" zoomScaleNormal="100" zoomScaleSheetLayoutView="115" workbookViewId="0">
      <selection activeCell="G1" sqref="G1:G1048576"/>
    </sheetView>
  </sheetViews>
  <sheetFormatPr defaultColWidth="9.140625" defaultRowHeight="20.25" customHeight="1"/>
  <cols>
    <col min="1" max="1" width="31.7109375" style="1" customWidth="1"/>
    <col min="2" max="2" width="9.85546875" style="1" customWidth="1"/>
    <col min="3" max="3" width="12.42578125" style="2" customWidth="1"/>
    <col min="4" max="4" width="21.28515625" style="2" customWidth="1"/>
    <col min="5" max="5" width="21.7109375" style="3" customWidth="1"/>
    <col min="6" max="6" width="20.85546875" style="3" customWidth="1"/>
    <col min="7" max="7" width="20.85546875" style="1" customWidth="1"/>
    <col min="8" max="16384" width="9.140625" style="1"/>
  </cols>
  <sheetData>
    <row r="1" spans="1:7" ht="20.25" customHeight="1">
      <c r="A1" s="373" t="s">
        <v>2119</v>
      </c>
      <c r="B1" s="373"/>
      <c r="C1" s="373"/>
      <c r="D1" s="373"/>
      <c r="F1" s="4"/>
      <c r="G1" s="54"/>
    </row>
    <row r="2" spans="1:7" s="2" customFormat="1" ht="24.6" customHeight="1">
      <c r="A2" s="22"/>
      <c r="B2" s="5"/>
      <c r="E2" s="3"/>
      <c r="F2" s="3"/>
      <c r="G2" s="1"/>
    </row>
    <row r="3" spans="1:7" s="2" customFormat="1" ht="24.6" customHeight="1">
      <c r="A3" s="15" t="s">
        <v>10</v>
      </c>
      <c r="B3" s="15"/>
      <c r="E3" s="3"/>
      <c r="F3" s="3"/>
      <c r="G3" s="1"/>
    </row>
    <row r="4" spans="1:7" s="2" customFormat="1" ht="24.6" customHeight="1">
      <c r="A4" s="5" t="s">
        <v>630</v>
      </c>
      <c r="B4" s="5"/>
      <c r="E4" s="3"/>
      <c r="F4" s="3"/>
      <c r="G4" s="1"/>
    </row>
    <row r="5" spans="1:7" s="2" customFormat="1" ht="24.6" customHeight="1">
      <c r="A5" s="5" t="s">
        <v>12</v>
      </c>
      <c r="B5" s="5"/>
      <c r="E5" s="3"/>
      <c r="F5" s="3"/>
      <c r="G5" s="1"/>
    </row>
    <row r="6" spans="1:7" s="2" customFormat="1" ht="24.6" customHeight="1">
      <c r="A6" s="5" t="s">
        <v>108</v>
      </c>
      <c r="B6" s="5"/>
      <c r="E6" s="3"/>
      <c r="F6" s="3"/>
      <c r="G6" s="1"/>
    </row>
    <row r="7" spans="1:7" s="2" customFormat="1" ht="24.6" customHeight="1">
      <c r="A7" s="5"/>
      <c r="B7" s="5"/>
      <c r="E7" s="3"/>
      <c r="F7" s="3"/>
      <c r="G7" s="1"/>
    </row>
    <row r="8" spans="1:7" s="2" customFormat="1" ht="24.6" customHeight="1">
      <c r="A8" s="15" t="s">
        <v>1792</v>
      </c>
      <c r="B8" s="5"/>
      <c r="E8" s="3"/>
      <c r="F8" s="3"/>
      <c r="G8" s="1"/>
    </row>
    <row r="9" spans="1:7" s="2" customFormat="1" ht="24.6" customHeight="1">
      <c r="A9" s="7" t="s">
        <v>1793</v>
      </c>
      <c r="B9" s="5"/>
      <c r="E9" s="3"/>
      <c r="F9" s="3"/>
      <c r="G9" s="1"/>
    </row>
    <row r="10" spans="1:7" s="2" customFormat="1" ht="24.6" customHeight="1">
      <c r="A10" s="5" t="s">
        <v>1794</v>
      </c>
      <c r="B10" s="5"/>
      <c r="E10" s="3"/>
      <c r="F10" s="3"/>
      <c r="G10" s="1"/>
    </row>
    <row r="11" spans="1:7" s="2" customFormat="1" ht="24.6" customHeight="1">
      <c r="A11" s="5" t="s">
        <v>1795</v>
      </c>
      <c r="B11" s="5"/>
      <c r="E11" s="3"/>
      <c r="F11" s="3"/>
      <c r="G11" s="1"/>
    </row>
    <row r="12" spans="1:7" s="2" customFormat="1" ht="24.6" customHeight="1">
      <c r="A12" s="5"/>
      <c r="B12" s="5"/>
      <c r="E12" s="3"/>
      <c r="F12" s="3"/>
      <c r="G12" s="1"/>
    </row>
    <row r="13" spans="1:7" s="2" customFormat="1" ht="24.6" customHeight="1">
      <c r="A13" s="15" t="s">
        <v>82</v>
      </c>
      <c r="B13" s="15"/>
      <c r="E13" s="3"/>
      <c r="F13" s="3"/>
      <c r="G13" s="1"/>
    </row>
    <row r="14" spans="1:7" s="2" customFormat="1" ht="24.6" customHeight="1">
      <c r="A14" s="67" t="s">
        <v>1796</v>
      </c>
      <c r="B14" s="15"/>
      <c r="E14" s="3"/>
      <c r="F14" s="3"/>
      <c r="G14" s="1"/>
    </row>
    <row r="15" spans="1:7" s="2" customFormat="1" ht="24.6" customHeight="1">
      <c r="A15" s="7" t="s">
        <v>1797</v>
      </c>
      <c r="B15" s="15"/>
      <c r="E15" s="3"/>
      <c r="F15" s="3"/>
      <c r="G15" s="1"/>
    </row>
    <row r="16" spans="1:7" s="2" customFormat="1" ht="24.6" customHeight="1">
      <c r="A16" s="5" t="s">
        <v>1798</v>
      </c>
      <c r="B16" s="15"/>
      <c r="E16" s="3"/>
      <c r="F16" s="3"/>
      <c r="G16" s="1"/>
    </row>
    <row r="17" spans="1:7" s="2" customFormat="1" ht="24.6" customHeight="1">
      <c r="A17" s="5" t="s">
        <v>1799</v>
      </c>
      <c r="B17" s="5"/>
      <c r="E17" s="3"/>
      <c r="F17" s="3"/>
      <c r="G17" s="1"/>
    </row>
    <row r="18" spans="1:7" s="2" customFormat="1" ht="24.6" customHeight="1">
      <c r="A18" s="5" t="s">
        <v>121</v>
      </c>
      <c r="B18" s="5"/>
      <c r="E18" s="3"/>
      <c r="F18" s="3"/>
      <c r="G18" s="1"/>
    </row>
    <row r="19" spans="1:7" s="2" customFormat="1" ht="24.6" customHeight="1">
      <c r="A19" s="7" t="s">
        <v>1800</v>
      </c>
      <c r="B19" s="1"/>
      <c r="E19" s="3"/>
      <c r="F19" s="3"/>
      <c r="G19" s="1"/>
    </row>
    <row r="20" spans="1:7" s="2" customFormat="1" ht="24.6" customHeight="1">
      <c r="A20" s="5" t="s">
        <v>1801</v>
      </c>
      <c r="B20" s="1"/>
      <c r="E20" s="3"/>
      <c r="F20" s="3"/>
      <c r="G20" s="1"/>
    </row>
    <row r="21" spans="1:7" s="2" customFormat="1" ht="24.6" customHeight="1">
      <c r="A21" s="5" t="s">
        <v>1802</v>
      </c>
      <c r="B21" s="1"/>
      <c r="E21" s="3"/>
      <c r="F21" s="3"/>
      <c r="G21" s="1"/>
    </row>
    <row r="22" spans="1:7" s="2" customFormat="1" ht="24.6" customHeight="1">
      <c r="A22" s="5" t="s">
        <v>121</v>
      </c>
      <c r="B22" s="1"/>
      <c r="E22" s="3"/>
      <c r="F22" s="3"/>
      <c r="G22" s="1"/>
    </row>
    <row r="23" spans="1:7" ht="24.6" customHeight="1">
      <c r="A23" s="7" t="s">
        <v>1239</v>
      </c>
    </row>
    <row r="24" spans="1:7" ht="24.6" customHeight="1">
      <c r="A24" s="5" t="s">
        <v>1803</v>
      </c>
    </row>
    <row r="25" spans="1:7" ht="24.6" customHeight="1">
      <c r="A25" s="5" t="s">
        <v>1804</v>
      </c>
    </row>
    <row r="26" spans="1:7" ht="24.6" customHeight="1">
      <c r="A26" s="5" t="s">
        <v>121</v>
      </c>
    </row>
    <row r="27" spans="1:7" ht="24.6" customHeight="1"/>
    <row r="28" spans="1:7" ht="24.6" customHeight="1">
      <c r="A28" s="59" t="s">
        <v>1805</v>
      </c>
    </row>
  </sheetData>
  <mergeCells count="1">
    <mergeCell ref="A1:D1"/>
  </mergeCells>
  <pageMargins left="0.25" right="0.25" top="0.75" bottom="0.75" header="0.3" footer="0.3"/>
  <pageSetup paperSize="9" scale="72" orientation="portrait" verticalDpi="1200" r:id="rId1"/>
  <headerFooter>
    <oddFooter>&amp;L&amp;"Candara,Regular"&amp;8INTOUR MALDIVES&amp;C&amp;"Candara,Regular"&amp;8&amp;P of &amp;N&amp;R&amp;"Candara,Regular"&amp;8St. Regis Maldives Vommuli Resort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5726-8E3C-44CA-BCFB-9B4B206FCEA8}">
  <sheetPr codeName="Лист194">
    <tabColor rgb="FFFF0000"/>
  </sheetPr>
  <dimension ref="A8:AF33"/>
  <sheetViews>
    <sheetView topLeftCell="AH1" zoomScaleNormal="100" zoomScaleSheetLayoutView="100" workbookViewId="0">
      <selection sqref="A1:AG1048576"/>
    </sheetView>
  </sheetViews>
  <sheetFormatPr defaultColWidth="26.5703125" defaultRowHeight="21.6" customHeight="1"/>
  <cols>
    <col min="1" max="33" width="0" style="25" hidden="1" customWidth="1"/>
    <col min="34" max="16384" width="26.5703125" style="25"/>
  </cols>
  <sheetData>
    <row r="8" spans="1:32" ht="21.6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1.6" customHeight="1">
      <c r="A9" s="299" t="s">
        <v>0</v>
      </c>
      <c r="B9" s="299" t="s">
        <v>1</v>
      </c>
      <c r="C9" s="299" t="s">
        <v>29</v>
      </c>
      <c r="D9" s="57" t="s">
        <v>299</v>
      </c>
      <c r="E9" s="57" t="s">
        <v>301</v>
      </c>
      <c r="F9" s="57" t="s">
        <v>300</v>
      </c>
      <c r="G9" s="57" t="s">
        <v>561</v>
      </c>
      <c r="H9" s="8"/>
      <c r="I9" s="261">
        <v>0.23200000000000001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 Season</v>
      </c>
      <c r="Q9" s="51" t="str">
        <f t="shared" si="0"/>
        <v>Low Season</v>
      </c>
      <c r="R9" s="51" t="str">
        <f t="shared" si="0"/>
        <v>Shoulder Season</v>
      </c>
      <c r="S9" s="51" t="str">
        <f t="shared" si="0"/>
        <v>Festive Season</v>
      </c>
      <c r="U9" s="27" t="str">
        <f t="shared" ref="U9:X10" si="1">P9</f>
        <v>High Season</v>
      </c>
      <c r="V9" s="27" t="str">
        <f t="shared" si="1"/>
        <v>Low Season</v>
      </c>
      <c r="W9" s="27" t="str">
        <f t="shared" si="1"/>
        <v>Shoulder Season</v>
      </c>
      <c r="X9" s="27" t="str">
        <f t="shared" si="1"/>
        <v>Festive Season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>High Season</v>
      </c>
      <c r="AD9" s="52" t="str">
        <f t="shared" si="2"/>
        <v>Low Season</v>
      </c>
      <c r="AE9" s="52" t="str">
        <f t="shared" si="2"/>
        <v>Shoulder Season</v>
      </c>
      <c r="AF9" s="52" t="str">
        <f t="shared" si="2"/>
        <v>Festive Season</v>
      </c>
    </row>
    <row r="10" spans="1:32" ht="21.6" customHeight="1">
      <c r="A10" s="299"/>
      <c r="B10" s="299"/>
      <c r="C10" s="299"/>
      <c r="D10" s="262" t="s">
        <v>1806</v>
      </c>
      <c r="E10" s="262" t="s">
        <v>1807</v>
      </c>
      <c r="F10" s="262" t="s">
        <v>857</v>
      </c>
      <c r="G10" s="262" t="s">
        <v>1251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09 Jan 2020 to 28 Apr 2020</v>
      </c>
      <c r="Q10" s="51" t="str">
        <f t="shared" si="0"/>
        <v>29 Apr 2020 to 30 Sep 2020</v>
      </c>
      <c r="R10" s="51" t="str">
        <f t="shared" si="0"/>
        <v>01 Oct 2020 to 20 Dec 2020</v>
      </c>
      <c r="S10" s="51" t="str">
        <f t="shared" si="0"/>
        <v>21 Dec 2020 to 08 Jan 2021</v>
      </c>
      <c r="U10" s="27" t="str">
        <f t="shared" si="1"/>
        <v>09 Jan 2020 to 28 Apr 2020</v>
      </c>
      <c r="V10" s="27" t="str">
        <f t="shared" si="1"/>
        <v>29 Apr 2020 to 30 Sep 2020</v>
      </c>
      <c r="W10" s="27" t="str">
        <f t="shared" si="1"/>
        <v>01 Oct 2020 to 20 Dec 2020</v>
      </c>
      <c r="X10" s="27" t="str">
        <f t="shared" si="1"/>
        <v>21 Dec 2020 to 08 Jan 2021</v>
      </c>
      <c r="Z10" s="311"/>
      <c r="AA10" s="311"/>
      <c r="AB10" s="311"/>
      <c r="AC10" s="52" t="str">
        <f t="shared" si="2"/>
        <v>09 Jan 2020 to 28 Apr 2020</v>
      </c>
      <c r="AD10" s="52" t="str">
        <f t="shared" si="2"/>
        <v>29 Apr 2020 to 30 Sep 2020</v>
      </c>
      <c r="AE10" s="52" t="str">
        <f t="shared" si="2"/>
        <v>01 Oct 2020 to 20 Dec 2020</v>
      </c>
      <c r="AF10" s="52" t="str">
        <f t="shared" si="2"/>
        <v>21 Dec 2020 to 08 Jan 2021</v>
      </c>
    </row>
    <row r="11" spans="1:32" ht="21.6" customHeight="1">
      <c r="A11" s="30" t="s">
        <v>1808</v>
      </c>
      <c r="B11" s="31" t="s">
        <v>139</v>
      </c>
      <c r="C11" s="31" t="s">
        <v>140</v>
      </c>
      <c r="D11" s="31">
        <v>1615</v>
      </c>
      <c r="E11" s="31">
        <v>950</v>
      </c>
      <c r="F11" s="31">
        <v>1292</v>
      </c>
      <c r="G11" s="31">
        <v>2375</v>
      </c>
      <c r="H11" s="8"/>
      <c r="I11" s="33">
        <v>1.232</v>
      </c>
      <c r="J11" s="33"/>
      <c r="K11" s="33">
        <v>12</v>
      </c>
      <c r="M11" s="30" t="str">
        <f t="shared" ref="M11:O20" si="3">A11</f>
        <v>Garden Villa with Pool</v>
      </c>
      <c r="N11" s="31" t="str">
        <f t="shared" si="3"/>
        <v>BB</v>
      </c>
      <c r="O11" s="31" t="str">
        <f t="shared" si="3"/>
        <v>02 Persons</v>
      </c>
      <c r="P11" s="34">
        <f>(D11*I11)+K11</f>
        <v>2001.68</v>
      </c>
      <c r="Q11" s="34">
        <f>(E11*I11)+K11</f>
        <v>1182.4000000000001</v>
      </c>
      <c r="R11" s="34">
        <f>(F11*I11)+K11</f>
        <v>1603.7439999999999</v>
      </c>
      <c r="S11" s="34">
        <f>(G11*I11)+K11</f>
        <v>2938</v>
      </c>
      <c r="U11" s="53">
        <v>104.72000000000003</v>
      </c>
      <c r="V11" s="53">
        <v>61.599999999999909</v>
      </c>
      <c r="W11" s="53">
        <v>83.776000000000067</v>
      </c>
      <c r="X11" s="53">
        <v>154</v>
      </c>
      <c r="Z11" s="30" t="str">
        <f t="shared" ref="Z11:AB20" si="4">M11</f>
        <v>Garden Villa with Pool</v>
      </c>
      <c r="AA11" s="31" t="str">
        <f t="shared" si="4"/>
        <v>BB</v>
      </c>
      <c r="AB11" s="31" t="str">
        <f t="shared" si="4"/>
        <v>02 Persons</v>
      </c>
      <c r="AC11" s="34">
        <f t="shared" ref="AC11:AF20" si="5">P11+U11</f>
        <v>2106.4</v>
      </c>
      <c r="AD11" s="34">
        <f t="shared" si="5"/>
        <v>1244</v>
      </c>
      <c r="AE11" s="34">
        <f t="shared" si="5"/>
        <v>1687.52</v>
      </c>
      <c r="AF11" s="34">
        <f t="shared" si="5"/>
        <v>3092</v>
      </c>
    </row>
    <row r="12" spans="1:32" ht="21.6" customHeight="1">
      <c r="A12" s="30" t="s">
        <v>1809</v>
      </c>
      <c r="B12" s="31" t="s">
        <v>139</v>
      </c>
      <c r="C12" s="31" t="s">
        <v>140</v>
      </c>
      <c r="D12" s="31">
        <v>2232.5</v>
      </c>
      <c r="E12" s="31">
        <v>1216</v>
      </c>
      <c r="F12" s="31">
        <v>1444</v>
      </c>
      <c r="G12" s="31">
        <v>2873.75</v>
      </c>
      <c r="H12" s="8"/>
      <c r="I12" s="33">
        <v>1.232</v>
      </c>
      <c r="J12" s="33"/>
      <c r="K12" s="33">
        <v>12</v>
      </c>
      <c r="M12" s="30" t="str">
        <f t="shared" si="3"/>
        <v>Overwater Villa with Pool</v>
      </c>
      <c r="N12" s="31" t="str">
        <f t="shared" si="3"/>
        <v>BB</v>
      </c>
      <c r="O12" s="31" t="str">
        <f t="shared" si="3"/>
        <v>02 Persons</v>
      </c>
      <c r="P12" s="34">
        <f>(D12*I12)+K12</f>
        <v>2762.44</v>
      </c>
      <c r="Q12" s="34">
        <f t="shared" ref="Q12:Q20" si="6">(E12*I12)+K12</f>
        <v>1510.1120000000001</v>
      </c>
      <c r="R12" s="34">
        <f t="shared" ref="R12:R20" si="7">(F12*I12)+K12</f>
        <v>1791.008</v>
      </c>
      <c r="S12" s="34">
        <f t="shared" ref="S12:S19" si="8">(G12*I12)+K12</f>
        <v>3552.46</v>
      </c>
      <c r="U12" s="53">
        <v>144.75999999999976</v>
      </c>
      <c r="V12" s="53">
        <v>78.847999999999956</v>
      </c>
      <c r="W12" s="53">
        <v>93.631999999999834</v>
      </c>
      <c r="X12" s="53">
        <v>186.33999999999969</v>
      </c>
      <c r="Z12" s="30" t="str">
        <f t="shared" si="4"/>
        <v>Overwater Villa with Pool</v>
      </c>
      <c r="AA12" s="31" t="str">
        <f t="shared" si="4"/>
        <v>BB</v>
      </c>
      <c r="AB12" s="31" t="str">
        <f t="shared" si="4"/>
        <v>02 Persons</v>
      </c>
      <c r="AC12" s="34">
        <f t="shared" si="5"/>
        <v>2907.2</v>
      </c>
      <c r="AD12" s="34">
        <f t="shared" si="5"/>
        <v>1588.96</v>
      </c>
      <c r="AE12" s="34">
        <f t="shared" si="5"/>
        <v>1884.6399999999999</v>
      </c>
      <c r="AF12" s="34">
        <f t="shared" si="5"/>
        <v>3738.7999999999997</v>
      </c>
    </row>
    <row r="13" spans="1:32" ht="21.6" customHeight="1">
      <c r="A13" s="30" t="s">
        <v>307</v>
      </c>
      <c r="B13" s="31" t="s">
        <v>139</v>
      </c>
      <c r="C13" s="31" t="s">
        <v>140</v>
      </c>
      <c r="D13" s="31">
        <v>2375</v>
      </c>
      <c r="E13" s="31">
        <v>1330</v>
      </c>
      <c r="F13" s="31">
        <v>1586.5</v>
      </c>
      <c r="G13" s="31">
        <v>3443.75</v>
      </c>
      <c r="H13" s="8"/>
      <c r="I13" s="33">
        <v>1.232</v>
      </c>
      <c r="J13" s="33"/>
      <c r="K13" s="33">
        <v>12</v>
      </c>
      <c r="M13" s="30" t="str">
        <f t="shared" si="3"/>
        <v>Beach Villa with Pool</v>
      </c>
      <c r="N13" s="31" t="str">
        <f t="shared" si="3"/>
        <v>BB</v>
      </c>
      <c r="O13" s="31" t="str">
        <f t="shared" si="3"/>
        <v>02 Persons</v>
      </c>
      <c r="P13" s="34">
        <f t="shared" ref="P13:P18" si="9">(D13*I13)+K13</f>
        <v>2938</v>
      </c>
      <c r="Q13" s="34">
        <f t="shared" si="6"/>
        <v>1650.56</v>
      </c>
      <c r="R13" s="34">
        <f t="shared" si="7"/>
        <v>1966.568</v>
      </c>
      <c r="S13" s="34">
        <f>(G13*I13)+K13</f>
        <v>4254.7</v>
      </c>
      <c r="U13" s="53">
        <v>154</v>
      </c>
      <c r="V13" s="53">
        <v>86.240000000000009</v>
      </c>
      <c r="W13" s="53">
        <v>102.87200000000007</v>
      </c>
      <c r="X13" s="53">
        <v>223.30000000000018</v>
      </c>
      <c r="Z13" s="30" t="str">
        <f t="shared" si="4"/>
        <v>Beach Villa with Pool</v>
      </c>
      <c r="AA13" s="31" t="str">
        <f t="shared" si="4"/>
        <v>BB</v>
      </c>
      <c r="AB13" s="31" t="str">
        <f t="shared" si="4"/>
        <v>02 Persons</v>
      </c>
      <c r="AC13" s="34">
        <f t="shared" si="5"/>
        <v>3092</v>
      </c>
      <c r="AD13" s="34">
        <f t="shared" si="5"/>
        <v>1736.8</v>
      </c>
      <c r="AE13" s="34">
        <f t="shared" si="5"/>
        <v>2069.44</v>
      </c>
      <c r="AF13" s="34">
        <f t="shared" si="5"/>
        <v>4478</v>
      </c>
    </row>
    <row r="14" spans="1:32" ht="21.6" customHeight="1">
      <c r="A14" s="30" t="s">
        <v>1810</v>
      </c>
      <c r="B14" s="31" t="s">
        <v>139</v>
      </c>
      <c r="C14" s="31" t="s">
        <v>140</v>
      </c>
      <c r="D14" s="31">
        <v>2612.5</v>
      </c>
      <c r="E14" s="31">
        <v>1482</v>
      </c>
      <c r="F14" s="31">
        <v>1672</v>
      </c>
      <c r="G14" s="31">
        <v>3800</v>
      </c>
      <c r="H14" s="8"/>
      <c r="I14" s="33">
        <v>1.232</v>
      </c>
      <c r="J14" s="33"/>
      <c r="K14" s="33">
        <v>12</v>
      </c>
      <c r="M14" s="30" t="str">
        <f t="shared" si="3"/>
        <v>Sunset Over Water Villa with Pool</v>
      </c>
      <c r="N14" s="31" t="str">
        <f t="shared" si="3"/>
        <v>BB</v>
      </c>
      <c r="O14" s="31" t="str">
        <f t="shared" si="3"/>
        <v>02 Persons</v>
      </c>
      <c r="P14" s="34">
        <f t="shared" si="9"/>
        <v>3230.6</v>
      </c>
      <c r="Q14" s="34">
        <f t="shared" si="6"/>
        <v>1837.8240000000001</v>
      </c>
      <c r="R14" s="34">
        <f t="shared" si="7"/>
        <v>2071.904</v>
      </c>
      <c r="S14" s="34">
        <f t="shared" si="8"/>
        <v>4693.6000000000004</v>
      </c>
      <c r="U14" s="53">
        <v>169.40000000000009</v>
      </c>
      <c r="V14" s="53">
        <v>96.096000000000004</v>
      </c>
      <c r="W14" s="53">
        <v>108.41600000000017</v>
      </c>
      <c r="X14" s="53">
        <v>246.39999999999964</v>
      </c>
      <c r="Z14" s="30" t="str">
        <f t="shared" si="4"/>
        <v>Sunset Over Water Villa with Pool</v>
      </c>
      <c r="AA14" s="31" t="str">
        <f t="shared" si="4"/>
        <v>BB</v>
      </c>
      <c r="AB14" s="31" t="str">
        <f t="shared" si="4"/>
        <v>02 Persons</v>
      </c>
      <c r="AC14" s="34">
        <f t="shared" si="5"/>
        <v>3400</v>
      </c>
      <c r="AD14" s="34">
        <f t="shared" si="5"/>
        <v>1933.92</v>
      </c>
      <c r="AE14" s="34">
        <f t="shared" si="5"/>
        <v>2180.3200000000002</v>
      </c>
      <c r="AF14" s="34">
        <f t="shared" si="5"/>
        <v>4940</v>
      </c>
    </row>
    <row r="15" spans="1:32" ht="21.6" customHeight="1">
      <c r="A15" s="30" t="s">
        <v>1811</v>
      </c>
      <c r="B15" s="31" t="s">
        <v>139</v>
      </c>
      <c r="C15" s="31" t="s">
        <v>140</v>
      </c>
      <c r="D15" s="31">
        <v>2992.55</v>
      </c>
      <c r="E15" s="31">
        <v>1558</v>
      </c>
      <c r="F15" s="31">
        <v>2014</v>
      </c>
      <c r="G15" s="31">
        <v>5225</v>
      </c>
      <c r="H15" s="8"/>
      <c r="I15" s="33">
        <v>1.232</v>
      </c>
      <c r="J15" s="33"/>
      <c r="K15" s="33">
        <v>12</v>
      </c>
      <c r="M15" s="30" t="str">
        <f t="shared" si="3"/>
        <v>St. Regis Over Water Suite with Pool</v>
      </c>
      <c r="N15" s="31" t="str">
        <f t="shared" si="3"/>
        <v>BB</v>
      </c>
      <c r="O15" s="31" t="str">
        <f t="shared" si="3"/>
        <v>02 Persons</v>
      </c>
      <c r="P15" s="34">
        <f t="shared" si="9"/>
        <v>3698.8216000000002</v>
      </c>
      <c r="Q15" s="34">
        <f t="shared" si="6"/>
        <v>1931.4559999999999</v>
      </c>
      <c r="R15" s="34">
        <f t="shared" si="7"/>
        <v>2493.248</v>
      </c>
      <c r="S15" s="34">
        <f t="shared" si="8"/>
        <v>6449.2</v>
      </c>
      <c r="U15" s="53">
        <v>193.97839999999951</v>
      </c>
      <c r="V15" s="53">
        <v>101.02400000000011</v>
      </c>
      <c r="W15" s="53">
        <v>130.5920000000001</v>
      </c>
      <c r="X15" s="53">
        <v>338.80000000000018</v>
      </c>
      <c r="Z15" s="30" t="str">
        <f t="shared" si="4"/>
        <v>St. Regis Over Water Suite with Pool</v>
      </c>
      <c r="AA15" s="31" t="str">
        <f t="shared" si="4"/>
        <v>BB</v>
      </c>
      <c r="AB15" s="31" t="str">
        <f t="shared" si="4"/>
        <v>02 Persons</v>
      </c>
      <c r="AC15" s="34">
        <f t="shared" si="5"/>
        <v>3892.7999999999997</v>
      </c>
      <c r="AD15" s="34">
        <f t="shared" si="5"/>
        <v>2032.48</v>
      </c>
      <c r="AE15" s="34">
        <f t="shared" si="5"/>
        <v>2623.84</v>
      </c>
      <c r="AF15" s="34">
        <f t="shared" si="5"/>
        <v>6788</v>
      </c>
    </row>
    <row r="16" spans="1:32" ht="21.6" customHeight="1">
      <c r="A16" s="30" t="s">
        <v>1812</v>
      </c>
      <c r="B16" s="31" t="s">
        <v>139</v>
      </c>
      <c r="C16" s="31" t="s">
        <v>68</v>
      </c>
      <c r="D16" s="31">
        <v>4075.5</v>
      </c>
      <c r="E16" s="31">
        <v>2014</v>
      </c>
      <c r="F16" s="31">
        <v>3258.5</v>
      </c>
      <c r="G16" s="31">
        <v>5510</v>
      </c>
      <c r="H16" s="8"/>
      <c r="I16" s="33">
        <v>1.232</v>
      </c>
      <c r="J16" s="33"/>
      <c r="K16" s="33">
        <v>24</v>
      </c>
      <c r="M16" s="30" t="str">
        <f t="shared" si="3"/>
        <v xml:space="preserve">Two Bed Room Family Overwater Villa with Pool </v>
      </c>
      <c r="N16" s="31" t="str">
        <f t="shared" si="3"/>
        <v>BB</v>
      </c>
      <c r="O16" s="31" t="str">
        <f t="shared" si="3"/>
        <v>04 Persons</v>
      </c>
      <c r="P16" s="34">
        <f>(D16*I16)+K16</f>
        <v>5045.0159999999996</v>
      </c>
      <c r="Q16" s="34">
        <f t="shared" si="6"/>
        <v>2505.248</v>
      </c>
      <c r="R16" s="34">
        <f t="shared" si="7"/>
        <v>4038.4719999999998</v>
      </c>
      <c r="S16" s="34">
        <f t="shared" si="8"/>
        <v>6812.32</v>
      </c>
      <c r="U16" s="53">
        <v>264.26400000000012</v>
      </c>
      <c r="V16" s="53">
        <v>130.5920000000001</v>
      </c>
      <c r="W16" s="53">
        <v>211.28800000000047</v>
      </c>
      <c r="X16" s="53">
        <v>357.27999999999975</v>
      </c>
      <c r="Z16" s="30" t="str">
        <f t="shared" si="4"/>
        <v xml:space="preserve">Two Bed Room Family Overwater Villa with Pool </v>
      </c>
      <c r="AA16" s="31" t="str">
        <f t="shared" si="4"/>
        <v>BB</v>
      </c>
      <c r="AB16" s="31" t="str">
        <f t="shared" si="4"/>
        <v>04 Persons</v>
      </c>
      <c r="AC16" s="34">
        <f t="shared" si="5"/>
        <v>5309.28</v>
      </c>
      <c r="AD16" s="34">
        <f t="shared" si="5"/>
        <v>2635.84</v>
      </c>
      <c r="AE16" s="34">
        <f t="shared" si="5"/>
        <v>4249.76</v>
      </c>
      <c r="AF16" s="34">
        <f t="shared" si="5"/>
        <v>7169.5999999999995</v>
      </c>
    </row>
    <row r="17" spans="1:32" ht="21.6" customHeight="1">
      <c r="A17" s="30" t="s">
        <v>1813</v>
      </c>
      <c r="B17" s="31" t="s">
        <v>139</v>
      </c>
      <c r="C17" s="31" t="s">
        <v>68</v>
      </c>
      <c r="D17" s="31">
        <v>4360.5</v>
      </c>
      <c r="E17" s="31">
        <v>2204</v>
      </c>
      <c r="F17" s="31">
        <v>3543.5</v>
      </c>
      <c r="G17" s="31">
        <v>6650</v>
      </c>
      <c r="H17" s="8"/>
      <c r="I17" s="33">
        <v>1.232</v>
      </c>
      <c r="J17" s="33"/>
      <c r="K17" s="33">
        <v>24</v>
      </c>
      <c r="M17" s="30" t="str">
        <f t="shared" si="3"/>
        <v xml:space="preserve">Two Bed Room Family Beach Villa with Pool </v>
      </c>
      <c r="N17" s="31" t="str">
        <f t="shared" si="3"/>
        <v>BB</v>
      </c>
      <c r="O17" s="31" t="str">
        <f t="shared" si="3"/>
        <v>04 Persons</v>
      </c>
      <c r="P17" s="34">
        <f t="shared" ref="P17" si="10">(D17*I17)+K17</f>
        <v>5396.1359999999995</v>
      </c>
      <c r="Q17" s="34">
        <f t="shared" si="6"/>
        <v>2739.328</v>
      </c>
      <c r="R17" s="34">
        <f t="shared" si="7"/>
        <v>4389.5919999999996</v>
      </c>
      <c r="S17" s="34">
        <f t="shared" si="8"/>
        <v>8216.7999999999993</v>
      </c>
      <c r="U17" s="53">
        <v>282.7440000000006</v>
      </c>
      <c r="V17" s="53">
        <v>142.91199999999981</v>
      </c>
      <c r="W17" s="53">
        <v>229.76800000000003</v>
      </c>
      <c r="X17" s="53">
        <v>431.20000000000073</v>
      </c>
      <c r="Z17" s="30" t="str">
        <f t="shared" si="4"/>
        <v xml:space="preserve">Two Bed Room Family Beach Villa with Pool </v>
      </c>
      <c r="AA17" s="31" t="str">
        <f t="shared" si="4"/>
        <v>BB</v>
      </c>
      <c r="AB17" s="31" t="str">
        <f t="shared" si="4"/>
        <v>04 Persons</v>
      </c>
      <c r="AC17" s="34">
        <f t="shared" si="5"/>
        <v>5678.88</v>
      </c>
      <c r="AD17" s="34">
        <f t="shared" si="5"/>
        <v>2882.24</v>
      </c>
      <c r="AE17" s="34">
        <f t="shared" si="5"/>
        <v>4619.3599999999997</v>
      </c>
      <c r="AF17" s="34">
        <f t="shared" si="5"/>
        <v>8648</v>
      </c>
    </row>
    <row r="18" spans="1:32" ht="21.6" customHeight="1">
      <c r="A18" s="30" t="s">
        <v>1274</v>
      </c>
      <c r="B18" s="31" t="s">
        <v>139</v>
      </c>
      <c r="C18" s="31" t="s">
        <v>68</v>
      </c>
      <c r="D18" s="31">
        <v>7125</v>
      </c>
      <c r="E18" s="31">
        <v>5700</v>
      </c>
      <c r="F18" s="31">
        <v>7125</v>
      </c>
      <c r="G18" s="31">
        <v>13775</v>
      </c>
      <c r="H18" s="8"/>
      <c r="I18" s="33">
        <v>1.232</v>
      </c>
      <c r="J18" s="33"/>
      <c r="K18" s="33">
        <v>24</v>
      </c>
      <c r="M18" s="30" t="str">
        <f t="shared" si="3"/>
        <v>Two Bed Room Beach Suite with Pool</v>
      </c>
      <c r="N18" s="31" t="str">
        <f t="shared" si="3"/>
        <v>BB</v>
      </c>
      <c r="O18" s="31" t="str">
        <f t="shared" si="3"/>
        <v>04 Persons</v>
      </c>
      <c r="P18" s="34">
        <f t="shared" si="9"/>
        <v>8802</v>
      </c>
      <c r="Q18" s="34">
        <f t="shared" si="6"/>
        <v>7046.4</v>
      </c>
      <c r="R18" s="34">
        <f t="shared" si="7"/>
        <v>8802</v>
      </c>
      <c r="S18" s="34">
        <f t="shared" si="8"/>
        <v>16994.8</v>
      </c>
      <c r="U18" s="53">
        <v>462</v>
      </c>
      <c r="V18" s="53">
        <v>369.60000000000036</v>
      </c>
      <c r="W18" s="53">
        <v>462</v>
      </c>
      <c r="X18" s="53">
        <v>893.20000000000073</v>
      </c>
      <c r="Z18" s="30" t="str">
        <f t="shared" si="4"/>
        <v>Two Bed Room Beach Suite with Pool</v>
      </c>
      <c r="AA18" s="31" t="str">
        <f t="shared" si="4"/>
        <v>BB</v>
      </c>
      <c r="AB18" s="31" t="str">
        <f t="shared" si="4"/>
        <v>04 Persons</v>
      </c>
      <c r="AC18" s="34">
        <f t="shared" si="5"/>
        <v>9264</v>
      </c>
      <c r="AD18" s="34">
        <f t="shared" si="5"/>
        <v>7416</v>
      </c>
      <c r="AE18" s="34">
        <f t="shared" si="5"/>
        <v>9264</v>
      </c>
      <c r="AF18" s="34">
        <f t="shared" si="5"/>
        <v>17888</v>
      </c>
    </row>
    <row r="19" spans="1:32" ht="21.6" customHeight="1">
      <c r="A19" s="30" t="s">
        <v>1814</v>
      </c>
      <c r="B19" s="31" t="s">
        <v>139</v>
      </c>
      <c r="C19" s="31" t="s">
        <v>206</v>
      </c>
      <c r="D19" s="31">
        <v>0</v>
      </c>
      <c r="E19" s="31">
        <v>0</v>
      </c>
      <c r="F19" s="31">
        <v>0</v>
      </c>
      <c r="G19" s="31">
        <v>0</v>
      </c>
      <c r="H19" s="8"/>
      <c r="I19" s="33">
        <v>1.232</v>
      </c>
      <c r="J19" s="33"/>
      <c r="K19" s="33">
        <v>36</v>
      </c>
      <c r="M19" s="30" t="str">
        <f t="shared" si="3"/>
        <v>Caroline Astor Estate (Three Bed Room Beach Easte with Pool)</v>
      </c>
      <c r="N19" s="31" t="str">
        <f t="shared" si="3"/>
        <v>BB</v>
      </c>
      <c r="O19" s="31" t="str">
        <f t="shared" si="3"/>
        <v>06 Persons</v>
      </c>
      <c r="P19" s="34">
        <f>(D19*I19)+K19</f>
        <v>36</v>
      </c>
      <c r="Q19" s="34">
        <f t="shared" si="6"/>
        <v>36</v>
      </c>
      <c r="R19" s="34">
        <f t="shared" si="7"/>
        <v>36</v>
      </c>
      <c r="S19" s="34">
        <f t="shared" si="8"/>
        <v>36</v>
      </c>
      <c r="U19" s="53">
        <f t="shared" ref="U19:X20" si="11">D19*0.05</f>
        <v>0</v>
      </c>
      <c r="V19" s="53">
        <f t="shared" si="11"/>
        <v>0</v>
      </c>
      <c r="W19" s="53">
        <f t="shared" si="11"/>
        <v>0</v>
      </c>
      <c r="X19" s="53">
        <f t="shared" si="11"/>
        <v>0</v>
      </c>
      <c r="Z19" s="30" t="str">
        <f t="shared" si="4"/>
        <v>Caroline Astor Estate (Three Bed Room Beach Easte with Pool)</v>
      </c>
      <c r="AA19" s="31" t="str">
        <f t="shared" si="4"/>
        <v>BB</v>
      </c>
      <c r="AB19" s="31" t="str">
        <f t="shared" si="4"/>
        <v>06 Persons</v>
      </c>
      <c r="AC19" s="34">
        <f t="shared" si="5"/>
        <v>36</v>
      </c>
      <c r="AD19" s="34">
        <f t="shared" si="5"/>
        <v>36</v>
      </c>
      <c r="AE19" s="34">
        <f t="shared" si="5"/>
        <v>36</v>
      </c>
      <c r="AF19" s="34">
        <f t="shared" si="5"/>
        <v>36</v>
      </c>
    </row>
    <row r="20" spans="1:32" ht="21.6" customHeight="1">
      <c r="A20" s="30" t="s">
        <v>1815</v>
      </c>
      <c r="B20" s="31" t="s">
        <v>139</v>
      </c>
      <c r="C20" s="31" t="s">
        <v>206</v>
      </c>
      <c r="D20" s="31">
        <v>0</v>
      </c>
      <c r="E20" s="31">
        <v>0</v>
      </c>
      <c r="F20" s="31">
        <v>0</v>
      </c>
      <c r="G20" s="31">
        <v>0</v>
      </c>
      <c r="H20" s="8"/>
      <c r="I20" s="33">
        <v>1.232</v>
      </c>
      <c r="J20" s="33"/>
      <c r="K20" s="33">
        <v>36</v>
      </c>
      <c r="M20" s="30" t="str">
        <f t="shared" si="3"/>
        <v>John Jacob Astor Estate (Three Bed Room Over Water Estate with Pool)</v>
      </c>
      <c r="N20" s="31" t="str">
        <f t="shared" si="3"/>
        <v>BB</v>
      </c>
      <c r="O20" s="31" t="str">
        <f t="shared" si="3"/>
        <v>06 Persons</v>
      </c>
      <c r="P20" s="34">
        <f>(D20*I20)+K20</f>
        <v>36</v>
      </c>
      <c r="Q20" s="34">
        <f t="shared" si="6"/>
        <v>36</v>
      </c>
      <c r="R20" s="34">
        <f t="shared" si="7"/>
        <v>36</v>
      </c>
      <c r="S20" s="34">
        <f>(G20*I20)+K20</f>
        <v>36</v>
      </c>
      <c r="U20" s="53">
        <f t="shared" si="11"/>
        <v>0</v>
      </c>
      <c r="V20" s="53">
        <f t="shared" si="11"/>
        <v>0</v>
      </c>
      <c r="W20" s="53">
        <f t="shared" si="11"/>
        <v>0</v>
      </c>
      <c r="X20" s="53">
        <f t="shared" si="11"/>
        <v>0</v>
      </c>
      <c r="Z20" s="30" t="str">
        <f t="shared" si="4"/>
        <v>John Jacob Astor Estate (Three Bed Room Over Water Estate with Pool)</v>
      </c>
      <c r="AA20" s="31" t="str">
        <f t="shared" si="4"/>
        <v>BB</v>
      </c>
      <c r="AB20" s="31" t="str">
        <f t="shared" si="4"/>
        <v>06 Persons</v>
      </c>
      <c r="AC20" s="34">
        <f t="shared" si="5"/>
        <v>36</v>
      </c>
      <c r="AD20" s="34">
        <f t="shared" si="5"/>
        <v>36</v>
      </c>
      <c r="AE20" s="34">
        <f t="shared" si="5"/>
        <v>36</v>
      </c>
      <c r="AF20" s="34">
        <f t="shared" si="5"/>
        <v>36</v>
      </c>
    </row>
    <row r="21" spans="1:32" ht="21.6" customHeight="1">
      <c r="A21" s="25" t="s">
        <v>24</v>
      </c>
      <c r="I21" s="25" t="s">
        <v>25</v>
      </c>
      <c r="M21" s="25" t="s">
        <v>26</v>
      </c>
      <c r="U21" s="25" t="s">
        <v>27</v>
      </c>
      <c r="Z21" s="25" t="s">
        <v>129</v>
      </c>
    </row>
    <row r="22" spans="1:32" ht="21.6" customHeight="1">
      <c r="A22" s="299" t="s">
        <v>0</v>
      </c>
      <c r="B22" s="299" t="s">
        <v>1</v>
      </c>
      <c r="C22" s="299" t="s">
        <v>29</v>
      </c>
      <c r="D22" s="57" t="s">
        <v>299</v>
      </c>
      <c r="E22" s="57">
        <v>0</v>
      </c>
      <c r="F22" s="57">
        <v>0</v>
      </c>
      <c r="G22" s="57">
        <v>0</v>
      </c>
      <c r="H22" s="8"/>
      <c r="I22" s="261">
        <v>0.23200000000000001</v>
      </c>
      <c r="J22" s="26" t="s">
        <v>33</v>
      </c>
      <c r="K22" s="26" t="s">
        <v>34</v>
      </c>
      <c r="M22" s="294" t="s">
        <v>0</v>
      </c>
      <c r="N22" s="294" t="s">
        <v>1</v>
      </c>
      <c r="O22" s="294" t="s">
        <v>29</v>
      </c>
      <c r="P22" s="51" t="str">
        <f t="shared" ref="P22:S23" si="12">D22</f>
        <v>High Season</v>
      </c>
      <c r="Q22" s="51">
        <f t="shared" si="12"/>
        <v>0</v>
      </c>
      <c r="R22" s="51">
        <f t="shared" si="12"/>
        <v>0</v>
      </c>
      <c r="S22" s="51">
        <f t="shared" si="12"/>
        <v>0</v>
      </c>
      <c r="U22" s="27" t="str">
        <f t="shared" ref="U22:X23" si="13">P22</f>
        <v>High Season</v>
      </c>
      <c r="V22" s="27">
        <f t="shared" si="13"/>
        <v>0</v>
      </c>
      <c r="W22" s="27">
        <f t="shared" si="13"/>
        <v>0</v>
      </c>
      <c r="X22" s="27">
        <f t="shared" si="13"/>
        <v>0</v>
      </c>
      <c r="Z22" s="311" t="s">
        <v>0</v>
      </c>
      <c r="AA22" s="311" t="s">
        <v>1</v>
      </c>
      <c r="AB22" s="311" t="s">
        <v>29</v>
      </c>
      <c r="AC22" s="52" t="str">
        <f t="shared" ref="AC22:AF23" si="14">U22</f>
        <v>High Season</v>
      </c>
      <c r="AD22" s="52">
        <f t="shared" si="14"/>
        <v>0</v>
      </c>
      <c r="AE22" s="52">
        <f t="shared" si="14"/>
        <v>0</v>
      </c>
      <c r="AF22" s="52">
        <f t="shared" si="14"/>
        <v>0</v>
      </c>
    </row>
    <row r="23" spans="1:32" ht="21.6" customHeight="1">
      <c r="A23" s="299"/>
      <c r="B23" s="299"/>
      <c r="C23" s="299"/>
      <c r="D23" s="262" t="s">
        <v>1816</v>
      </c>
      <c r="E23" s="262">
        <v>0</v>
      </c>
      <c r="F23" s="262">
        <v>0</v>
      </c>
      <c r="G23" s="262">
        <v>0</v>
      </c>
      <c r="H23" s="8"/>
      <c r="I23" s="26" t="s">
        <v>37</v>
      </c>
      <c r="J23" s="26" t="s">
        <v>38</v>
      </c>
      <c r="K23" s="26" t="s">
        <v>137</v>
      </c>
      <c r="M23" s="294"/>
      <c r="N23" s="294"/>
      <c r="O23" s="294"/>
      <c r="P23" s="51" t="str">
        <f t="shared" si="12"/>
        <v>09 Jan 2021 to 28 Apr 2021</v>
      </c>
      <c r="Q23" s="51">
        <f t="shared" si="12"/>
        <v>0</v>
      </c>
      <c r="R23" s="51">
        <f t="shared" si="12"/>
        <v>0</v>
      </c>
      <c r="S23" s="51">
        <f t="shared" si="12"/>
        <v>0</v>
      </c>
      <c r="U23" s="27" t="str">
        <f t="shared" si="13"/>
        <v>09 Jan 2021 to 28 Apr 2021</v>
      </c>
      <c r="V23" s="27">
        <f t="shared" si="13"/>
        <v>0</v>
      </c>
      <c r="W23" s="27">
        <f t="shared" si="13"/>
        <v>0</v>
      </c>
      <c r="X23" s="27">
        <f t="shared" si="13"/>
        <v>0</v>
      </c>
      <c r="Z23" s="311"/>
      <c r="AA23" s="311"/>
      <c r="AB23" s="311"/>
      <c r="AC23" s="52" t="str">
        <f t="shared" si="14"/>
        <v>09 Jan 2021 to 28 Apr 2021</v>
      </c>
      <c r="AD23" s="52">
        <f t="shared" si="14"/>
        <v>0</v>
      </c>
      <c r="AE23" s="52">
        <f t="shared" si="14"/>
        <v>0</v>
      </c>
      <c r="AF23" s="52">
        <f t="shared" si="14"/>
        <v>0</v>
      </c>
    </row>
    <row r="24" spans="1:32" ht="21.6" customHeight="1">
      <c r="A24" s="30" t="s">
        <v>1808</v>
      </c>
      <c r="B24" s="31" t="s">
        <v>139</v>
      </c>
      <c r="C24" s="31" t="s">
        <v>140</v>
      </c>
      <c r="D24" s="31">
        <v>1710</v>
      </c>
      <c r="E24" s="31">
        <v>0</v>
      </c>
      <c r="F24" s="31">
        <v>0</v>
      </c>
      <c r="G24" s="31">
        <v>0</v>
      </c>
      <c r="H24" s="8"/>
      <c r="I24" s="33">
        <v>1.232</v>
      </c>
      <c r="J24" s="33"/>
      <c r="K24" s="33">
        <v>12</v>
      </c>
      <c r="M24" s="30" t="str">
        <f t="shared" ref="M24:O33" si="15">A24</f>
        <v>Garden Villa with Pool</v>
      </c>
      <c r="N24" s="31" t="str">
        <f t="shared" si="15"/>
        <v>BB</v>
      </c>
      <c r="O24" s="31" t="str">
        <f t="shared" si="15"/>
        <v>02 Persons</v>
      </c>
      <c r="P24" s="34">
        <f>(D24*I24)+K24</f>
        <v>2118.7199999999998</v>
      </c>
      <c r="Q24" s="34">
        <f>(E24*I24)+K24</f>
        <v>12</v>
      </c>
      <c r="R24" s="34">
        <f>(F24*I24)+K24</f>
        <v>12</v>
      </c>
      <c r="S24" s="34">
        <f>(G24*I24)+K24</f>
        <v>12</v>
      </c>
      <c r="U24" s="53">
        <v>110.88000000000011</v>
      </c>
      <c r="V24" s="53">
        <f t="shared" ref="V24:X33" si="16">E24*0.05</f>
        <v>0</v>
      </c>
      <c r="W24" s="53">
        <f t="shared" si="16"/>
        <v>0</v>
      </c>
      <c r="X24" s="53">
        <f t="shared" si="16"/>
        <v>0</v>
      </c>
      <c r="Z24" s="30" t="str">
        <f t="shared" ref="Z24:AB33" si="17">M24</f>
        <v>Garden Villa with Pool</v>
      </c>
      <c r="AA24" s="31" t="str">
        <f t="shared" si="17"/>
        <v>BB</v>
      </c>
      <c r="AB24" s="31" t="str">
        <f t="shared" si="17"/>
        <v>02 Persons</v>
      </c>
      <c r="AC24" s="34">
        <f t="shared" ref="AC24:AF33" si="18">P24+U24</f>
        <v>2229.6</v>
      </c>
      <c r="AD24" s="34">
        <f t="shared" si="18"/>
        <v>12</v>
      </c>
      <c r="AE24" s="34">
        <f t="shared" si="18"/>
        <v>12</v>
      </c>
      <c r="AF24" s="34">
        <f t="shared" si="18"/>
        <v>12</v>
      </c>
    </row>
    <row r="25" spans="1:32" ht="21.6" customHeight="1">
      <c r="A25" s="30" t="s">
        <v>1809</v>
      </c>
      <c r="B25" s="31" t="s">
        <v>139</v>
      </c>
      <c r="C25" s="31" t="s">
        <v>140</v>
      </c>
      <c r="D25" s="31">
        <v>2375</v>
      </c>
      <c r="E25" s="31">
        <v>0</v>
      </c>
      <c r="F25" s="31">
        <v>0</v>
      </c>
      <c r="G25" s="31">
        <v>0</v>
      </c>
      <c r="H25" s="8"/>
      <c r="I25" s="33">
        <v>1.232</v>
      </c>
      <c r="J25" s="33"/>
      <c r="K25" s="33">
        <v>12</v>
      </c>
      <c r="M25" s="30" t="str">
        <f t="shared" si="15"/>
        <v>Overwater Villa with Pool</v>
      </c>
      <c r="N25" s="31" t="str">
        <f t="shared" si="15"/>
        <v>BB</v>
      </c>
      <c r="O25" s="31" t="str">
        <f t="shared" si="15"/>
        <v>02 Persons</v>
      </c>
      <c r="P25" s="34">
        <f>(D25*I25)+K25</f>
        <v>2938</v>
      </c>
      <c r="Q25" s="34">
        <f t="shared" ref="Q25:Q33" si="19">(E25*I25)+K25</f>
        <v>12</v>
      </c>
      <c r="R25" s="34">
        <f t="shared" ref="R25:R33" si="20">(F25*I25)+K25</f>
        <v>12</v>
      </c>
      <c r="S25" s="34">
        <f t="shared" ref="S25" si="21">(G25*I25)+K25</f>
        <v>12</v>
      </c>
      <c r="U25" s="53">
        <v>154</v>
      </c>
      <c r="V25" s="53">
        <f t="shared" si="16"/>
        <v>0</v>
      </c>
      <c r="W25" s="53">
        <f t="shared" si="16"/>
        <v>0</v>
      </c>
      <c r="X25" s="53">
        <f t="shared" si="16"/>
        <v>0</v>
      </c>
      <c r="Z25" s="30" t="str">
        <f t="shared" si="17"/>
        <v>Overwater Villa with Pool</v>
      </c>
      <c r="AA25" s="31" t="str">
        <f t="shared" si="17"/>
        <v>BB</v>
      </c>
      <c r="AB25" s="31" t="str">
        <f t="shared" si="17"/>
        <v>02 Persons</v>
      </c>
      <c r="AC25" s="34">
        <f t="shared" si="18"/>
        <v>3092</v>
      </c>
      <c r="AD25" s="34">
        <f t="shared" si="18"/>
        <v>12</v>
      </c>
      <c r="AE25" s="34">
        <f t="shared" si="18"/>
        <v>12</v>
      </c>
      <c r="AF25" s="34">
        <f t="shared" si="18"/>
        <v>12</v>
      </c>
    </row>
    <row r="26" spans="1:32" ht="21.6" customHeight="1">
      <c r="A26" s="30" t="s">
        <v>307</v>
      </c>
      <c r="B26" s="31" t="s">
        <v>139</v>
      </c>
      <c r="C26" s="31" t="s">
        <v>140</v>
      </c>
      <c r="D26" s="31">
        <v>2565</v>
      </c>
      <c r="E26" s="31">
        <v>0</v>
      </c>
      <c r="F26" s="31">
        <v>0</v>
      </c>
      <c r="G26" s="31">
        <v>0</v>
      </c>
      <c r="H26" s="8"/>
      <c r="I26" s="33">
        <v>1.232</v>
      </c>
      <c r="J26" s="33"/>
      <c r="K26" s="33">
        <v>12</v>
      </c>
      <c r="M26" s="30" t="str">
        <f t="shared" si="15"/>
        <v>Beach Villa with Pool</v>
      </c>
      <c r="N26" s="31" t="str">
        <f t="shared" si="15"/>
        <v>BB</v>
      </c>
      <c r="O26" s="31" t="str">
        <f t="shared" si="15"/>
        <v>02 Persons</v>
      </c>
      <c r="P26" s="34">
        <f t="shared" ref="P26:P28" si="22">(D26*I26)+K26</f>
        <v>3172.08</v>
      </c>
      <c r="Q26" s="34">
        <f t="shared" si="19"/>
        <v>12</v>
      </c>
      <c r="R26" s="34">
        <f t="shared" si="20"/>
        <v>12</v>
      </c>
      <c r="S26" s="34">
        <f>(G26*I26)+K26</f>
        <v>12</v>
      </c>
      <c r="U26" s="53">
        <v>166.32000000000016</v>
      </c>
      <c r="V26" s="53">
        <f t="shared" si="16"/>
        <v>0</v>
      </c>
      <c r="W26" s="53">
        <f t="shared" si="16"/>
        <v>0</v>
      </c>
      <c r="X26" s="53">
        <f t="shared" si="16"/>
        <v>0</v>
      </c>
      <c r="Z26" s="30" t="str">
        <f t="shared" si="17"/>
        <v>Beach Villa with Pool</v>
      </c>
      <c r="AA26" s="31" t="str">
        <f t="shared" si="17"/>
        <v>BB</v>
      </c>
      <c r="AB26" s="31" t="str">
        <f t="shared" si="17"/>
        <v>02 Persons</v>
      </c>
      <c r="AC26" s="34">
        <f t="shared" si="18"/>
        <v>3338.4</v>
      </c>
      <c r="AD26" s="34">
        <f t="shared" si="18"/>
        <v>12</v>
      </c>
      <c r="AE26" s="34">
        <f t="shared" si="18"/>
        <v>12</v>
      </c>
      <c r="AF26" s="34">
        <f t="shared" si="18"/>
        <v>12</v>
      </c>
    </row>
    <row r="27" spans="1:32" ht="21.6" customHeight="1">
      <c r="A27" s="30" t="s">
        <v>1810</v>
      </c>
      <c r="B27" s="31" t="s">
        <v>139</v>
      </c>
      <c r="C27" s="31" t="s">
        <v>140</v>
      </c>
      <c r="D27" s="31">
        <v>2755</v>
      </c>
      <c r="E27" s="31">
        <v>0</v>
      </c>
      <c r="F27" s="31">
        <v>0</v>
      </c>
      <c r="G27" s="31">
        <v>0</v>
      </c>
      <c r="H27" s="8"/>
      <c r="I27" s="33">
        <v>1.232</v>
      </c>
      <c r="J27" s="33"/>
      <c r="K27" s="33">
        <v>12</v>
      </c>
      <c r="M27" s="30" t="str">
        <f t="shared" si="15"/>
        <v>Sunset Over Water Villa with Pool</v>
      </c>
      <c r="N27" s="31" t="str">
        <f t="shared" si="15"/>
        <v>BB</v>
      </c>
      <c r="O27" s="31" t="str">
        <f t="shared" si="15"/>
        <v>02 Persons</v>
      </c>
      <c r="P27" s="34">
        <f t="shared" si="22"/>
        <v>3406.16</v>
      </c>
      <c r="Q27" s="34">
        <f t="shared" si="19"/>
        <v>12</v>
      </c>
      <c r="R27" s="34">
        <f t="shared" si="20"/>
        <v>12</v>
      </c>
      <c r="S27" s="34">
        <f t="shared" ref="S27:S32" si="23">(G27*I27)+K27</f>
        <v>12</v>
      </c>
      <c r="U27" s="53">
        <v>178.63999999999987</v>
      </c>
      <c r="V27" s="53">
        <f t="shared" si="16"/>
        <v>0</v>
      </c>
      <c r="W27" s="53">
        <f t="shared" si="16"/>
        <v>0</v>
      </c>
      <c r="X27" s="53">
        <f t="shared" si="16"/>
        <v>0</v>
      </c>
      <c r="Z27" s="30" t="str">
        <f t="shared" si="17"/>
        <v>Sunset Over Water Villa with Pool</v>
      </c>
      <c r="AA27" s="31" t="str">
        <f t="shared" si="17"/>
        <v>BB</v>
      </c>
      <c r="AB27" s="31" t="str">
        <f t="shared" si="17"/>
        <v>02 Persons</v>
      </c>
      <c r="AC27" s="34">
        <f t="shared" si="18"/>
        <v>3584.7999999999997</v>
      </c>
      <c r="AD27" s="34">
        <f t="shared" si="18"/>
        <v>12</v>
      </c>
      <c r="AE27" s="34">
        <f t="shared" si="18"/>
        <v>12</v>
      </c>
      <c r="AF27" s="34">
        <f t="shared" si="18"/>
        <v>12</v>
      </c>
    </row>
    <row r="28" spans="1:32" ht="21.6" customHeight="1">
      <c r="A28" s="30" t="s">
        <v>1811</v>
      </c>
      <c r="B28" s="31" t="s">
        <v>139</v>
      </c>
      <c r="C28" s="31" t="s">
        <v>140</v>
      </c>
      <c r="D28" s="31">
        <v>3230</v>
      </c>
      <c r="E28" s="31">
        <v>0</v>
      </c>
      <c r="F28" s="31">
        <v>0</v>
      </c>
      <c r="G28" s="31">
        <v>0</v>
      </c>
      <c r="H28" s="8"/>
      <c r="I28" s="33">
        <v>1.232</v>
      </c>
      <c r="J28" s="33"/>
      <c r="K28" s="33">
        <v>12</v>
      </c>
      <c r="M28" s="30" t="str">
        <f t="shared" si="15"/>
        <v>St. Regis Over Water Suite with Pool</v>
      </c>
      <c r="N28" s="31" t="str">
        <f t="shared" si="15"/>
        <v>BB</v>
      </c>
      <c r="O28" s="31" t="str">
        <f t="shared" si="15"/>
        <v>02 Persons</v>
      </c>
      <c r="P28" s="34">
        <f t="shared" si="22"/>
        <v>3991.36</v>
      </c>
      <c r="Q28" s="34">
        <f t="shared" si="19"/>
        <v>12</v>
      </c>
      <c r="R28" s="34">
        <f t="shared" si="20"/>
        <v>12</v>
      </c>
      <c r="S28" s="34">
        <f t="shared" si="23"/>
        <v>12</v>
      </c>
      <c r="U28" s="53">
        <v>209.44000000000005</v>
      </c>
      <c r="V28" s="53">
        <f t="shared" si="16"/>
        <v>0</v>
      </c>
      <c r="W28" s="53">
        <f t="shared" si="16"/>
        <v>0</v>
      </c>
      <c r="X28" s="53">
        <f t="shared" si="16"/>
        <v>0</v>
      </c>
      <c r="Z28" s="30" t="str">
        <f t="shared" si="17"/>
        <v>St. Regis Over Water Suite with Pool</v>
      </c>
      <c r="AA28" s="31" t="str">
        <f t="shared" si="17"/>
        <v>BB</v>
      </c>
      <c r="AB28" s="31" t="str">
        <f t="shared" si="17"/>
        <v>02 Persons</v>
      </c>
      <c r="AC28" s="34">
        <f t="shared" si="18"/>
        <v>4200.8</v>
      </c>
      <c r="AD28" s="34">
        <f t="shared" si="18"/>
        <v>12</v>
      </c>
      <c r="AE28" s="34">
        <f t="shared" si="18"/>
        <v>12</v>
      </c>
      <c r="AF28" s="34">
        <f t="shared" si="18"/>
        <v>12</v>
      </c>
    </row>
    <row r="29" spans="1:32" ht="21.6" customHeight="1">
      <c r="A29" s="30" t="s">
        <v>1812</v>
      </c>
      <c r="B29" s="31" t="s">
        <v>139</v>
      </c>
      <c r="C29" s="31" t="s">
        <v>68</v>
      </c>
      <c r="D29" s="31">
        <v>4370</v>
      </c>
      <c r="E29" s="31">
        <v>0</v>
      </c>
      <c r="F29" s="31">
        <v>0</v>
      </c>
      <c r="G29" s="31">
        <v>0</v>
      </c>
      <c r="H29" s="8"/>
      <c r="I29" s="33">
        <v>1.232</v>
      </c>
      <c r="J29" s="33"/>
      <c r="K29" s="33">
        <v>24</v>
      </c>
      <c r="M29" s="30" t="str">
        <f t="shared" si="15"/>
        <v xml:space="preserve">Two Bed Room Family Overwater Villa with Pool </v>
      </c>
      <c r="N29" s="31" t="str">
        <f t="shared" si="15"/>
        <v>BB</v>
      </c>
      <c r="O29" s="31" t="str">
        <f t="shared" si="15"/>
        <v>04 Persons</v>
      </c>
      <c r="P29" s="34">
        <f>(D29*I29)+K29</f>
        <v>5407.84</v>
      </c>
      <c r="Q29" s="34">
        <f t="shared" si="19"/>
        <v>24</v>
      </c>
      <c r="R29" s="34">
        <f t="shared" si="20"/>
        <v>24</v>
      </c>
      <c r="S29" s="34">
        <f t="shared" si="23"/>
        <v>24</v>
      </c>
      <c r="U29" s="53">
        <v>283.35999999999967</v>
      </c>
      <c r="V29" s="53">
        <f t="shared" si="16"/>
        <v>0</v>
      </c>
      <c r="W29" s="53">
        <f t="shared" si="16"/>
        <v>0</v>
      </c>
      <c r="X29" s="53">
        <f t="shared" si="16"/>
        <v>0</v>
      </c>
      <c r="Z29" s="30" t="str">
        <f t="shared" si="17"/>
        <v xml:space="preserve">Two Bed Room Family Overwater Villa with Pool </v>
      </c>
      <c r="AA29" s="31" t="str">
        <f t="shared" si="17"/>
        <v>BB</v>
      </c>
      <c r="AB29" s="31" t="str">
        <f t="shared" si="17"/>
        <v>04 Persons</v>
      </c>
      <c r="AC29" s="34">
        <f t="shared" si="18"/>
        <v>5691.2</v>
      </c>
      <c r="AD29" s="34">
        <f t="shared" si="18"/>
        <v>24</v>
      </c>
      <c r="AE29" s="34">
        <f t="shared" si="18"/>
        <v>24</v>
      </c>
      <c r="AF29" s="34">
        <f t="shared" si="18"/>
        <v>24</v>
      </c>
    </row>
    <row r="30" spans="1:32" ht="21.6" customHeight="1">
      <c r="A30" s="30" t="s">
        <v>1813</v>
      </c>
      <c r="B30" s="31" t="s">
        <v>139</v>
      </c>
      <c r="C30" s="31" t="s">
        <v>68</v>
      </c>
      <c r="D30" s="31">
        <v>4892.5</v>
      </c>
      <c r="E30" s="31">
        <v>0</v>
      </c>
      <c r="F30" s="31">
        <v>0</v>
      </c>
      <c r="G30" s="31">
        <v>0</v>
      </c>
      <c r="H30" s="8"/>
      <c r="I30" s="33">
        <v>1.232</v>
      </c>
      <c r="J30" s="33"/>
      <c r="K30" s="33">
        <v>24</v>
      </c>
      <c r="M30" s="30" t="str">
        <f t="shared" si="15"/>
        <v xml:space="preserve">Two Bed Room Family Beach Villa with Pool </v>
      </c>
      <c r="N30" s="31" t="str">
        <f t="shared" si="15"/>
        <v>BB</v>
      </c>
      <c r="O30" s="31" t="str">
        <f t="shared" si="15"/>
        <v>04 Persons</v>
      </c>
      <c r="P30" s="34">
        <f t="shared" ref="P30:P31" si="24">(D30*I30)+K30</f>
        <v>6051.5599999999995</v>
      </c>
      <c r="Q30" s="34">
        <f t="shared" si="19"/>
        <v>24</v>
      </c>
      <c r="R30" s="34">
        <f t="shared" si="20"/>
        <v>24</v>
      </c>
      <c r="S30" s="34">
        <f t="shared" si="23"/>
        <v>24</v>
      </c>
      <c r="U30" s="53">
        <v>317.24000000000069</v>
      </c>
      <c r="V30" s="53">
        <f t="shared" si="16"/>
        <v>0</v>
      </c>
      <c r="W30" s="53">
        <f t="shared" si="16"/>
        <v>0</v>
      </c>
      <c r="X30" s="53">
        <f t="shared" si="16"/>
        <v>0</v>
      </c>
      <c r="Z30" s="30" t="str">
        <f t="shared" si="17"/>
        <v xml:space="preserve">Two Bed Room Family Beach Villa with Pool </v>
      </c>
      <c r="AA30" s="31" t="str">
        <f t="shared" si="17"/>
        <v>BB</v>
      </c>
      <c r="AB30" s="31" t="str">
        <f t="shared" si="17"/>
        <v>04 Persons</v>
      </c>
      <c r="AC30" s="34">
        <f t="shared" si="18"/>
        <v>6368.8</v>
      </c>
      <c r="AD30" s="34">
        <f t="shared" si="18"/>
        <v>24</v>
      </c>
      <c r="AE30" s="34">
        <f t="shared" si="18"/>
        <v>24</v>
      </c>
      <c r="AF30" s="34">
        <f t="shared" si="18"/>
        <v>24</v>
      </c>
    </row>
    <row r="31" spans="1:32" ht="21.6" customHeight="1">
      <c r="A31" s="30" t="s">
        <v>1274</v>
      </c>
      <c r="B31" s="31" t="s">
        <v>139</v>
      </c>
      <c r="C31" s="31" t="s">
        <v>68</v>
      </c>
      <c r="D31" s="31">
        <v>7600</v>
      </c>
      <c r="E31" s="31">
        <v>0</v>
      </c>
      <c r="F31" s="31">
        <v>0</v>
      </c>
      <c r="G31" s="31">
        <v>0</v>
      </c>
      <c r="H31" s="8"/>
      <c r="I31" s="33">
        <v>1.232</v>
      </c>
      <c r="J31" s="33"/>
      <c r="K31" s="33">
        <v>24</v>
      </c>
      <c r="M31" s="30" t="str">
        <f t="shared" si="15"/>
        <v>Two Bed Room Beach Suite with Pool</v>
      </c>
      <c r="N31" s="31" t="str">
        <f t="shared" si="15"/>
        <v>BB</v>
      </c>
      <c r="O31" s="31" t="str">
        <f t="shared" si="15"/>
        <v>04 Persons</v>
      </c>
      <c r="P31" s="34">
        <f t="shared" si="24"/>
        <v>9387.2000000000007</v>
      </c>
      <c r="Q31" s="34">
        <f t="shared" si="19"/>
        <v>24</v>
      </c>
      <c r="R31" s="34">
        <f t="shared" si="20"/>
        <v>24</v>
      </c>
      <c r="S31" s="34">
        <f t="shared" si="23"/>
        <v>24</v>
      </c>
      <c r="U31" s="53">
        <v>492.79999999999927</v>
      </c>
      <c r="V31" s="53">
        <f t="shared" si="16"/>
        <v>0</v>
      </c>
      <c r="W31" s="53">
        <f t="shared" si="16"/>
        <v>0</v>
      </c>
      <c r="X31" s="53">
        <f t="shared" si="16"/>
        <v>0</v>
      </c>
      <c r="Z31" s="30" t="str">
        <f t="shared" si="17"/>
        <v>Two Bed Room Beach Suite with Pool</v>
      </c>
      <c r="AA31" s="31" t="str">
        <f t="shared" si="17"/>
        <v>BB</v>
      </c>
      <c r="AB31" s="31" t="str">
        <f t="shared" si="17"/>
        <v>04 Persons</v>
      </c>
      <c r="AC31" s="34">
        <f t="shared" si="18"/>
        <v>9880</v>
      </c>
      <c r="AD31" s="34">
        <f t="shared" si="18"/>
        <v>24</v>
      </c>
      <c r="AE31" s="34">
        <f t="shared" si="18"/>
        <v>24</v>
      </c>
      <c r="AF31" s="34">
        <f t="shared" si="18"/>
        <v>24</v>
      </c>
    </row>
    <row r="32" spans="1:32" ht="21.6" customHeight="1">
      <c r="A32" s="30" t="s">
        <v>1814</v>
      </c>
      <c r="B32" s="31" t="s">
        <v>139</v>
      </c>
      <c r="C32" s="31" t="s">
        <v>206</v>
      </c>
      <c r="D32" s="31">
        <v>0</v>
      </c>
      <c r="E32" s="31">
        <v>0</v>
      </c>
      <c r="F32" s="31">
        <v>0</v>
      </c>
      <c r="G32" s="31">
        <v>0</v>
      </c>
      <c r="H32" s="8"/>
      <c r="I32" s="33">
        <v>1.232</v>
      </c>
      <c r="J32" s="33"/>
      <c r="K32" s="33">
        <v>36</v>
      </c>
      <c r="M32" s="30" t="str">
        <f t="shared" si="15"/>
        <v>Caroline Astor Estate (Three Bed Room Beach Easte with Pool)</v>
      </c>
      <c r="N32" s="31" t="str">
        <f t="shared" si="15"/>
        <v>BB</v>
      </c>
      <c r="O32" s="31" t="str">
        <f t="shared" si="15"/>
        <v>06 Persons</v>
      </c>
      <c r="P32" s="34">
        <f>(D32*I32)+K32</f>
        <v>36</v>
      </c>
      <c r="Q32" s="34">
        <f t="shared" si="19"/>
        <v>36</v>
      </c>
      <c r="R32" s="34">
        <f t="shared" si="20"/>
        <v>36</v>
      </c>
      <c r="S32" s="34">
        <f t="shared" si="23"/>
        <v>36</v>
      </c>
      <c r="U32" s="53">
        <f t="shared" ref="U32:U33" si="25">D32*0.05</f>
        <v>0</v>
      </c>
      <c r="V32" s="53">
        <f t="shared" si="16"/>
        <v>0</v>
      </c>
      <c r="W32" s="53">
        <f t="shared" si="16"/>
        <v>0</v>
      </c>
      <c r="X32" s="53">
        <f t="shared" si="16"/>
        <v>0</v>
      </c>
      <c r="Z32" s="30" t="str">
        <f t="shared" si="17"/>
        <v>Caroline Astor Estate (Three Bed Room Beach Easte with Pool)</v>
      </c>
      <c r="AA32" s="31" t="str">
        <f t="shared" si="17"/>
        <v>BB</v>
      </c>
      <c r="AB32" s="31" t="str">
        <f t="shared" si="17"/>
        <v>06 Persons</v>
      </c>
      <c r="AC32" s="34">
        <f t="shared" si="18"/>
        <v>36</v>
      </c>
      <c r="AD32" s="34">
        <f t="shared" si="18"/>
        <v>36</v>
      </c>
      <c r="AE32" s="34">
        <f t="shared" si="18"/>
        <v>36</v>
      </c>
      <c r="AF32" s="34">
        <f t="shared" si="18"/>
        <v>36</v>
      </c>
    </row>
    <row r="33" spans="1:32" ht="21.6" customHeight="1">
      <c r="A33" s="30" t="s">
        <v>1815</v>
      </c>
      <c r="B33" s="31" t="s">
        <v>139</v>
      </c>
      <c r="C33" s="31" t="s">
        <v>206</v>
      </c>
      <c r="D33" s="31">
        <v>0</v>
      </c>
      <c r="E33" s="31">
        <v>0</v>
      </c>
      <c r="F33" s="31">
        <v>0</v>
      </c>
      <c r="G33" s="31">
        <v>0</v>
      </c>
      <c r="H33" s="8"/>
      <c r="I33" s="33">
        <v>1.232</v>
      </c>
      <c r="J33" s="33"/>
      <c r="K33" s="33">
        <v>36</v>
      </c>
      <c r="M33" s="30" t="str">
        <f t="shared" si="15"/>
        <v>John Jacob Astor Estate (Three Bed Room Over Water Estate with Pool)</v>
      </c>
      <c r="N33" s="31" t="str">
        <f t="shared" si="15"/>
        <v>BB</v>
      </c>
      <c r="O33" s="31" t="str">
        <f t="shared" si="15"/>
        <v>06 Persons</v>
      </c>
      <c r="P33" s="34">
        <f>(D33*I33)+K33</f>
        <v>36</v>
      </c>
      <c r="Q33" s="34">
        <f t="shared" si="19"/>
        <v>36</v>
      </c>
      <c r="R33" s="34">
        <f t="shared" si="20"/>
        <v>36</v>
      </c>
      <c r="S33" s="34">
        <f>(G33*I33)+K33</f>
        <v>36</v>
      </c>
      <c r="U33" s="53">
        <f t="shared" si="25"/>
        <v>0</v>
      </c>
      <c r="V33" s="53">
        <f t="shared" si="16"/>
        <v>0</v>
      </c>
      <c r="W33" s="53">
        <f t="shared" si="16"/>
        <v>0</v>
      </c>
      <c r="X33" s="53">
        <f t="shared" si="16"/>
        <v>0</v>
      </c>
      <c r="Z33" s="30" t="str">
        <f t="shared" si="17"/>
        <v>John Jacob Astor Estate (Three Bed Room Over Water Estate with Pool)</v>
      </c>
      <c r="AA33" s="31" t="str">
        <f t="shared" si="17"/>
        <v>BB</v>
      </c>
      <c r="AB33" s="31" t="str">
        <f t="shared" si="17"/>
        <v>06 Persons</v>
      </c>
      <c r="AC33" s="34">
        <f t="shared" si="18"/>
        <v>36</v>
      </c>
      <c r="AD33" s="34">
        <f t="shared" si="18"/>
        <v>36</v>
      </c>
      <c r="AE33" s="34">
        <f t="shared" si="18"/>
        <v>36</v>
      </c>
      <c r="AF33" s="34">
        <f t="shared" si="18"/>
        <v>36</v>
      </c>
    </row>
  </sheetData>
  <sheetProtection algorithmName="SHA-512" hashValue="27kb6VDg+RCUPRMKXA4LUuzouHx+U0SRdr35NYqOx/Gl7UkLkudd3kzJP/PY3sBj143tq3uCt2PiztDrgjyMVA==" saltValue="tunO9IVNwdLugg8TtaDQuw==" spinCount="100000" sheet="1" selectLockedCells="1" selectUnlockedCells="1"/>
  <mergeCells count="18">
    <mergeCell ref="O22:O23"/>
    <mergeCell ref="Z22:Z23"/>
    <mergeCell ref="A9:A10"/>
    <mergeCell ref="B9:B10"/>
    <mergeCell ref="C9:C10"/>
    <mergeCell ref="M9:M10"/>
    <mergeCell ref="N9:N10"/>
    <mergeCell ref="O9:O10"/>
    <mergeCell ref="A22:A23"/>
    <mergeCell ref="B22:B23"/>
    <mergeCell ref="C22:C23"/>
    <mergeCell ref="M22:M23"/>
    <mergeCell ref="N22:N23"/>
    <mergeCell ref="AA22:AA23"/>
    <mergeCell ref="AB22:AB23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12CE-B3C1-4A5D-BE82-B7A8E04A5145}">
  <sheetPr codeName="Лист195"/>
  <dimension ref="A1:G60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31.7109375" style="1" customWidth="1"/>
    <col min="2" max="2" width="13.42578125" style="1" customWidth="1"/>
    <col min="3" max="3" width="14.28515625" style="2" customWidth="1"/>
    <col min="4" max="4" width="19.28515625" style="2" customWidth="1"/>
    <col min="5" max="7" width="19.28515625" style="3" customWidth="1"/>
    <col min="8" max="16384" width="9.140625" style="1"/>
  </cols>
  <sheetData>
    <row r="1" spans="1:7" ht="20.25" customHeight="1">
      <c r="A1" s="374" t="s">
        <v>2024</v>
      </c>
      <c r="B1" s="374"/>
      <c r="C1" s="374"/>
      <c r="D1" s="374"/>
      <c r="G1" s="4"/>
    </row>
    <row r="2" spans="1:7" s="2" customFormat="1" ht="22.5" customHeight="1">
      <c r="A2" s="21"/>
      <c r="B2" s="5"/>
      <c r="E2" s="3"/>
      <c r="F2" s="3"/>
      <c r="G2" s="3"/>
    </row>
    <row r="3" spans="1:7" s="2" customFormat="1" ht="22.5" customHeight="1">
      <c r="A3" s="15" t="s">
        <v>10</v>
      </c>
      <c r="B3" s="15"/>
      <c r="E3" s="3"/>
      <c r="F3" s="3"/>
      <c r="G3" s="3"/>
    </row>
    <row r="4" spans="1:7" s="2" customFormat="1" ht="22.5" customHeight="1">
      <c r="A4" s="5" t="s">
        <v>11</v>
      </c>
      <c r="B4" s="5"/>
      <c r="E4" s="3"/>
      <c r="F4" s="3"/>
      <c r="G4" s="3"/>
    </row>
    <row r="5" spans="1:7" s="2" customFormat="1" ht="22.5" customHeight="1">
      <c r="A5" s="5" t="s">
        <v>12</v>
      </c>
      <c r="B5" s="5"/>
      <c r="E5" s="3"/>
      <c r="F5" s="3"/>
      <c r="G5" s="3"/>
    </row>
    <row r="6" spans="1:7" s="2" customFormat="1" ht="22.5" customHeight="1">
      <c r="A6" s="5" t="s">
        <v>1501</v>
      </c>
      <c r="B6" s="5"/>
      <c r="E6" s="3"/>
      <c r="F6" s="3"/>
      <c r="G6" s="3"/>
    </row>
    <row r="7" spans="1:7" s="2" customFormat="1" ht="22.5" customHeight="1">
      <c r="A7" s="5" t="s">
        <v>1502</v>
      </c>
      <c r="B7" s="5"/>
      <c r="E7" s="3"/>
      <c r="F7" s="3"/>
      <c r="G7" s="3"/>
    </row>
    <row r="8" spans="1:7" s="2" customFormat="1" ht="22.5" customHeight="1">
      <c r="A8" s="5" t="s">
        <v>1817</v>
      </c>
      <c r="B8" s="5"/>
      <c r="E8" s="3"/>
      <c r="F8" s="3"/>
      <c r="G8" s="3"/>
    </row>
    <row r="9" spans="1:7" s="2" customFormat="1" ht="22.5" customHeight="1">
      <c r="A9" s="5"/>
      <c r="B9" s="5"/>
      <c r="E9" s="3"/>
      <c r="F9" s="3"/>
      <c r="G9" s="3"/>
    </row>
    <row r="10" spans="1:7" s="2" customFormat="1" ht="22.5" customHeight="1">
      <c r="A10" s="5"/>
      <c r="B10" s="5"/>
      <c r="E10" s="3"/>
      <c r="F10" s="3"/>
      <c r="G10" s="3"/>
    </row>
    <row r="11" spans="1:7" s="2" customFormat="1" ht="22.5" customHeight="1">
      <c r="A11" s="15" t="s">
        <v>82</v>
      </c>
      <c r="B11" s="15"/>
      <c r="E11" s="3"/>
      <c r="F11" s="3"/>
      <c r="G11" s="3"/>
    </row>
    <row r="12" spans="1:7" s="2" customFormat="1" ht="22.5" customHeight="1">
      <c r="A12" s="7" t="s">
        <v>1818</v>
      </c>
      <c r="B12" s="15"/>
      <c r="E12" s="3"/>
      <c r="F12" s="3"/>
      <c r="G12" s="3"/>
    </row>
    <row r="13" spans="1:7" s="2" customFormat="1" ht="22.5" customHeight="1">
      <c r="A13" s="5" t="s">
        <v>1505</v>
      </c>
      <c r="B13" s="15"/>
      <c r="E13" s="3"/>
      <c r="F13" s="3"/>
      <c r="G13" s="3"/>
    </row>
    <row r="14" spans="1:7" s="2" customFormat="1" ht="22.5" customHeight="1">
      <c r="A14" s="5" t="s">
        <v>1506</v>
      </c>
      <c r="B14" s="5"/>
      <c r="E14" s="3"/>
      <c r="F14" s="3"/>
      <c r="G14" s="3"/>
    </row>
    <row r="15" spans="1:7" s="2" customFormat="1" ht="22.5" customHeight="1">
      <c r="A15" s="5" t="s">
        <v>1507</v>
      </c>
      <c r="B15" s="5"/>
      <c r="E15" s="3"/>
      <c r="F15" s="3"/>
      <c r="G15" s="3"/>
    </row>
    <row r="16" spans="1:7" s="2" customFormat="1" ht="22.5" customHeight="1">
      <c r="A16" s="5" t="s">
        <v>121</v>
      </c>
      <c r="B16" s="5"/>
      <c r="E16" s="3"/>
      <c r="F16" s="3"/>
      <c r="G16" s="3"/>
    </row>
    <row r="17" spans="1:7" s="2" customFormat="1" ht="22.5" customHeight="1">
      <c r="A17" s="7" t="s">
        <v>1025</v>
      </c>
      <c r="B17" s="15"/>
      <c r="E17" s="3"/>
      <c r="F17" s="3"/>
      <c r="G17" s="3"/>
    </row>
    <row r="18" spans="1:7" s="2" customFormat="1" ht="22.5" customHeight="1">
      <c r="A18" s="5" t="s">
        <v>1819</v>
      </c>
      <c r="B18" s="23"/>
      <c r="E18" s="3"/>
      <c r="F18" s="3"/>
      <c r="G18" s="3"/>
    </row>
    <row r="19" spans="1:7" s="2" customFormat="1" ht="22.5" customHeight="1">
      <c r="A19" s="5" t="s">
        <v>1820</v>
      </c>
      <c r="B19" s="5"/>
      <c r="E19" s="3"/>
      <c r="F19" s="3"/>
      <c r="G19" s="3"/>
    </row>
    <row r="20" spans="1:7" s="2" customFormat="1" ht="22.5" customHeight="1">
      <c r="A20" s="5" t="s">
        <v>121</v>
      </c>
      <c r="B20" s="1"/>
      <c r="E20" s="3"/>
      <c r="F20" s="3"/>
      <c r="G20" s="3"/>
    </row>
    <row r="21" spans="1:7" s="2" customFormat="1" ht="22.5" customHeight="1">
      <c r="A21" s="48" t="s">
        <v>1509</v>
      </c>
      <c r="B21" s="1"/>
      <c r="E21" s="3"/>
      <c r="F21" s="3"/>
      <c r="G21" s="3"/>
    </row>
    <row r="22" spans="1:7" s="2" customFormat="1" ht="22.5" customHeight="1">
      <c r="A22" s="1"/>
      <c r="B22" s="1"/>
      <c r="E22" s="3"/>
      <c r="F22" s="3"/>
      <c r="G22" s="3"/>
    </row>
    <row r="23" spans="1:7" s="2" customFormat="1" ht="22.5" customHeight="1">
      <c r="A23" s="1"/>
      <c r="B23" s="1"/>
      <c r="E23" s="3"/>
      <c r="F23" s="3"/>
      <c r="G23" s="3"/>
    </row>
    <row r="24" spans="1:7" s="2" customFormat="1" ht="22.5" customHeight="1">
      <c r="A24" s="1"/>
      <c r="B24" s="1"/>
      <c r="E24" s="3"/>
      <c r="F24" s="3"/>
      <c r="G24" s="3"/>
    </row>
    <row r="25" spans="1:7" s="2" customFormat="1" ht="22.5" customHeight="1">
      <c r="A25" s="1"/>
      <c r="B25" s="1"/>
      <c r="E25" s="3"/>
      <c r="F25" s="3"/>
      <c r="G25" s="3"/>
    </row>
    <row r="26" spans="1:7" s="2" customFormat="1" ht="22.5" customHeight="1">
      <c r="A26" s="1"/>
      <c r="B26" s="1"/>
      <c r="E26" s="3"/>
      <c r="F26" s="3"/>
      <c r="G26" s="3"/>
    </row>
    <row r="27" spans="1:7" s="2" customFormat="1" ht="22.5" customHeight="1">
      <c r="A27" s="1"/>
      <c r="B27" s="1"/>
      <c r="E27" s="3"/>
      <c r="F27" s="3"/>
      <c r="G27" s="3"/>
    </row>
    <row r="28" spans="1:7" s="2" customFormat="1" ht="22.5" customHeight="1">
      <c r="A28" s="1"/>
      <c r="B28" s="1"/>
      <c r="E28" s="3"/>
      <c r="F28" s="3"/>
      <c r="G28" s="3"/>
    </row>
    <row r="29" spans="1:7" s="2" customFormat="1" ht="22.5" customHeight="1">
      <c r="A29" s="1"/>
      <c r="B29" s="1"/>
      <c r="E29" s="3"/>
      <c r="F29" s="3"/>
      <c r="G29" s="3"/>
    </row>
    <row r="30" spans="1:7" s="2" customFormat="1" ht="22.5" customHeight="1">
      <c r="A30" s="1"/>
      <c r="B30" s="1"/>
      <c r="E30" s="3"/>
      <c r="F30" s="3"/>
      <c r="G30" s="3"/>
    </row>
    <row r="31" spans="1:7" ht="22.5" customHeight="1"/>
    <row r="32" spans="1:7" ht="22.5" customHeight="1"/>
    <row r="33" ht="22.5" customHeight="1"/>
    <row r="34" ht="22.5" customHeight="1"/>
    <row r="35" ht="22.5" customHeight="1"/>
    <row r="36" ht="22.5" customHeight="1"/>
    <row r="37" ht="22.5" customHeight="1"/>
    <row r="38" ht="22.5" customHeight="1"/>
    <row r="39" ht="22.5" customHeight="1"/>
    <row r="40" ht="22.5" customHeight="1"/>
    <row r="41" ht="22.5" customHeight="1"/>
    <row r="42" ht="22.5" customHeight="1"/>
    <row r="43" ht="22.5" customHeight="1"/>
    <row r="44" ht="22.5" customHeight="1"/>
    <row r="45" ht="22.5" customHeight="1"/>
    <row r="46" ht="22.5" customHeight="1"/>
    <row r="47" ht="22.5" customHeight="1"/>
    <row r="48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  <row r="59" ht="22.5" customHeight="1"/>
    <row r="60" ht="22.5" customHeight="1"/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&amp;N&amp;R&amp;"Candara,Regular"&amp;8Sun Aqua Iru Veli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EF7DE-8277-4504-8479-84CD74950F29}">
  <sheetPr codeName="Лист196">
    <tabColor rgb="FFFF0000"/>
  </sheetPr>
  <dimension ref="A8:AF20"/>
  <sheetViews>
    <sheetView topLeftCell="AG1" zoomScale="140" zoomScaleNormal="140" zoomScaleSheetLayoutView="100" workbookViewId="0">
      <selection sqref="A1:AF1048576"/>
    </sheetView>
  </sheetViews>
  <sheetFormatPr defaultColWidth="20.7109375" defaultRowHeight="16.149999999999999" customHeight="1"/>
  <cols>
    <col min="1" max="32" width="0" style="25" hidden="1" customWidth="1"/>
    <col min="33" max="16384" width="20.7109375" style="25"/>
  </cols>
  <sheetData>
    <row r="8" spans="1:32" ht="16.14999999999999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6.149999999999999" customHeight="1">
      <c r="A9" s="299" t="s">
        <v>0</v>
      </c>
      <c r="B9" s="299" t="s">
        <v>1</v>
      </c>
      <c r="C9" s="299" t="s">
        <v>29</v>
      </c>
      <c r="D9" s="57" t="s">
        <v>175</v>
      </c>
      <c r="E9" s="57" t="s">
        <v>156</v>
      </c>
      <c r="F9" s="57" t="s">
        <v>130</v>
      </c>
      <c r="G9" s="57" t="s">
        <v>175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1" si="0">D9</f>
        <v>Shoulder</v>
      </c>
      <c r="Q9" s="51" t="str">
        <f t="shared" si="0"/>
        <v xml:space="preserve">Peak </v>
      </c>
      <c r="R9" s="51" t="str">
        <f t="shared" si="0"/>
        <v>High</v>
      </c>
      <c r="S9" s="51" t="str">
        <f t="shared" si="0"/>
        <v>Shoulder</v>
      </c>
      <c r="U9" s="27" t="str">
        <f>P9</f>
        <v>Shoulder</v>
      </c>
      <c r="V9" s="27" t="str">
        <f t="shared" ref="V9:X10" si="1">Q9</f>
        <v xml:space="preserve">Peak </v>
      </c>
      <c r="W9" s="27" t="str">
        <f t="shared" si="1"/>
        <v>High</v>
      </c>
      <c r="X9" s="27" t="str">
        <f t="shared" si="1"/>
        <v>Shoulder</v>
      </c>
      <c r="Z9" s="311" t="s">
        <v>0</v>
      </c>
      <c r="AA9" s="311" t="s">
        <v>1</v>
      </c>
      <c r="AB9" s="311" t="s">
        <v>29</v>
      </c>
      <c r="AC9" s="52" t="str">
        <f>U9</f>
        <v>Shoulder</v>
      </c>
      <c r="AD9" s="52" t="str">
        <f t="shared" ref="AD9:AF10" si="2">V9</f>
        <v xml:space="preserve">Peak </v>
      </c>
      <c r="AE9" s="52" t="str">
        <f t="shared" si="2"/>
        <v>High</v>
      </c>
      <c r="AF9" s="52" t="str">
        <f t="shared" si="2"/>
        <v>Shoulder</v>
      </c>
    </row>
    <row r="10" spans="1:32" ht="16.149999999999999" customHeight="1">
      <c r="A10" s="299"/>
      <c r="B10" s="299"/>
      <c r="C10" s="299"/>
      <c r="D10" s="57" t="s">
        <v>235</v>
      </c>
      <c r="E10" s="57" t="s">
        <v>1031</v>
      </c>
      <c r="F10" s="57" t="s">
        <v>1821</v>
      </c>
      <c r="G10" s="57" t="s">
        <v>1822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07 Jan 2020</v>
      </c>
      <c r="R10" s="51" t="str">
        <f t="shared" si="0"/>
        <v xml:space="preserve">08 Jan 2020 to 21 Apr 2020 </v>
      </c>
      <c r="S10" s="51" t="str">
        <f t="shared" si="0"/>
        <v>22 Apr 2020 to 30 Sep 2020</v>
      </c>
      <c r="U10" s="27" t="str">
        <f>P10</f>
        <v>01 Nov 2019 to 23 Dec 2019</v>
      </c>
      <c r="V10" s="27" t="str">
        <f t="shared" si="1"/>
        <v>24 Dec 2019 to 07 Jan 2020</v>
      </c>
      <c r="W10" s="27" t="str">
        <f t="shared" si="1"/>
        <v xml:space="preserve">08 Jan 2020 to 21 Apr 2020 </v>
      </c>
      <c r="X10" s="27" t="str">
        <f t="shared" si="1"/>
        <v>22 Apr 2020 to 30 Sep 2020</v>
      </c>
      <c r="Z10" s="311"/>
      <c r="AA10" s="311"/>
      <c r="AB10" s="311"/>
      <c r="AC10" s="52" t="str">
        <f>U10</f>
        <v>01 Nov 2019 to 23 Dec 2019</v>
      </c>
      <c r="AD10" s="52" t="str">
        <f t="shared" si="2"/>
        <v>24 Dec 2019 to 07 Jan 2020</v>
      </c>
      <c r="AE10" s="52" t="str">
        <f t="shared" si="2"/>
        <v xml:space="preserve">08 Jan 2020 to 21 Apr 2020 </v>
      </c>
      <c r="AF10" s="52" t="str">
        <f t="shared" si="2"/>
        <v>22 Apr 2020 to 30 Sep 2020</v>
      </c>
    </row>
    <row r="11" spans="1:32" ht="16.149999999999999" customHeight="1">
      <c r="A11" s="57"/>
      <c r="B11" s="57"/>
      <c r="C11" s="57"/>
      <c r="D11" s="57" t="s">
        <v>403</v>
      </c>
      <c r="E11" s="57"/>
      <c r="F11" s="57"/>
      <c r="G11" s="57"/>
      <c r="H11" s="8"/>
      <c r="I11" s="26"/>
      <c r="J11" s="26"/>
      <c r="K11" s="26"/>
      <c r="M11" s="51"/>
      <c r="N11" s="51"/>
      <c r="O11" s="51"/>
      <c r="P11" s="51" t="str">
        <f t="shared" si="0"/>
        <v>01 Oct 2020 to 31 Oct 2020</v>
      </c>
      <c r="Q11" s="51"/>
      <c r="R11" s="51"/>
      <c r="S11" s="51"/>
      <c r="U11" s="27" t="str">
        <f>P11</f>
        <v>01 Oct 2020 to 31 Oct 2020</v>
      </c>
      <c r="V11" s="163"/>
      <c r="W11" s="163"/>
      <c r="X11" s="163"/>
      <c r="Z11" s="52"/>
      <c r="AA11" s="52"/>
      <c r="AB11" s="52"/>
      <c r="AC11" s="52" t="str">
        <f>U11</f>
        <v>01 Oct 2020 to 31 Oct 2020</v>
      </c>
      <c r="AD11" s="52"/>
      <c r="AE11" s="52"/>
      <c r="AF11" s="52"/>
    </row>
    <row r="12" spans="1:32" ht="16.149999999999999" customHeight="1">
      <c r="A12" s="30" t="s">
        <v>308</v>
      </c>
      <c r="B12" s="31" t="s">
        <v>1823</v>
      </c>
      <c r="C12" s="31" t="s">
        <v>140</v>
      </c>
      <c r="D12" s="31">
        <v>800</v>
      </c>
      <c r="E12" s="31">
        <v>1350</v>
      </c>
      <c r="F12" s="31">
        <v>999</v>
      </c>
      <c r="G12" s="31">
        <v>700</v>
      </c>
      <c r="H12" s="8"/>
      <c r="I12" s="33"/>
      <c r="J12" s="33"/>
      <c r="K12" s="33">
        <v>6</v>
      </c>
      <c r="M12" s="30" t="str">
        <f t="shared" ref="M12:O20" si="3">A12</f>
        <v>Beach Suite with Pool</v>
      </c>
      <c r="N12" s="31" t="str">
        <f t="shared" si="3"/>
        <v>SASP</v>
      </c>
      <c r="O12" s="31" t="str">
        <f t="shared" si="3"/>
        <v>02 Persons</v>
      </c>
      <c r="P12" s="34">
        <f>D12+(K12*2)</f>
        <v>812</v>
      </c>
      <c r="Q12" s="34">
        <f>E12+(K12*2)</f>
        <v>1362</v>
      </c>
      <c r="R12" s="34">
        <f>F12+(K12*2)</f>
        <v>1011</v>
      </c>
      <c r="S12" s="34">
        <f>G12+(K12*2)</f>
        <v>712</v>
      </c>
      <c r="U12" s="53">
        <v>12</v>
      </c>
      <c r="V12" s="53">
        <v>20</v>
      </c>
      <c r="W12" s="53">
        <v>12</v>
      </c>
      <c r="X12" s="53">
        <v>12</v>
      </c>
      <c r="Z12" s="30" t="str">
        <f t="shared" ref="Z12:AB20" si="4">M12</f>
        <v>Beach Suite with Pool</v>
      </c>
      <c r="AA12" s="31" t="str">
        <f t="shared" si="4"/>
        <v>SASP</v>
      </c>
      <c r="AB12" s="31" t="str">
        <f t="shared" si="4"/>
        <v>02 Persons</v>
      </c>
      <c r="AC12" s="34">
        <f>P12+U12</f>
        <v>824</v>
      </c>
      <c r="AD12" s="34">
        <f>Q12+V12</f>
        <v>1382</v>
      </c>
      <c r="AE12" s="34">
        <f>R12+W12</f>
        <v>1023</v>
      </c>
      <c r="AF12" s="34">
        <f t="shared" ref="AD12:AF20" si="5">S12+X12</f>
        <v>724</v>
      </c>
    </row>
    <row r="13" spans="1:32" ht="16.149999999999999" customHeight="1">
      <c r="A13" s="30" t="s">
        <v>1824</v>
      </c>
      <c r="B13" s="31" t="s">
        <v>1823</v>
      </c>
      <c r="C13" s="31" t="s">
        <v>140</v>
      </c>
      <c r="D13" s="31">
        <v>1100</v>
      </c>
      <c r="E13" s="31">
        <v>1500</v>
      </c>
      <c r="F13" s="31">
        <v>1300</v>
      </c>
      <c r="G13" s="31">
        <v>950</v>
      </c>
      <c r="H13" s="8"/>
      <c r="I13" s="33"/>
      <c r="J13" s="33"/>
      <c r="K13" s="33">
        <v>6</v>
      </c>
      <c r="M13" s="30" t="str">
        <f t="shared" si="3"/>
        <v>Family Suite with Pool</v>
      </c>
      <c r="N13" s="31" t="str">
        <f t="shared" si="3"/>
        <v>SASP</v>
      </c>
      <c r="O13" s="31" t="str">
        <f t="shared" si="3"/>
        <v>02 Persons</v>
      </c>
      <c r="P13" s="34">
        <f>D13+(K13*2)</f>
        <v>1112</v>
      </c>
      <c r="Q13" s="34">
        <f t="shared" ref="Q13:Q20" si="6">E13+(K13*2)</f>
        <v>1512</v>
      </c>
      <c r="R13" s="34">
        <f t="shared" ref="R13:R20" si="7">F13+(K13*2)</f>
        <v>1312</v>
      </c>
      <c r="S13" s="34">
        <f t="shared" ref="S13:S20" si="8">G13+(K13*2)</f>
        <v>962</v>
      </c>
      <c r="U13" s="53">
        <v>12</v>
      </c>
      <c r="V13" s="53">
        <v>20</v>
      </c>
      <c r="W13" s="53">
        <v>12</v>
      </c>
      <c r="X13" s="53">
        <v>12</v>
      </c>
      <c r="Z13" s="30" t="str">
        <f t="shared" si="4"/>
        <v>Family Suite with Pool</v>
      </c>
      <c r="AA13" s="31" t="str">
        <f t="shared" si="4"/>
        <v>SASP</v>
      </c>
      <c r="AB13" s="31" t="str">
        <f t="shared" si="4"/>
        <v>02 Persons</v>
      </c>
      <c r="AC13" s="34">
        <f t="shared" ref="AC13:AC20" si="9">P13+U13</f>
        <v>1124</v>
      </c>
      <c r="AD13" s="34">
        <f t="shared" si="5"/>
        <v>1532</v>
      </c>
      <c r="AE13" s="34">
        <f t="shared" si="5"/>
        <v>1324</v>
      </c>
      <c r="AF13" s="34">
        <f t="shared" si="5"/>
        <v>974</v>
      </c>
    </row>
    <row r="14" spans="1:32" ht="16.149999999999999" customHeight="1">
      <c r="A14" s="30" t="s">
        <v>1825</v>
      </c>
      <c r="B14" s="31" t="s">
        <v>1823</v>
      </c>
      <c r="C14" s="31" t="s">
        <v>140</v>
      </c>
      <c r="D14" s="31">
        <v>1150</v>
      </c>
      <c r="E14" s="31">
        <v>1600</v>
      </c>
      <c r="F14" s="31">
        <v>1400</v>
      </c>
      <c r="G14" s="31">
        <v>1050</v>
      </c>
      <c r="H14" s="8"/>
      <c r="I14" s="33"/>
      <c r="J14" s="33"/>
      <c r="K14" s="33">
        <v>6</v>
      </c>
      <c r="M14" s="30" t="str">
        <f t="shared" si="3"/>
        <v>Sun Aqua Sultan Suite</v>
      </c>
      <c r="N14" s="31" t="str">
        <f t="shared" si="3"/>
        <v>SASP</v>
      </c>
      <c r="O14" s="31" t="str">
        <f t="shared" si="3"/>
        <v>02 Persons</v>
      </c>
      <c r="P14" s="34">
        <f t="shared" ref="P14:P20" si="10">D14+(K14*2)</f>
        <v>1162</v>
      </c>
      <c r="Q14" s="34">
        <f t="shared" si="6"/>
        <v>1612</v>
      </c>
      <c r="R14" s="34">
        <f t="shared" si="7"/>
        <v>1412</v>
      </c>
      <c r="S14" s="34">
        <f t="shared" si="8"/>
        <v>1062</v>
      </c>
      <c r="U14" s="53">
        <v>12</v>
      </c>
      <c r="V14" s="53">
        <v>20</v>
      </c>
      <c r="W14" s="53">
        <v>12</v>
      </c>
      <c r="X14" s="53">
        <v>12</v>
      </c>
      <c r="Z14" s="30" t="str">
        <f t="shared" si="4"/>
        <v>Sun Aqua Sultan Suite</v>
      </c>
      <c r="AA14" s="31" t="str">
        <f t="shared" si="4"/>
        <v>SASP</v>
      </c>
      <c r="AB14" s="31" t="str">
        <f t="shared" si="4"/>
        <v>02 Persons</v>
      </c>
      <c r="AC14" s="34">
        <f t="shared" si="9"/>
        <v>1174</v>
      </c>
      <c r="AD14" s="34">
        <f t="shared" si="5"/>
        <v>1632</v>
      </c>
      <c r="AE14" s="34">
        <f t="shared" si="5"/>
        <v>1424</v>
      </c>
      <c r="AF14" s="34">
        <f t="shared" si="5"/>
        <v>1074</v>
      </c>
    </row>
    <row r="15" spans="1:32" ht="16.149999999999999" customHeight="1">
      <c r="A15" s="30" t="s">
        <v>1826</v>
      </c>
      <c r="B15" s="31" t="s">
        <v>1823</v>
      </c>
      <c r="C15" s="31" t="s">
        <v>140</v>
      </c>
      <c r="D15" s="31">
        <v>1450</v>
      </c>
      <c r="E15" s="31">
        <v>2000</v>
      </c>
      <c r="F15" s="31">
        <v>1700</v>
      </c>
      <c r="G15" s="31">
        <v>1150</v>
      </c>
      <c r="H15" s="8"/>
      <c r="I15" s="33"/>
      <c r="J15" s="33"/>
      <c r="K15" s="33">
        <v>6</v>
      </c>
      <c r="M15" s="30" t="str">
        <f t="shared" si="3"/>
        <v xml:space="preserve">Grand Beach Suite </v>
      </c>
      <c r="N15" s="31" t="str">
        <f t="shared" si="3"/>
        <v>SASP</v>
      </c>
      <c r="O15" s="31" t="str">
        <f t="shared" si="3"/>
        <v>02 Persons</v>
      </c>
      <c r="P15" s="34">
        <f t="shared" si="10"/>
        <v>1462</v>
      </c>
      <c r="Q15" s="34">
        <f t="shared" si="6"/>
        <v>2012</v>
      </c>
      <c r="R15" s="34">
        <f t="shared" si="7"/>
        <v>1712</v>
      </c>
      <c r="S15" s="34">
        <f t="shared" si="8"/>
        <v>1162</v>
      </c>
      <c r="U15" s="53">
        <v>12</v>
      </c>
      <c r="V15" s="53">
        <v>20</v>
      </c>
      <c r="W15" s="53">
        <v>12</v>
      </c>
      <c r="X15" s="53">
        <v>12</v>
      </c>
      <c r="Z15" s="30" t="str">
        <f t="shared" si="4"/>
        <v xml:space="preserve">Grand Beach Suite </v>
      </c>
      <c r="AA15" s="31" t="str">
        <f t="shared" si="4"/>
        <v>SASP</v>
      </c>
      <c r="AB15" s="31" t="str">
        <f t="shared" si="4"/>
        <v>02 Persons</v>
      </c>
      <c r="AC15" s="34">
        <f t="shared" si="9"/>
        <v>1474</v>
      </c>
      <c r="AD15" s="34">
        <f t="shared" si="5"/>
        <v>2032</v>
      </c>
      <c r="AE15" s="34">
        <f t="shared" si="5"/>
        <v>1724</v>
      </c>
      <c r="AF15" s="34">
        <f t="shared" si="5"/>
        <v>1174</v>
      </c>
    </row>
    <row r="16" spans="1:32" ht="16.149999999999999" customHeight="1">
      <c r="A16" s="30" t="s">
        <v>1827</v>
      </c>
      <c r="B16" s="31" t="s">
        <v>1823</v>
      </c>
      <c r="C16" s="31" t="s">
        <v>68</v>
      </c>
      <c r="D16" s="31">
        <v>5000</v>
      </c>
      <c r="E16" s="31">
        <v>7000</v>
      </c>
      <c r="F16" s="31">
        <v>5500</v>
      </c>
      <c r="G16" s="31">
        <v>4000</v>
      </c>
      <c r="H16" s="8"/>
      <c r="I16" s="33"/>
      <c r="J16" s="33"/>
      <c r="K16" s="33">
        <v>12</v>
      </c>
      <c r="M16" s="30" t="str">
        <f t="shared" si="3"/>
        <v xml:space="preserve">King Beach Suite Two Bed Room </v>
      </c>
      <c r="N16" s="31" t="str">
        <f t="shared" si="3"/>
        <v>SASP</v>
      </c>
      <c r="O16" s="31" t="str">
        <f t="shared" si="3"/>
        <v>04 Persons</v>
      </c>
      <c r="P16" s="34">
        <f>D16+(K16*2)</f>
        <v>5024</v>
      </c>
      <c r="Q16" s="34">
        <f t="shared" si="6"/>
        <v>7024</v>
      </c>
      <c r="R16" s="34">
        <f t="shared" si="7"/>
        <v>5524</v>
      </c>
      <c r="S16" s="34">
        <f t="shared" si="8"/>
        <v>4024</v>
      </c>
      <c r="U16" s="53">
        <v>25</v>
      </c>
      <c r="V16" s="53">
        <v>40</v>
      </c>
      <c r="W16" s="53">
        <v>25</v>
      </c>
      <c r="X16" s="53">
        <v>25</v>
      </c>
      <c r="Z16" s="30" t="str">
        <f t="shared" si="4"/>
        <v xml:space="preserve">King Beach Suite Two Bed Room </v>
      </c>
      <c r="AA16" s="31" t="str">
        <f t="shared" si="4"/>
        <v>SASP</v>
      </c>
      <c r="AB16" s="31" t="str">
        <f t="shared" si="4"/>
        <v>04 Persons</v>
      </c>
      <c r="AC16" s="34">
        <f t="shared" si="9"/>
        <v>5049</v>
      </c>
      <c r="AD16" s="34">
        <f t="shared" si="5"/>
        <v>7064</v>
      </c>
      <c r="AE16" s="34">
        <f t="shared" si="5"/>
        <v>5549</v>
      </c>
      <c r="AF16" s="34">
        <f t="shared" si="5"/>
        <v>4049</v>
      </c>
    </row>
    <row r="17" spans="1:32" ht="16.149999999999999" customHeight="1">
      <c r="A17" s="30" t="s">
        <v>1828</v>
      </c>
      <c r="B17" s="31" t="s">
        <v>1823</v>
      </c>
      <c r="C17" s="31" t="s">
        <v>140</v>
      </c>
      <c r="D17" s="31">
        <v>900</v>
      </c>
      <c r="E17" s="31">
        <v>1350</v>
      </c>
      <c r="F17" s="31">
        <v>1100</v>
      </c>
      <c r="G17" s="31">
        <v>800</v>
      </c>
      <c r="H17" s="8"/>
      <c r="I17" s="33"/>
      <c r="J17" s="33"/>
      <c r="K17" s="33">
        <v>6</v>
      </c>
      <c r="M17" s="30" t="str">
        <f t="shared" si="3"/>
        <v>Ocean Suite with Pool</v>
      </c>
      <c r="N17" s="31" t="str">
        <f t="shared" si="3"/>
        <v>SASP</v>
      </c>
      <c r="O17" s="31" t="str">
        <f t="shared" si="3"/>
        <v>02 Persons</v>
      </c>
      <c r="P17" s="34">
        <f t="shared" si="10"/>
        <v>912</v>
      </c>
      <c r="Q17" s="34">
        <f t="shared" si="6"/>
        <v>1362</v>
      </c>
      <c r="R17" s="34">
        <f t="shared" si="7"/>
        <v>1112</v>
      </c>
      <c r="S17" s="34">
        <f t="shared" si="8"/>
        <v>812</v>
      </c>
      <c r="U17" s="53">
        <v>12</v>
      </c>
      <c r="V17" s="53">
        <v>20</v>
      </c>
      <c r="W17" s="53">
        <v>12</v>
      </c>
      <c r="X17" s="53">
        <v>12</v>
      </c>
      <c r="Z17" s="30" t="str">
        <f t="shared" si="4"/>
        <v>Ocean Suite with Pool</v>
      </c>
      <c r="AA17" s="31" t="str">
        <f t="shared" si="4"/>
        <v>SASP</v>
      </c>
      <c r="AB17" s="31" t="str">
        <f t="shared" si="4"/>
        <v>02 Persons</v>
      </c>
      <c r="AC17" s="34">
        <f t="shared" si="9"/>
        <v>924</v>
      </c>
      <c r="AD17" s="34">
        <f t="shared" si="5"/>
        <v>1382</v>
      </c>
      <c r="AE17" s="34">
        <f t="shared" si="5"/>
        <v>1124</v>
      </c>
      <c r="AF17" s="34">
        <f t="shared" si="5"/>
        <v>824</v>
      </c>
    </row>
    <row r="18" spans="1:32" ht="16.149999999999999" customHeight="1">
      <c r="A18" s="30" t="s">
        <v>1829</v>
      </c>
      <c r="B18" s="31" t="s">
        <v>1823</v>
      </c>
      <c r="C18" s="31" t="s">
        <v>140</v>
      </c>
      <c r="D18" s="31">
        <v>1000</v>
      </c>
      <c r="E18" s="31">
        <v>1450</v>
      </c>
      <c r="F18" s="31">
        <v>1200</v>
      </c>
      <c r="G18" s="31">
        <v>900</v>
      </c>
      <c r="H18" s="8"/>
      <c r="I18" s="33"/>
      <c r="J18" s="33"/>
      <c r="K18" s="33">
        <v>6</v>
      </c>
      <c r="M18" s="30" t="str">
        <f t="shared" si="3"/>
        <v>Dolphin Ocean Suite</v>
      </c>
      <c r="N18" s="31" t="str">
        <f t="shared" si="3"/>
        <v>SASP</v>
      </c>
      <c r="O18" s="31" t="str">
        <f t="shared" si="3"/>
        <v>02 Persons</v>
      </c>
      <c r="P18" s="34">
        <f t="shared" si="10"/>
        <v>1012</v>
      </c>
      <c r="Q18" s="34">
        <f t="shared" si="6"/>
        <v>1462</v>
      </c>
      <c r="R18" s="34">
        <f t="shared" si="7"/>
        <v>1212</v>
      </c>
      <c r="S18" s="34">
        <f t="shared" si="8"/>
        <v>912</v>
      </c>
      <c r="U18" s="53">
        <v>12</v>
      </c>
      <c r="V18" s="53">
        <v>20</v>
      </c>
      <c r="W18" s="53">
        <v>12</v>
      </c>
      <c r="X18" s="53">
        <v>12</v>
      </c>
      <c r="Z18" s="30" t="str">
        <f t="shared" si="4"/>
        <v>Dolphin Ocean Suite</v>
      </c>
      <c r="AA18" s="31" t="str">
        <f t="shared" si="4"/>
        <v>SASP</v>
      </c>
      <c r="AB18" s="31" t="str">
        <f t="shared" si="4"/>
        <v>02 Persons</v>
      </c>
      <c r="AC18" s="34">
        <f t="shared" si="9"/>
        <v>1024</v>
      </c>
      <c r="AD18" s="34">
        <f t="shared" si="5"/>
        <v>1482</v>
      </c>
      <c r="AE18" s="34">
        <f t="shared" si="5"/>
        <v>1224</v>
      </c>
      <c r="AF18" s="34">
        <f t="shared" si="5"/>
        <v>924</v>
      </c>
    </row>
    <row r="19" spans="1:32" ht="16.149999999999999" customHeight="1">
      <c r="A19" s="30" t="s">
        <v>1830</v>
      </c>
      <c r="B19" s="31" t="s">
        <v>1823</v>
      </c>
      <c r="C19" s="31" t="s">
        <v>140</v>
      </c>
      <c r="D19" s="31">
        <v>1550</v>
      </c>
      <c r="E19" s="31">
        <v>2100</v>
      </c>
      <c r="F19" s="31">
        <v>1800</v>
      </c>
      <c r="G19" s="31">
        <v>1250</v>
      </c>
      <c r="H19" s="8"/>
      <c r="I19" s="33"/>
      <c r="J19" s="33"/>
      <c r="K19" s="33">
        <v>6</v>
      </c>
      <c r="M19" s="30" t="str">
        <f t="shared" si="3"/>
        <v xml:space="preserve">Grand Ocean Suite </v>
      </c>
      <c r="N19" s="31" t="str">
        <f t="shared" si="3"/>
        <v>SASP</v>
      </c>
      <c r="O19" s="31" t="str">
        <f t="shared" si="3"/>
        <v>02 Persons</v>
      </c>
      <c r="P19" s="34">
        <f t="shared" si="10"/>
        <v>1562</v>
      </c>
      <c r="Q19" s="34">
        <f t="shared" si="6"/>
        <v>2112</v>
      </c>
      <c r="R19" s="34">
        <f t="shared" si="7"/>
        <v>1812</v>
      </c>
      <c r="S19" s="34">
        <f t="shared" si="8"/>
        <v>1262</v>
      </c>
      <c r="U19" s="53">
        <v>12</v>
      </c>
      <c r="V19" s="53">
        <v>20</v>
      </c>
      <c r="W19" s="53">
        <v>12</v>
      </c>
      <c r="X19" s="53">
        <v>12</v>
      </c>
      <c r="Z19" s="30" t="str">
        <f t="shared" si="4"/>
        <v xml:space="preserve">Grand Ocean Suite </v>
      </c>
      <c r="AA19" s="31" t="str">
        <f t="shared" si="4"/>
        <v>SASP</v>
      </c>
      <c r="AB19" s="31" t="str">
        <f t="shared" si="4"/>
        <v>02 Persons</v>
      </c>
      <c r="AC19" s="34">
        <f t="shared" si="9"/>
        <v>1574</v>
      </c>
      <c r="AD19" s="34">
        <f t="shared" si="5"/>
        <v>2132</v>
      </c>
      <c r="AE19" s="34">
        <f t="shared" si="5"/>
        <v>1824</v>
      </c>
      <c r="AF19" s="34">
        <f t="shared" si="5"/>
        <v>1274</v>
      </c>
    </row>
    <row r="20" spans="1:32" ht="16.149999999999999" customHeight="1">
      <c r="A20" s="30" t="s">
        <v>1831</v>
      </c>
      <c r="B20" s="31" t="s">
        <v>1823</v>
      </c>
      <c r="C20" s="31" t="s">
        <v>68</v>
      </c>
      <c r="D20" s="31">
        <v>4500</v>
      </c>
      <c r="E20" s="31">
        <v>6500</v>
      </c>
      <c r="F20" s="31">
        <v>5000</v>
      </c>
      <c r="G20" s="31">
        <v>3500</v>
      </c>
      <c r="H20" s="8"/>
      <c r="I20" s="33"/>
      <c r="J20" s="33"/>
      <c r="K20" s="33">
        <v>12</v>
      </c>
      <c r="M20" s="30" t="str">
        <f t="shared" si="3"/>
        <v xml:space="preserve">King Ocean Suite Two Bed Room </v>
      </c>
      <c r="N20" s="31" t="str">
        <f t="shared" si="3"/>
        <v>SASP</v>
      </c>
      <c r="O20" s="31" t="str">
        <f t="shared" si="3"/>
        <v>04 Persons</v>
      </c>
      <c r="P20" s="34">
        <f t="shared" si="10"/>
        <v>4524</v>
      </c>
      <c r="Q20" s="34">
        <f t="shared" si="6"/>
        <v>6524</v>
      </c>
      <c r="R20" s="34">
        <f t="shared" si="7"/>
        <v>5024</v>
      </c>
      <c r="S20" s="34">
        <f t="shared" si="8"/>
        <v>3524</v>
      </c>
      <c r="U20" s="53">
        <v>25</v>
      </c>
      <c r="V20" s="53">
        <v>40</v>
      </c>
      <c r="W20" s="53">
        <v>25</v>
      </c>
      <c r="X20" s="53">
        <v>25</v>
      </c>
      <c r="Z20" s="30" t="str">
        <f t="shared" si="4"/>
        <v xml:space="preserve">King Ocean Suite Two Bed Room </v>
      </c>
      <c r="AA20" s="31" t="str">
        <f t="shared" si="4"/>
        <v>SASP</v>
      </c>
      <c r="AB20" s="31" t="str">
        <f t="shared" si="4"/>
        <v>04 Persons</v>
      </c>
      <c r="AC20" s="34">
        <f t="shared" si="9"/>
        <v>4549</v>
      </c>
      <c r="AD20" s="34">
        <f t="shared" si="5"/>
        <v>6564</v>
      </c>
      <c r="AE20" s="34">
        <f t="shared" si="5"/>
        <v>5049</v>
      </c>
      <c r="AF20" s="34">
        <f t="shared" si="5"/>
        <v>3549</v>
      </c>
    </row>
  </sheetData>
  <sheetProtection algorithmName="SHA-512" hashValue="fHfe96veuz0cnpNk4vBi0lhXD3tlzUWJizQaT/r5WJRTO+WUh9HD3x38qN7ifaQ//gZXpx/BvWZXZjc0dlUYfg==" saltValue="5NBWkqwikyeVz8Vh4hLkng==" spinCount="100000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E7115-08BB-4613-8733-1B8F77C8D0CA}">
  <sheetPr codeName="Лист197"/>
  <dimension ref="A1:G58"/>
  <sheetViews>
    <sheetView view="pageBreakPreview" zoomScale="140" zoomScaleNormal="100" zoomScaleSheetLayoutView="140" workbookViewId="0">
      <selection activeCell="L7" sqref="L7"/>
    </sheetView>
  </sheetViews>
  <sheetFormatPr defaultColWidth="9.140625" defaultRowHeight="20.25" customHeight="1"/>
  <cols>
    <col min="1" max="1" width="31.28515625" style="1" customWidth="1"/>
    <col min="2" max="2" width="13.7109375" style="1" customWidth="1"/>
    <col min="3" max="3" width="14.28515625" style="2" customWidth="1"/>
    <col min="4" max="4" width="19.28515625" style="2" customWidth="1"/>
    <col min="5" max="7" width="19.28515625" style="3" customWidth="1"/>
    <col min="8" max="16384" width="9.140625" style="1"/>
  </cols>
  <sheetData>
    <row r="1" spans="1:7" ht="20.25" customHeight="1">
      <c r="A1" s="300" t="s">
        <v>2023</v>
      </c>
      <c r="B1" s="300"/>
      <c r="C1" s="300"/>
      <c r="D1" s="300"/>
      <c r="G1" s="4"/>
    </row>
    <row r="2" spans="1:7" s="2" customFormat="1" ht="22.5" customHeight="1">
      <c r="A2" s="15" t="s">
        <v>10</v>
      </c>
      <c r="B2" s="15"/>
      <c r="E2" s="3"/>
      <c r="F2" s="3"/>
      <c r="G2" s="3"/>
    </row>
    <row r="3" spans="1:7" s="2" customFormat="1" ht="22.5" customHeight="1">
      <c r="A3" s="5" t="s">
        <v>11</v>
      </c>
      <c r="B3" s="5"/>
      <c r="E3" s="3"/>
      <c r="F3" s="3"/>
      <c r="G3" s="3"/>
    </row>
    <row r="4" spans="1:7" s="2" customFormat="1" ht="22.5" customHeight="1">
      <c r="A4" s="5" t="s">
        <v>12</v>
      </c>
      <c r="B4" s="5"/>
      <c r="E4" s="3"/>
      <c r="F4" s="3"/>
      <c r="G4" s="3"/>
    </row>
    <row r="5" spans="1:7" s="2" customFormat="1" ht="22.5" customHeight="1">
      <c r="A5" s="5" t="s">
        <v>1501</v>
      </c>
      <c r="B5" s="5"/>
      <c r="E5" s="3"/>
      <c r="F5" s="3"/>
      <c r="G5" s="3"/>
    </row>
    <row r="6" spans="1:7" s="2" customFormat="1" ht="22.5" customHeight="1">
      <c r="A6" s="5" t="s">
        <v>1502</v>
      </c>
      <c r="B6" s="5"/>
      <c r="E6" s="3"/>
      <c r="F6" s="3"/>
      <c r="G6" s="3"/>
    </row>
    <row r="7" spans="1:7" s="2" customFormat="1" ht="22.5" customHeight="1">
      <c r="A7" s="5" t="s">
        <v>1817</v>
      </c>
      <c r="B7" s="5"/>
      <c r="E7" s="3"/>
      <c r="F7" s="3"/>
      <c r="G7" s="3"/>
    </row>
    <row r="8" spans="1:7" s="2" customFormat="1" ht="22.5" customHeight="1">
      <c r="A8" s="5"/>
      <c r="B8" s="5"/>
      <c r="E8" s="3"/>
      <c r="F8" s="3"/>
      <c r="G8" s="3"/>
    </row>
    <row r="9" spans="1:7" s="2" customFormat="1" ht="22.5" customHeight="1">
      <c r="A9" s="15" t="s">
        <v>82</v>
      </c>
      <c r="B9" s="15"/>
      <c r="E9" s="3"/>
      <c r="F9" s="3"/>
      <c r="G9" s="3"/>
    </row>
    <row r="10" spans="1:7" s="2" customFormat="1" ht="22.5" customHeight="1">
      <c r="A10" s="7" t="s">
        <v>1427</v>
      </c>
      <c r="B10" s="15"/>
      <c r="E10" s="3"/>
      <c r="F10" s="3"/>
      <c r="G10" s="3"/>
    </row>
    <row r="11" spans="1:7" s="2" customFormat="1" ht="22.5" customHeight="1">
      <c r="A11" s="5" t="s">
        <v>1505</v>
      </c>
      <c r="B11" s="15"/>
      <c r="E11" s="3"/>
      <c r="F11" s="3"/>
      <c r="G11" s="3"/>
    </row>
    <row r="12" spans="1:7" s="2" customFormat="1" ht="22.5" customHeight="1">
      <c r="A12" s="5" t="s">
        <v>1506</v>
      </c>
      <c r="B12" s="5"/>
      <c r="E12" s="3"/>
      <c r="F12" s="3"/>
      <c r="G12" s="3"/>
    </row>
    <row r="13" spans="1:7" s="2" customFormat="1" ht="22.5" customHeight="1">
      <c r="A13" s="5" t="s">
        <v>1507</v>
      </c>
      <c r="B13" s="5"/>
      <c r="E13" s="3"/>
      <c r="F13" s="3"/>
      <c r="G13" s="3"/>
    </row>
    <row r="14" spans="1:7" s="2" customFormat="1" ht="22.5" customHeight="1">
      <c r="A14" s="5" t="s">
        <v>121</v>
      </c>
      <c r="B14" s="5"/>
      <c r="E14" s="3"/>
      <c r="F14" s="3"/>
      <c r="G14" s="3"/>
    </row>
    <row r="15" spans="1:7" s="2" customFormat="1" ht="22.5" customHeight="1">
      <c r="A15" s="7" t="s">
        <v>1228</v>
      </c>
      <c r="B15" s="15"/>
      <c r="E15" s="3"/>
      <c r="F15" s="3"/>
      <c r="G15" s="3"/>
    </row>
    <row r="16" spans="1:7" s="2" customFormat="1" ht="22.5" customHeight="1">
      <c r="A16" s="5" t="s">
        <v>1819</v>
      </c>
      <c r="B16" s="23"/>
      <c r="E16" s="3"/>
      <c r="F16" s="3"/>
      <c r="G16" s="3"/>
    </row>
    <row r="17" spans="1:7" s="2" customFormat="1" ht="22.5" customHeight="1">
      <c r="A17" s="5" t="s">
        <v>1820</v>
      </c>
      <c r="B17" s="5"/>
      <c r="E17" s="3"/>
      <c r="F17" s="3"/>
      <c r="G17" s="3"/>
    </row>
    <row r="18" spans="1:7" s="2" customFormat="1" ht="22.5" customHeight="1">
      <c r="A18" s="5" t="s">
        <v>121</v>
      </c>
      <c r="B18" s="1"/>
      <c r="E18" s="3"/>
      <c r="F18" s="3"/>
      <c r="G18" s="3"/>
    </row>
    <row r="19" spans="1:7" s="2" customFormat="1" ht="22.5" customHeight="1">
      <c r="A19" s="48" t="s">
        <v>1509</v>
      </c>
      <c r="B19" s="1"/>
      <c r="E19" s="3"/>
      <c r="F19" s="3"/>
      <c r="G19" s="3"/>
    </row>
    <row r="20" spans="1:7" s="2" customFormat="1" ht="22.5" customHeight="1">
      <c r="A20" s="1"/>
      <c r="B20" s="1"/>
      <c r="E20" s="3"/>
      <c r="F20" s="3"/>
      <c r="G20" s="3"/>
    </row>
    <row r="21" spans="1:7" s="2" customFormat="1" ht="22.5" customHeight="1">
      <c r="A21" s="1"/>
      <c r="B21" s="1"/>
      <c r="E21" s="3"/>
      <c r="F21" s="3"/>
      <c r="G21" s="3"/>
    </row>
    <row r="22" spans="1:7" s="2" customFormat="1" ht="22.5" customHeight="1">
      <c r="A22" s="1"/>
      <c r="B22" s="1"/>
      <c r="E22" s="3"/>
      <c r="F22" s="3"/>
      <c r="G22" s="3"/>
    </row>
    <row r="23" spans="1:7" s="2" customFormat="1" ht="22.5" customHeight="1">
      <c r="A23" s="1"/>
      <c r="B23" s="1"/>
      <c r="E23" s="3"/>
      <c r="F23" s="3"/>
      <c r="G23" s="3"/>
    </row>
    <row r="24" spans="1:7" s="2" customFormat="1" ht="22.5" customHeight="1">
      <c r="A24" s="1"/>
      <c r="B24" s="1"/>
      <c r="E24" s="3"/>
      <c r="F24" s="3"/>
      <c r="G24" s="3"/>
    </row>
    <row r="25" spans="1:7" s="2" customFormat="1" ht="22.5" customHeight="1">
      <c r="A25" s="1"/>
      <c r="B25" s="1"/>
      <c r="E25" s="3"/>
      <c r="F25" s="3"/>
      <c r="G25" s="3"/>
    </row>
    <row r="26" spans="1:7" s="2" customFormat="1" ht="22.5" customHeight="1">
      <c r="A26" s="1"/>
      <c r="B26" s="1"/>
      <c r="E26" s="3"/>
      <c r="F26" s="3"/>
      <c r="G26" s="3"/>
    </row>
    <row r="27" spans="1:7" s="2" customFormat="1" ht="22.5" customHeight="1">
      <c r="A27" s="1"/>
      <c r="B27" s="1"/>
      <c r="E27" s="3"/>
      <c r="F27" s="3"/>
      <c r="G27" s="3"/>
    </row>
    <row r="28" spans="1:7" s="2" customFormat="1" ht="22.5" customHeight="1">
      <c r="A28" s="1"/>
      <c r="B28" s="1"/>
      <c r="E28" s="3"/>
      <c r="F28" s="3"/>
      <c r="G28" s="3"/>
    </row>
    <row r="29" spans="1:7" s="2" customFormat="1" ht="22.5" customHeight="1">
      <c r="A29" s="1"/>
      <c r="B29" s="1"/>
      <c r="E29" s="3"/>
      <c r="F29" s="3"/>
      <c r="G29" s="3"/>
    </row>
    <row r="30" spans="1:7" s="2" customFormat="1" ht="22.5" customHeight="1">
      <c r="A30" s="1"/>
      <c r="B30" s="1"/>
      <c r="E30" s="3"/>
      <c r="F30" s="3"/>
      <c r="G30" s="3"/>
    </row>
    <row r="31" spans="1:7" ht="22.5" customHeight="1"/>
    <row r="32" spans="1:7" ht="22.5" customHeight="1"/>
    <row r="33" ht="22.5" customHeight="1"/>
    <row r="34" ht="22.5" customHeight="1"/>
    <row r="35" ht="22.5" customHeight="1"/>
    <row r="36" ht="22.5" customHeight="1"/>
    <row r="37" ht="22.5" customHeight="1"/>
    <row r="38" ht="22.5" customHeight="1"/>
    <row r="39" ht="22.5" customHeight="1"/>
    <row r="40" ht="22.5" customHeight="1"/>
    <row r="41" ht="22.5" customHeight="1"/>
    <row r="42" ht="22.5" customHeight="1"/>
    <row r="43" ht="22.5" customHeight="1"/>
    <row r="44" ht="22.5" customHeight="1"/>
    <row r="45" ht="22.5" customHeight="1"/>
    <row r="46" ht="22.5" customHeight="1"/>
    <row r="47" ht="22.5" customHeight="1"/>
    <row r="48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&amp;N&amp;R&amp;"Candara,Regular"&amp;8Sun Aqua Vilu Reef</oddFooter>
  </headerFooter>
  <rowBreaks count="1" manualBreakCount="1">
    <brk id="8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1D9B8-8F5C-43C4-8F0B-04256E8AAA07}">
  <sheetPr codeName="Лист198">
    <tabColor rgb="FFFF0000"/>
  </sheetPr>
  <dimension ref="A8:AF31"/>
  <sheetViews>
    <sheetView topLeftCell="AG1" zoomScale="140" zoomScaleNormal="140" zoomScaleSheetLayoutView="100" workbookViewId="0">
      <selection sqref="A1:AF1048576"/>
    </sheetView>
  </sheetViews>
  <sheetFormatPr defaultColWidth="21.7109375" defaultRowHeight="17.45" customHeight="1"/>
  <cols>
    <col min="1" max="32" width="0" style="25" hidden="1" customWidth="1"/>
    <col min="33" max="16384" width="21.7109375" style="25"/>
  </cols>
  <sheetData>
    <row r="8" spans="1:32" ht="17.4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7.45" customHeight="1">
      <c r="A9" s="299" t="s">
        <v>0</v>
      </c>
      <c r="B9" s="299" t="s">
        <v>1</v>
      </c>
      <c r="C9" s="299" t="s">
        <v>29</v>
      </c>
      <c r="D9" s="57" t="s">
        <v>175</v>
      </c>
      <c r="E9" s="57" t="s">
        <v>156</v>
      </c>
      <c r="F9" s="57" t="s">
        <v>130</v>
      </c>
      <c r="G9" s="57" t="s">
        <v>176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Shoulder</v>
      </c>
      <c r="Q9" s="51" t="str">
        <f t="shared" si="0"/>
        <v xml:space="preserve">Peak </v>
      </c>
      <c r="R9" s="51" t="str">
        <f t="shared" si="0"/>
        <v>High</v>
      </c>
      <c r="S9" s="51" t="str">
        <f t="shared" si="0"/>
        <v xml:space="preserve">Low </v>
      </c>
      <c r="U9" s="27" t="str">
        <f>P9</f>
        <v>Shoulder</v>
      </c>
      <c r="V9" s="27" t="str">
        <f t="shared" ref="V9:X10" si="1">Q9</f>
        <v xml:space="preserve">Peak </v>
      </c>
      <c r="W9" s="27" t="str">
        <f t="shared" si="1"/>
        <v>High</v>
      </c>
      <c r="X9" s="27" t="str">
        <f t="shared" si="1"/>
        <v xml:space="preserve">Low </v>
      </c>
      <c r="Z9" s="311" t="s">
        <v>0</v>
      </c>
      <c r="AA9" s="311" t="s">
        <v>1</v>
      </c>
      <c r="AB9" s="311" t="s">
        <v>29</v>
      </c>
      <c r="AC9" s="52" t="str">
        <f>U9</f>
        <v>Shoulder</v>
      </c>
      <c r="AD9" s="52" t="str">
        <f t="shared" ref="AD9:AF10" si="2">V9</f>
        <v xml:space="preserve">Peak </v>
      </c>
      <c r="AE9" s="52" t="str">
        <f t="shared" si="2"/>
        <v>High</v>
      </c>
      <c r="AF9" s="52" t="str">
        <f t="shared" si="2"/>
        <v xml:space="preserve">Low </v>
      </c>
    </row>
    <row r="10" spans="1:32" ht="17.45" customHeight="1">
      <c r="A10" s="299"/>
      <c r="B10" s="299"/>
      <c r="C10" s="299"/>
      <c r="D10" s="57" t="s">
        <v>235</v>
      </c>
      <c r="E10" s="57" t="s">
        <v>236</v>
      </c>
      <c r="F10" s="57" t="s">
        <v>1832</v>
      </c>
      <c r="G10" s="57" t="s">
        <v>1822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05 Jan 2020</v>
      </c>
      <c r="R10" s="51" t="str">
        <f t="shared" si="0"/>
        <v>06 Jan 2020 to 21 Apr 2020</v>
      </c>
      <c r="S10" s="51" t="str">
        <f t="shared" si="0"/>
        <v>22 Apr 2020 to 30 Sep 2020</v>
      </c>
      <c r="U10" s="27" t="str">
        <f>P10</f>
        <v>01 Nov 2019 to 23 Dec 2019</v>
      </c>
      <c r="V10" s="27" t="str">
        <f t="shared" si="1"/>
        <v>24 Dec 2019 to 05 Jan 2020</v>
      </c>
      <c r="W10" s="27" t="str">
        <f t="shared" si="1"/>
        <v>06 Jan 2020 to 21 Apr 2020</v>
      </c>
      <c r="X10" s="27" t="str">
        <f t="shared" si="1"/>
        <v>22 Apr 2020 to 30 Sep 2020</v>
      </c>
      <c r="Z10" s="311"/>
      <c r="AA10" s="311"/>
      <c r="AB10" s="311"/>
      <c r="AC10" s="52" t="str">
        <f>U10</f>
        <v>01 Nov 2019 to 23 Dec 2019</v>
      </c>
      <c r="AD10" s="52" t="str">
        <f t="shared" si="2"/>
        <v>24 Dec 2019 to 05 Jan 2020</v>
      </c>
      <c r="AE10" s="52" t="str">
        <f t="shared" si="2"/>
        <v>06 Jan 2020 to 21 Apr 2020</v>
      </c>
      <c r="AF10" s="52" t="str">
        <f t="shared" si="2"/>
        <v>22 Apr 2020 to 30 Sep 2020</v>
      </c>
    </row>
    <row r="11" spans="1:32" ht="17.45" customHeight="1">
      <c r="A11" s="30" t="s">
        <v>330</v>
      </c>
      <c r="B11" s="31" t="s">
        <v>1833</v>
      </c>
      <c r="C11" s="31" t="s">
        <v>140</v>
      </c>
      <c r="D11" s="31">
        <v>410</v>
      </c>
      <c r="E11" s="31">
        <v>788</v>
      </c>
      <c r="F11" s="31">
        <v>605</v>
      </c>
      <c r="G11" s="31">
        <v>395</v>
      </c>
      <c r="H11" s="8"/>
      <c r="I11" s="33"/>
      <c r="J11" s="33"/>
      <c r="K11" s="33">
        <v>6</v>
      </c>
      <c r="M11" s="30" t="str">
        <f t="shared" ref="M11:O18" si="3">A11</f>
        <v>Beach Villa</v>
      </c>
      <c r="N11" s="31" t="str">
        <f t="shared" si="3"/>
        <v>EAI</v>
      </c>
      <c r="O11" s="31" t="str">
        <f t="shared" si="3"/>
        <v>02 Persons</v>
      </c>
      <c r="P11" s="34">
        <f>D11+(K11*2)</f>
        <v>422</v>
      </c>
      <c r="Q11" s="34">
        <f>E11+(K11*2)</f>
        <v>800</v>
      </c>
      <c r="R11" s="34">
        <f>F11+(K11*2)</f>
        <v>617</v>
      </c>
      <c r="S11" s="34">
        <f>G11+(K11*2)</f>
        <v>407</v>
      </c>
      <c r="U11" s="53">
        <v>10</v>
      </c>
      <c r="V11" s="53">
        <v>20</v>
      </c>
      <c r="W11" s="53">
        <v>10</v>
      </c>
      <c r="X11" s="53">
        <v>10</v>
      </c>
      <c r="Z11" s="30" t="str">
        <f t="shared" ref="Z11:AB18" si="4">M11</f>
        <v>Beach Villa</v>
      </c>
      <c r="AA11" s="31" t="str">
        <f t="shared" si="4"/>
        <v>EAI</v>
      </c>
      <c r="AB11" s="31" t="str">
        <f t="shared" si="4"/>
        <v>02 Persons</v>
      </c>
      <c r="AC11" s="34">
        <f>P11+U11</f>
        <v>432</v>
      </c>
      <c r="AD11" s="34">
        <f>Q11+V11</f>
        <v>820</v>
      </c>
      <c r="AE11" s="34">
        <f>R11+W11</f>
        <v>627</v>
      </c>
      <c r="AF11" s="34">
        <f t="shared" ref="AD11:AF18" si="5">S11+X11</f>
        <v>417</v>
      </c>
    </row>
    <row r="12" spans="1:32" ht="17.45" customHeight="1">
      <c r="A12" s="30" t="s">
        <v>511</v>
      </c>
      <c r="B12" s="31" t="s">
        <v>1833</v>
      </c>
      <c r="C12" s="31" t="s">
        <v>140</v>
      </c>
      <c r="D12" s="31">
        <v>443</v>
      </c>
      <c r="E12" s="31">
        <v>826</v>
      </c>
      <c r="F12" s="31">
        <v>643</v>
      </c>
      <c r="G12" s="31">
        <v>426</v>
      </c>
      <c r="H12" s="8"/>
      <c r="I12" s="33"/>
      <c r="J12" s="33"/>
      <c r="K12" s="33">
        <v>6</v>
      </c>
      <c r="M12" s="30" t="str">
        <f t="shared" si="3"/>
        <v>Deluxe Beach Villa</v>
      </c>
      <c r="N12" s="31" t="str">
        <f t="shared" si="3"/>
        <v>EAI</v>
      </c>
      <c r="O12" s="31" t="str">
        <f t="shared" si="3"/>
        <v>02 Persons</v>
      </c>
      <c r="P12" s="34">
        <f>D12+(K12*2)</f>
        <v>455</v>
      </c>
      <c r="Q12" s="34">
        <f t="shared" ref="Q12:Q18" si="6">E12+(K12*2)</f>
        <v>838</v>
      </c>
      <c r="R12" s="34">
        <f t="shared" ref="R12:R18" si="7">F12+(K12*2)</f>
        <v>655</v>
      </c>
      <c r="S12" s="34">
        <f t="shared" ref="S12:S19" si="8">G12+(K12*2)</f>
        <v>438</v>
      </c>
      <c r="U12" s="53">
        <v>10</v>
      </c>
      <c r="V12" s="53">
        <v>20</v>
      </c>
      <c r="W12" s="53">
        <v>10</v>
      </c>
      <c r="X12" s="53">
        <v>10</v>
      </c>
      <c r="Z12" s="30" t="str">
        <f t="shared" si="4"/>
        <v>Deluxe Beach Villa</v>
      </c>
      <c r="AA12" s="31" t="str">
        <f t="shared" si="4"/>
        <v>EAI</v>
      </c>
      <c r="AB12" s="31" t="str">
        <f t="shared" si="4"/>
        <v>02 Persons</v>
      </c>
      <c r="AC12" s="34">
        <f t="shared" ref="AC12:AC19" si="9">P12+U12</f>
        <v>465</v>
      </c>
      <c r="AD12" s="34">
        <f t="shared" si="5"/>
        <v>858</v>
      </c>
      <c r="AE12" s="34">
        <f t="shared" si="5"/>
        <v>665</v>
      </c>
      <c r="AF12" s="34">
        <f t="shared" si="5"/>
        <v>448</v>
      </c>
    </row>
    <row r="13" spans="1:32" ht="17.45" customHeight="1">
      <c r="A13" s="30" t="s">
        <v>1834</v>
      </c>
      <c r="B13" s="31" t="s">
        <v>1833</v>
      </c>
      <c r="C13" s="31" t="s">
        <v>140</v>
      </c>
      <c r="D13" s="31">
        <v>470</v>
      </c>
      <c r="E13" s="31">
        <v>848</v>
      </c>
      <c r="F13" s="31">
        <v>670</v>
      </c>
      <c r="G13" s="31">
        <v>452</v>
      </c>
      <c r="H13" s="8"/>
      <c r="I13" s="33"/>
      <c r="J13" s="33"/>
      <c r="K13" s="33">
        <v>6</v>
      </c>
      <c r="M13" s="30" t="str">
        <f t="shared" si="3"/>
        <v xml:space="preserve">Jacuzzi Deluxe Beach Villa </v>
      </c>
      <c r="N13" s="31" t="str">
        <f t="shared" si="3"/>
        <v>EAI</v>
      </c>
      <c r="O13" s="31" t="str">
        <f t="shared" si="3"/>
        <v>02 Persons</v>
      </c>
      <c r="P13" s="34">
        <f t="shared" ref="P13:P18" si="10">D13+(K13*2)</f>
        <v>482</v>
      </c>
      <c r="Q13" s="34">
        <f t="shared" si="6"/>
        <v>860</v>
      </c>
      <c r="R13" s="34">
        <f t="shared" si="7"/>
        <v>682</v>
      </c>
      <c r="S13" s="34">
        <f t="shared" si="8"/>
        <v>464</v>
      </c>
      <c r="U13" s="53">
        <v>10</v>
      </c>
      <c r="V13" s="53">
        <v>20</v>
      </c>
      <c r="W13" s="53">
        <v>10</v>
      </c>
      <c r="X13" s="53">
        <v>10</v>
      </c>
      <c r="Z13" s="30" t="str">
        <f t="shared" si="4"/>
        <v xml:space="preserve">Jacuzzi Deluxe Beach Villa </v>
      </c>
      <c r="AA13" s="31" t="str">
        <f t="shared" si="4"/>
        <v>EAI</v>
      </c>
      <c r="AB13" s="31" t="str">
        <f t="shared" si="4"/>
        <v>02 Persons</v>
      </c>
      <c r="AC13" s="34">
        <f t="shared" si="9"/>
        <v>492</v>
      </c>
      <c r="AD13" s="34">
        <f t="shared" si="5"/>
        <v>880</v>
      </c>
      <c r="AE13" s="34">
        <f t="shared" si="5"/>
        <v>692</v>
      </c>
      <c r="AF13" s="34">
        <f t="shared" si="5"/>
        <v>474</v>
      </c>
    </row>
    <row r="14" spans="1:32" ht="17.45" customHeight="1">
      <c r="A14" s="30" t="s">
        <v>1835</v>
      </c>
      <c r="B14" s="31" t="s">
        <v>1833</v>
      </c>
      <c r="C14" s="31" t="s">
        <v>140</v>
      </c>
      <c r="D14" s="31">
        <v>545</v>
      </c>
      <c r="E14" s="31">
        <v>934</v>
      </c>
      <c r="F14" s="31">
        <v>751</v>
      </c>
      <c r="G14" s="31">
        <v>525</v>
      </c>
      <c r="H14" s="8"/>
      <c r="I14" s="33"/>
      <c r="J14" s="33"/>
      <c r="K14" s="33">
        <v>6</v>
      </c>
      <c r="M14" s="30" t="str">
        <f t="shared" si="3"/>
        <v>Sun Aqua Pool Villa</v>
      </c>
      <c r="N14" s="31" t="str">
        <f t="shared" si="3"/>
        <v>EAI</v>
      </c>
      <c r="O14" s="31" t="str">
        <f t="shared" si="3"/>
        <v>02 Persons</v>
      </c>
      <c r="P14" s="34">
        <f t="shared" si="10"/>
        <v>557</v>
      </c>
      <c r="Q14" s="34">
        <f t="shared" si="6"/>
        <v>946</v>
      </c>
      <c r="R14" s="34">
        <f t="shared" si="7"/>
        <v>763</v>
      </c>
      <c r="S14" s="34">
        <f t="shared" si="8"/>
        <v>537</v>
      </c>
      <c r="U14" s="53">
        <v>10</v>
      </c>
      <c r="V14" s="53">
        <v>20</v>
      </c>
      <c r="W14" s="53">
        <v>10</v>
      </c>
      <c r="X14" s="53">
        <v>10</v>
      </c>
      <c r="Z14" s="30" t="str">
        <f t="shared" si="4"/>
        <v>Sun Aqua Pool Villa</v>
      </c>
      <c r="AA14" s="31" t="str">
        <f t="shared" si="4"/>
        <v>EAI</v>
      </c>
      <c r="AB14" s="31" t="str">
        <f t="shared" si="4"/>
        <v>02 Persons</v>
      </c>
      <c r="AC14" s="34">
        <f t="shared" si="9"/>
        <v>567</v>
      </c>
      <c r="AD14" s="34">
        <f t="shared" si="5"/>
        <v>966</v>
      </c>
      <c r="AE14" s="34">
        <f t="shared" si="5"/>
        <v>773</v>
      </c>
      <c r="AF14" s="34">
        <f t="shared" si="5"/>
        <v>547</v>
      </c>
    </row>
    <row r="15" spans="1:32" ht="17.45" customHeight="1">
      <c r="A15" s="30" t="s">
        <v>1836</v>
      </c>
      <c r="B15" s="31" t="s">
        <v>1833</v>
      </c>
      <c r="C15" s="31" t="s">
        <v>140</v>
      </c>
      <c r="D15" s="31">
        <v>513</v>
      </c>
      <c r="E15" s="31">
        <v>848</v>
      </c>
      <c r="F15" s="31">
        <v>670</v>
      </c>
      <c r="G15" s="31">
        <v>494</v>
      </c>
      <c r="H15" s="8"/>
      <c r="I15" s="33"/>
      <c r="J15" s="33"/>
      <c r="K15" s="33">
        <v>6</v>
      </c>
      <c r="M15" s="30" t="str">
        <f t="shared" si="3"/>
        <v xml:space="preserve">Reef Villa </v>
      </c>
      <c r="N15" s="31" t="str">
        <f t="shared" si="3"/>
        <v>EAI</v>
      </c>
      <c r="O15" s="31" t="str">
        <f t="shared" si="3"/>
        <v>02 Persons</v>
      </c>
      <c r="P15" s="34">
        <f t="shared" si="10"/>
        <v>525</v>
      </c>
      <c r="Q15" s="34">
        <f t="shared" si="6"/>
        <v>860</v>
      </c>
      <c r="R15" s="34">
        <f t="shared" si="7"/>
        <v>682</v>
      </c>
      <c r="S15" s="34">
        <f t="shared" si="8"/>
        <v>506</v>
      </c>
      <c r="U15" s="53">
        <v>10</v>
      </c>
      <c r="V15" s="53">
        <v>20</v>
      </c>
      <c r="W15" s="53">
        <v>10</v>
      </c>
      <c r="X15" s="53">
        <v>10</v>
      </c>
      <c r="Z15" s="30" t="str">
        <f t="shared" si="4"/>
        <v xml:space="preserve">Reef Villa </v>
      </c>
      <c r="AA15" s="31" t="str">
        <f t="shared" si="4"/>
        <v>EAI</v>
      </c>
      <c r="AB15" s="31" t="str">
        <f t="shared" si="4"/>
        <v>02 Persons</v>
      </c>
      <c r="AC15" s="34">
        <f t="shared" si="9"/>
        <v>535</v>
      </c>
      <c r="AD15" s="34">
        <f t="shared" si="5"/>
        <v>880</v>
      </c>
      <c r="AE15" s="34">
        <f t="shared" si="5"/>
        <v>692</v>
      </c>
      <c r="AF15" s="34">
        <f t="shared" si="5"/>
        <v>516</v>
      </c>
    </row>
    <row r="16" spans="1:32" ht="17.45" customHeight="1">
      <c r="A16" s="30" t="s">
        <v>1837</v>
      </c>
      <c r="B16" s="31" t="s">
        <v>1833</v>
      </c>
      <c r="C16" s="31" t="s">
        <v>140</v>
      </c>
      <c r="D16" s="31">
        <v>567</v>
      </c>
      <c r="E16" s="31">
        <v>907</v>
      </c>
      <c r="F16" s="31">
        <v>729</v>
      </c>
      <c r="G16" s="31">
        <v>546</v>
      </c>
      <c r="H16" s="8"/>
      <c r="I16" s="33"/>
      <c r="J16" s="33"/>
      <c r="K16" s="33">
        <v>6</v>
      </c>
      <c r="M16" s="30" t="str">
        <f t="shared" si="3"/>
        <v>Sunset Reef Villa</v>
      </c>
      <c r="N16" s="31" t="str">
        <f t="shared" si="3"/>
        <v>EAI</v>
      </c>
      <c r="O16" s="31" t="str">
        <f t="shared" si="3"/>
        <v>02 Persons</v>
      </c>
      <c r="P16" s="34">
        <f t="shared" si="10"/>
        <v>579</v>
      </c>
      <c r="Q16" s="34">
        <f t="shared" si="6"/>
        <v>919</v>
      </c>
      <c r="R16" s="34">
        <f t="shared" si="7"/>
        <v>741</v>
      </c>
      <c r="S16" s="34">
        <f t="shared" si="8"/>
        <v>558</v>
      </c>
      <c r="U16" s="53">
        <v>10</v>
      </c>
      <c r="V16" s="53">
        <v>20</v>
      </c>
      <c r="W16" s="53">
        <v>10</v>
      </c>
      <c r="X16" s="53">
        <v>10</v>
      </c>
      <c r="Z16" s="30" t="str">
        <f t="shared" si="4"/>
        <v>Sunset Reef Villa</v>
      </c>
      <c r="AA16" s="31" t="str">
        <f t="shared" si="4"/>
        <v>EAI</v>
      </c>
      <c r="AB16" s="31" t="str">
        <f t="shared" si="4"/>
        <v>02 Persons</v>
      </c>
      <c r="AC16" s="34">
        <f t="shared" si="9"/>
        <v>589</v>
      </c>
      <c r="AD16" s="34">
        <f t="shared" si="5"/>
        <v>939</v>
      </c>
      <c r="AE16" s="34">
        <f t="shared" si="5"/>
        <v>751</v>
      </c>
      <c r="AF16" s="34">
        <f t="shared" si="5"/>
        <v>568</v>
      </c>
    </row>
    <row r="17" spans="1:32" ht="17.45" customHeight="1">
      <c r="A17" s="30" t="s">
        <v>1838</v>
      </c>
      <c r="B17" s="31" t="s">
        <v>1833</v>
      </c>
      <c r="C17" s="31" t="s">
        <v>140</v>
      </c>
      <c r="D17" s="31">
        <v>680</v>
      </c>
      <c r="E17" s="31">
        <v>968</v>
      </c>
      <c r="F17" s="31">
        <v>848</v>
      </c>
      <c r="G17" s="31">
        <v>655</v>
      </c>
      <c r="H17" s="8"/>
      <c r="I17" s="33"/>
      <c r="J17" s="33"/>
      <c r="K17" s="33">
        <v>6</v>
      </c>
      <c r="M17" s="30" t="str">
        <f t="shared" si="3"/>
        <v>Aqua Villa</v>
      </c>
      <c r="N17" s="31" t="str">
        <f t="shared" si="3"/>
        <v>EAI</v>
      </c>
      <c r="O17" s="31" t="str">
        <f t="shared" si="3"/>
        <v>02 Persons</v>
      </c>
      <c r="P17" s="34">
        <f t="shared" si="10"/>
        <v>692</v>
      </c>
      <c r="Q17" s="34">
        <f t="shared" si="6"/>
        <v>980</v>
      </c>
      <c r="R17" s="34">
        <f t="shared" si="7"/>
        <v>860</v>
      </c>
      <c r="S17" s="34">
        <f t="shared" si="8"/>
        <v>667</v>
      </c>
      <c r="U17" s="53">
        <v>10</v>
      </c>
      <c r="V17" s="53">
        <v>20</v>
      </c>
      <c r="W17" s="53">
        <v>10</v>
      </c>
      <c r="X17" s="53">
        <v>10</v>
      </c>
      <c r="Z17" s="30" t="str">
        <f t="shared" si="4"/>
        <v>Aqua Villa</v>
      </c>
      <c r="AA17" s="31" t="str">
        <f t="shared" si="4"/>
        <v>EAI</v>
      </c>
      <c r="AB17" s="31" t="str">
        <f t="shared" si="4"/>
        <v>02 Persons</v>
      </c>
      <c r="AC17" s="34">
        <f t="shared" si="9"/>
        <v>702</v>
      </c>
      <c r="AD17" s="34">
        <f t="shared" si="5"/>
        <v>1000</v>
      </c>
      <c r="AE17" s="34">
        <f t="shared" si="5"/>
        <v>870</v>
      </c>
      <c r="AF17" s="34">
        <f t="shared" si="5"/>
        <v>677</v>
      </c>
    </row>
    <row r="18" spans="1:32" ht="17.45" customHeight="1">
      <c r="A18" s="30" t="s">
        <v>1839</v>
      </c>
      <c r="B18" s="31" t="s">
        <v>1833</v>
      </c>
      <c r="C18" s="31" t="s">
        <v>140</v>
      </c>
      <c r="D18" s="31">
        <v>788</v>
      </c>
      <c r="E18" s="31">
        <v>1076</v>
      </c>
      <c r="F18" s="31">
        <v>956</v>
      </c>
      <c r="G18" s="31">
        <v>759</v>
      </c>
      <c r="H18" s="8"/>
      <c r="I18" s="33"/>
      <c r="J18" s="33"/>
      <c r="K18" s="33">
        <v>6</v>
      </c>
      <c r="M18" s="30" t="str">
        <f t="shared" si="3"/>
        <v xml:space="preserve">Aqua Suite </v>
      </c>
      <c r="N18" s="31" t="str">
        <f t="shared" si="3"/>
        <v>EAI</v>
      </c>
      <c r="O18" s="31" t="str">
        <f t="shared" si="3"/>
        <v>02 Persons</v>
      </c>
      <c r="P18" s="34">
        <f t="shared" si="10"/>
        <v>800</v>
      </c>
      <c r="Q18" s="34">
        <f t="shared" si="6"/>
        <v>1088</v>
      </c>
      <c r="R18" s="34">
        <f t="shared" si="7"/>
        <v>968</v>
      </c>
      <c r="S18" s="34">
        <f t="shared" si="8"/>
        <v>771</v>
      </c>
      <c r="U18" s="53">
        <v>10</v>
      </c>
      <c r="V18" s="53">
        <v>20</v>
      </c>
      <c r="W18" s="53">
        <v>10</v>
      </c>
      <c r="X18" s="53">
        <v>10</v>
      </c>
      <c r="Z18" s="30" t="str">
        <f t="shared" si="4"/>
        <v xml:space="preserve">Aqua Suite </v>
      </c>
      <c r="AA18" s="31" t="str">
        <f t="shared" si="4"/>
        <v>EAI</v>
      </c>
      <c r="AB18" s="31" t="str">
        <f t="shared" si="4"/>
        <v>02 Persons</v>
      </c>
      <c r="AC18" s="34">
        <f t="shared" si="9"/>
        <v>810</v>
      </c>
      <c r="AD18" s="34">
        <f t="shared" si="5"/>
        <v>1108</v>
      </c>
      <c r="AE18" s="34">
        <f t="shared" si="5"/>
        <v>978</v>
      </c>
      <c r="AF18" s="34">
        <f t="shared" si="5"/>
        <v>781</v>
      </c>
    </row>
    <row r="19" spans="1:32" ht="17.45" customHeight="1">
      <c r="A19" s="30" t="s">
        <v>1840</v>
      </c>
      <c r="B19" s="31" t="s">
        <v>1833</v>
      </c>
      <c r="C19" s="31" t="s">
        <v>68</v>
      </c>
      <c r="D19" s="31">
        <v>1701</v>
      </c>
      <c r="E19" s="31">
        <v>2419</v>
      </c>
      <c r="F19" s="31">
        <v>2182</v>
      </c>
      <c r="G19" s="31">
        <v>1638</v>
      </c>
      <c r="H19" s="8"/>
      <c r="I19" s="33"/>
      <c r="J19" s="33"/>
      <c r="K19" s="33">
        <v>12</v>
      </c>
      <c r="M19" s="30" t="str">
        <f>A19</f>
        <v xml:space="preserve">Grand Reef Suite Two Bed Room </v>
      </c>
      <c r="N19" s="31" t="str">
        <f>B19</f>
        <v>EAI</v>
      </c>
      <c r="O19" s="31" t="str">
        <f>C19</f>
        <v>04 Persons</v>
      </c>
      <c r="P19" s="34">
        <f>D19+(K19*2)</f>
        <v>1725</v>
      </c>
      <c r="Q19" s="34">
        <f>E19+(K19*2)</f>
        <v>2443</v>
      </c>
      <c r="R19" s="34">
        <f>F19+(K19*2)</f>
        <v>2206</v>
      </c>
      <c r="S19" s="34">
        <f t="shared" si="8"/>
        <v>1662</v>
      </c>
      <c r="U19" s="53">
        <v>25</v>
      </c>
      <c r="V19" s="53">
        <v>40</v>
      </c>
      <c r="W19" s="53">
        <v>25</v>
      </c>
      <c r="X19" s="53">
        <v>25</v>
      </c>
      <c r="Z19" s="30" t="str">
        <f>M19</f>
        <v xml:space="preserve">Grand Reef Suite Two Bed Room </v>
      </c>
      <c r="AA19" s="31" t="str">
        <f>N19</f>
        <v>EAI</v>
      </c>
      <c r="AB19" s="31" t="str">
        <f>O19</f>
        <v>04 Persons</v>
      </c>
      <c r="AC19" s="34">
        <f t="shared" si="9"/>
        <v>1750</v>
      </c>
      <c r="AD19" s="34">
        <f>Q19+V19</f>
        <v>2483</v>
      </c>
      <c r="AE19" s="34">
        <f>R19+W19</f>
        <v>2231</v>
      </c>
      <c r="AF19" s="34">
        <f>S19+X19</f>
        <v>1687</v>
      </c>
    </row>
    <row r="20" spans="1:32" ht="17.45" customHeight="1">
      <c r="A20" s="25" t="s">
        <v>24</v>
      </c>
      <c r="I20" s="25" t="s">
        <v>25</v>
      </c>
      <c r="M20" s="25" t="s">
        <v>26</v>
      </c>
      <c r="U20" s="25" t="s">
        <v>27</v>
      </c>
      <c r="Z20" s="25" t="s">
        <v>129</v>
      </c>
    </row>
    <row r="21" spans="1:32" ht="17.45" customHeight="1">
      <c r="A21" s="299" t="s">
        <v>0</v>
      </c>
      <c r="B21" s="299" t="s">
        <v>1</v>
      </c>
      <c r="C21" s="299" t="s">
        <v>29</v>
      </c>
      <c r="D21" s="57" t="s">
        <v>175</v>
      </c>
      <c r="E21" s="57">
        <v>0</v>
      </c>
      <c r="F21" s="57">
        <v>0</v>
      </c>
      <c r="G21" s="57">
        <v>0</v>
      </c>
      <c r="H21" s="8"/>
      <c r="I21" s="26" t="s">
        <v>32</v>
      </c>
      <c r="J21" s="26" t="s">
        <v>33</v>
      </c>
      <c r="K21" s="26" t="s">
        <v>34</v>
      </c>
      <c r="M21" s="294" t="s">
        <v>0</v>
      </c>
      <c r="N21" s="294" t="s">
        <v>1</v>
      </c>
      <c r="O21" s="294" t="s">
        <v>29</v>
      </c>
      <c r="P21" s="51" t="str">
        <f t="shared" ref="P21:S22" si="11">D21</f>
        <v>Shoulder</v>
      </c>
      <c r="Q21" s="51">
        <f t="shared" si="11"/>
        <v>0</v>
      </c>
      <c r="R21" s="51">
        <f t="shared" si="11"/>
        <v>0</v>
      </c>
      <c r="S21" s="51">
        <f t="shared" si="11"/>
        <v>0</v>
      </c>
      <c r="U21" s="27" t="str">
        <f>P21</f>
        <v>Shoulder</v>
      </c>
      <c r="V21" s="27">
        <f t="shared" ref="V21:X22" si="12">Q21</f>
        <v>0</v>
      </c>
      <c r="W21" s="27">
        <f t="shared" si="12"/>
        <v>0</v>
      </c>
      <c r="X21" s="27">
        <f t="shared" si="12"/>
        <v>0</v>
      </c>
      <c r="Z21" s="311" t="s">
        <v>0</v>
      </c>
      <c r="AA21" s="311" t="s">
        <v>1</v>
      </c>
      <c r="AB21" s="311" t="s">
        <v>29</v>
      </c>
      <c r="AC21" s="52" t="str">
        <f>U21</f>
        <v>Shoulder</v>
      </c>
      <c r="AD21" s="52">
        <f t="shared" ref="AD21:AF22" si="13">V21</f>
        <v>0</v>
      </c>
      <c r="AE21" s="52">
        <f t="shared" si="13"/>
        <v>0</v>
      </c>
      <c r="AF21" s="52">
        <f t="shared" si="13"/>
        <v>0</v>
      </c>
    </row>
    <row r="22" spans="1:32" ht="17.45" customHeight="1">
      <c r="A22" s="299"/>
      <c r="B22" s="299"/>
      <c r="C22" s="299"/>
      <c r="D22" s="57" t="s">
        <v>403</v>
      </c>
      <c r="E22" s="57">
        <v>0</v>
      </c>
      <c r="F22" s="57">
        <v>0</v>
      </c>
      <c r="G22" s="57">
        <v>0</v>
      </c>
      <c r="H22" s="8"/>
      <c r="I22" s="26" t="s">
        <v>37</v>
      </c>
      <c r="J22" s="26" t="s">
        <v>38</v>
      </c>
      <c r="K22" s="26" t="s">
        <v>137</v>
      </c>
      <c r="M22" s="294"/>
      <c r="N22" s="294"/>
      <c r="O22" s="294"/>
      <c r="P22" s="51" t="str">
        <f t="shared" si="11"/>
        <v>01 Oct 2020 to 31 Oct 2020</v>
      </c>
      <c r="Q22" s="51">
        <f t="shared" si="11"/>
        <v>0</v>
      </c>
      <c r="R22" s="51">
        <f t="shared" si="11"/>
        <v>0</v>
      </c>
      <c r="S22" s="51">
        <f t="shared" si="11"/>
        <v>0</v>
      </c>
      <c r="U22" s="27" t="str">
        <f>P22</f>
        <v>01 Oct 2020 to 31 Oct 2020</v>
      </c>
      <c r="V22" s="27">
        <f t="shared" si="12"/>
        <v>0</v>
      </c>
      <c r="W22" s="27">
        <f t="shared" si="12"/>
        <v>0</v>
      </c>
      <c r="X22" s="27">
        <f t="shared" si="12"/>
        <v>0</v>
      </c>
      <c r="Z22" s="311"/>
      <c r="AA22" s="311"/>
      <c r="AB22" s="311"/>
      <c r="AC22" s="52" t="str">
        <f>U22</f>
        <v>01 Oct 2020 to 31 Oct 2020</v>
      </c>
      <c r="AD22" s="52">
        <f t="shared" si="13"/>
        <v>0</v>
      </c>
      <c r="AE22" s="52">
        <f t="shared" si="13"/>
        <v>0</v>
      </c>
      <c r="AF22" s="52">
        <f t="shared" si="13"/>
        <v>0</v>
      </c>
    </row>
    <row r="23" spans="1:32" ht="17.45" customHeight="1">
      <c r="A23" s="30" t="s">
        <v>330</v>
      </c>
      <c r="B23" s="31" t="s">
        <v>1833</v>
      </c>
      <c r="C23" s="31" t="s">
        <v>140</v>
      </c>
      <c r="D23" s="31">
        <v>410</v>
      </c>
      <c r="E23" s="31">
        <v>0</v>
      </c>
      <c r="F23" s="31">
        <v>0</v>
      </c>
      <c r="G23" s="31">
        <v>0</v>
      </c>
      <c r="H23" s="8"/>
      <c r="I23" s="33"/>
      <c r="J23" s="33"/>
      <c r="K23" s="33">
        <v>6</v>
      </c>
      <c r="M23" s="30" t="str">
        <f t="shared" ref="M23:O30" si="14">A23</f>
        <v>Beach Villa</v>
      </c>
      <c r="N23" s="31" t="str">
        <f t="shared" si="14"/>
        <v>EAI</v>
      </c>
      <c r="O23" s="31" t="str">
        <f t="shared" si="14"/>
        <v>02 Persons</v>
      </c>
      <c r="P23" s="34">
        <f>D23+(K23*2)</f>
        <v>422</v>
      </c>
      <c r="Q23" s="34">
        <f>E23+(K23*2)</f>
        <v>12</v>
      </c>
      <c r="R23" s="34">
        <f>F23+(K23*2)</f>
        <v>12</v>
      </c>
      <c r="S23" s="34">
        <f>G23+(K23*2)</f>
        <v>12</v>
      </c>
      <c r="U23" s="53">
        <v>10</v>
      </c>
      <c r="V23" s="53">
        <v>20</v>
      </c>
      <c r="W23" s="53">
        <v>10</v>
      </c>
      <c r="X23" s="53">
        <v>10</v>
      </c>
      <c r="Z23" s="30" t="str">
        <f t="shared" ref="Z23:AB30" si="15">M23</f>
        <v>Beach Villa</v>
      </c>
      <c r="AA23" s="31" t="str">
        <f t="shared" si="15"/>
        <v>EAI</v>
      </c>
      <c r="AB23" s="31" t="str">
        <f t="shared" si="15"/>
        <v>02 Persons</v>
      </c>
      <c r="AC23" s="34">
        <f>P23+U23</f>
        <v>432</v>
      </c>
      <c r="AD23" s="34">
        <f>Q23+V23</f>
        <v>32</v>
      </c>
      <c r="AE23" s="34">
        <f>R23+W23</f>
        <v>22</v>
      </c>
      <c r="AF23" s="34">
        <f t="shared" ref="AF23:AF30" si="16">S23+X23</f>
        <v>22</v>
      </c>
    </row>
    <row r="24" spans="1:32" ht="17.45" customHeight="1">
      <c r="A24" s="30" t="s">
        <v>511</v>
      </c>
      <c r="B24" s="31" t="s">
        <v>1833</v>
      </c>
      <c r="C24" s="31" t="s">
        <v>140</v>
      </c>
      <c r="D24" s="31">
        <v>443</v>
      </c>
      <c r="E24" s="31">
        <v>0</v>
      </c>
      <c r="F24" s="31">
        <v>0</v>
      </c>
      <c r="G24" s="31">
        <v>0</v>
      </c>
      <c r="H24" s="8"/>
      <c r="I24" s="33"/>
      <c r="J24" s="33"/>
      <c r="K24" s="33">
        <v>6</v>
      </c>
      <c r="M24" s="30" t="str">
        <f t="shared" si="14"/>
        <v>Deluxe Beach Villa</v>
      </c>
      <c r="N24" s="31" t="str">
        <f t="shared" si="14"/>
        <v>EAI</v>
      </c>
      <c r="O24" s="31" t="str">
        <f t="shared" si="14"/>
        <v>02 Persons</v>
      </c>
      <c r="P24" s="34">
        <f>D24+(K24*2)</f>
        <v>455</v>
      </c>
      <c r="Q24" s="34">
        <f t="shared" ref="Q24:Q30" si="17">E24+(K24*2)</f>
        <v>12</v>
      </c>
      <c r="R24" s="34">
        <f t="shared" ref="R24:R30" si="18">F24+(K24*2)</f>
        <v>12</v>
      </c>
      <c r="S24" s="34">
        <f t="shared" ref="S24:S31" si="19">G24+(K24*2)</f>
        <v>12</v>
      </c>
      <c r="U24" s="53">
        <v>10</v>
      </c>
      <c r="V24" s="53">
        <v>20</v>
      </c>
      <c r="W24" s="53">
        <v>10</v>
      </c>
      <c r="X24" s="53">
        <v>10</v>
      </c>
      <c r="Z24" s="30" t="str">
        <f t="shared" si="15"/>
        <v>Deluxe Beach Villa</v>
      </c>
      <c r="AA24" s="31" t="str">
        <f t="shared" si="15"/>
        <v>EAI</v>
      </c>
      <c r="AB24" s="31" t="str">
        <f t="shared" si="15"/>
        <v>02 Persons</v>
      </c>
      <c r="AC24" s="34">
        <f t="shared" ref="AC24:AE31" si="20">P24+U24</f>
        <v>465</v>
      </c>
      <c r="AD24" s="34">
        <f t="shared" si="20"/>
        <v>32</v>
      </c>
      <c r="AE24" s="34">
        <f t="shared" si="20"/>
        <v>22</v>
      </c>
      <c r="AF24" s="34">
        <f t="shared" si="16"/>
        <v>22</v>
      </c>
    </row>
    <row r="25" spans="1:32" ht="17.45" customHeight="1">
      <c r="A25" s="30" t="s">
        <v>1834</v>
      </c>
      <c r="B25" s="31" t="s">
        <v>1833</v>
      </c>
      <c r="C25" s="31" t="s">
        <v>140</v>
      </c>
      <c r="D25" s="31">
        <v>470</v>
      </c>
      <c r="E25" s="31">
        <v>0</v>
      </c>
      <c r="F25" s="31">
        <v>0</v>
      </c>
      <c r="G25" s="31">
        <v>0</v>
      </c>
      <c r="H25" s="8"/>
      <c r="I25" s="33"/>
      <c r="J25" s="33"/>
      <c r="K25" s="33">
        <v>6</v>
      </c>
      <c r="M25" s="30" t="str">
        <f t="shared" si="14"/>
        <v xml:space="preserve">Jacuzzi Deluxe Beach Villa </v>
      </c>
      <c r="N25" s="31" t="str">
        <f t="shared" si="14"/>
        <v>EAI</v>
      </c>
      <c r="O25" s="31" t="str">
        <f t="shared" si="14"/>
        <v>02 Persons</v>
      </c>
      <c r="P25" s="34">
        <f t="shared" ref="P25:P30" si="21">D25+(K25*2)</f>
        <v>482</v>
      </c>
      <c r="Q25" s="34">
        <f t="shared" si="17"/>
        <v>12</v>
      </c>
      <c r="R25" s="34">
        <f t="shared" si="18"/>
        <v>12</v>
      </c>
      <c r="S25" s="34">
        <f t="shared" si="19"/>
        <v>12</v>
      </c>
      <c r="U25" s="53">
        <v>10</v>
      </c>
      <c r="V25" s="53">
        <v>20</v>
      </c>
      <c r="W25" s="53">
        <v>10</v>
      </c>
      <c r="X25" s="53">
        <v>10</v>
      </c>
      <c r="Z25" s="30" t="str">
        <f t="shared" si="15"/>
        <v xml:space="preserve">Jacuzzi Deluxe Beach Villa </v>
      </c>
      <c r="AA25" s="31" t="str">
        <f t="shared" si="15"/>
        <v>EAI</v>
      </c>
      <c r="AB25" s="31" t="str">
        <f t="shared" si="15"/>
        <v>02 Persons</v>
      </c>
      <c r="AC25" s="34">
        <f t="shared" si="20"/>
        <v>492</v>
      </c>
      <c r="AD25" s="34">
        <f t="shared" si="20"/>
        <v>32</v>
      </c>
      <c r="AE25" s="34">
        <f t="shared" si="20"/>
        <v>22</v>
      </c>
      <c r="AF25" s="34">
        <f t="shared" si="16"/>
        <v>22</v>
      </c>
    </row>
    <row r="26" spans="1:32" ht="17.45" customHeight="1">
      <c r="A26" s="30" t="s">
        <v>1835</v>
      </c>
      <c r="B26" s="31" t="s">
        <v>1833</v>
      </c>
      <c r="C26" s="31" t="s">
        <v>140</v>
      </c>
      <c r="D26" s="31">
        <v>545</v>
      </c>
      <c r="E26" s="31">
        <v>0</v>
      </c>
      <c r="F26" s="31">
        <v>0</v>
      </c>
      <c r="G26" s="31">
        <v>0</v>
      </c>
      <c r="H26" s="8"/>
      <c r="I26" s="33"/>
      <c r="J26" s="33"/>
      <c r="K26" s="33">
        <v>6</v>
      </c>
      <c r="M26" s="30" t="str">
        <f t="shared" si="14"/>
        <v>Sun Aqua Pool Villa</v>
      </c>
      <c r="N26" s="31" t="str">
        <f t="shared" si="14"/>
        <v>EAI</v>
      </c>
      <c r="O26" s="31" t="str">
        <f t="shared" si="14"/>
        <v>02 Persons</v>
      </c>
      <c r="P26" s="34">
        <f t="shared" si="21"/>
        <v>557</v>
      </c>
      <c r="Q26" s="34">
        <f t="shared" si="17"/>
        <v>12</v>
      </c>
      <c r="R26" s="34">
        <f t="shared" si="18"/>
        <v>12</v>
      </c>
      <c r="S26" s="34">
        <f t="shared" si="19"/>
        <v>12</v>
      </c>
      <c r="U26" s="53">
        <v>10</v>
      </c>
      <c r="V26" s="53">
        <v>20</v>
      </c>
      <c r="W26" s="53">
        <v>10</v>
      </c>
      <c r="X26" s="53">
        <v>10</v>
      </c>
      <c r="Z26" s="30" t="str">
        <f t="shared" si="15"/>
        <v>Sun Aqua Pool Villa</v>
      </c>
      <c r="AA26" s="31" t="str">
        <f t="shared" si="15"/>
        <v>EAI</v>
      </c>
      <c r="AB26" s="31" t="str">
        <f t="shared" si="15"/>
        <v>02 Persons</v>
      </c>
      <c r="AC26" s="34">
        <f t="shared" si="20"/>
        <v>567</v>
      </c>
      <c r="AD26" s="34">
        <f t="shared" si="20"/>
        <v>32</v>
      </c>
      <c r="AE26" s="34">
        <f t="shared" si="20"/>
        <v>22</v>
      </c>
      <c r="AF26" s="34">
        <f t="shared" si="16"/>
        <v>22</v>
      </c>
    </row>
    <row r="27" spans="1:32" ht="17.45" customHeight="1">
      <c r="A27" s="30" t="s">
        <v>1836</v>
      </c>
      <c r="B27" s="31" t="s">
        <v>1833</v>
      </c>
      <c r="C27" s="31" t="s">
        <v>140</v>
      </c>
      <c r="D27" s="31">
        <v>513</v>
      </c>
      <c r="E27" s="31">
        <v>0</v>
      </c>
      <c r="F27" s="31">
        <v>0</v>
      </c>
      <c r="G27" s="31">
        <v>0</v>
      </c>
      <c r="H27" s="8"/>
      <c r="I27" s="33"/>
      <c r="J27" s="33"/>
      <c r="K27" s="33">
        <v>6</v>
      </c>
      <c r="M27" s="30" t="str">
        <f t="shared" si="14"/>
        <v xml:space="preserve">Reef Villa </v>
      </c>
      <c r="N27" s="31" t="str">
        <f t="shared" si="14"/>
        <v>EAI</v>
      </c>
      <c r="O27" s="31" t="str">
        <f t="shared" si="14"/>
        <v>02 Persons</v>
      </c>
      <c r="P27" s="34">
        <f t="shared" si="21"/>
        <v>525</v>
      </c>
      <c r="Q27" s="34">
        <f t="shared" si="17"/>
        <v>12</v>
      </c>
      <c r="R27" s="34">
        <f t="shared" si="18"/>
        <v>12</v>
      </c>
      <c r="S27" s="34">
        <f t="shared" si="19"/>
        <v>12</v>
      </c>
      <c r="U27" s="53">
        <v>10</v>
      </c>
      <c r="V27" s="53">
        <v>20</v>
      </c>
      <c r="W27" s="53">
        <v>10</v>
      </c>
      <c r="X27" s="53">
        <v>10</v>
      </c>
      <c r="Z27" s="30" t="str">
        <f t="shared" si="15"/>
        <v xml:space="preserve">Reef Villa </v>
      </c>
      <c r="AA27" s="31" t="str">
        <f t="shared" si="15"/>
        <v>EAI</v>
      </c>
      <c r="AB27" s="31" t="str">
        <f t="shared" si="15"/>
        <v>02 Persons</v>
      </c>
      <c r="AC27" s="34">
        <f t="shared" si="20"/>
        <v>535</v>
      </c>
      <c r="AD27" s="34">
        <f t="shared" si="20"/>
        <v>32</v>
      </c>
      <c r="AE27" s="34">
        <f t="shared" si="20"/>
        <v>22</v>
      </c>
      <c r="AF27" s="34">
        <f t="shared" si="16"/>
        <v>22</v>
      </c>
    </row>
    <row r="28" spans="1:32" ht="17.45" customHeight="1">
      <c r="A28" s="30" t="s">
        <v>1837</v>
      </c>
      <c r="B28" s="31" t="s">
        <v>1833</v>
      </c>
      <c r="C28" s="31" t="s">
        <v>140</v>
      </c>
      <c r="D28" s="31">
        <v>567</v>
      </c>
      <c r="E28" s="31">
        <v>0</v>
      </c>
      <c r="F28" s="31">
        <v>0</v>
      </c>
      <c r="G28" s="31">
        <v>0</v>
      </c>
      <c r="H28" s="8"/>
      <c r="I28" s="33"/>
      <c r="J28" s="33"/>
      <c r="K28" s="33">
        <v>6</v>
      </c>
      <c r="M28" s="30" t="str">
        <f t="shared" si="14"/>
        <v>Sunset Reef Villa</v>
      </c>
      <c r="N28" s="31" t="str">
        <f t="shared" si="14"/>
        <v>EAI</v>
      </c>
      <c r="O28" s="31" t="str">
        <f t="shared" si="14"/>
        <v>02 Persons</v>
      </c>
      <c r="P28" s="34">
        <f t="shared" si="21"/>
        <v>579</v>
      </c>
      <c r="Q28" s="34">
        <f t="shared" si="17"/>
        <v>12</v>
      </c>
      <c r="R28" s="34">
        <f t="shared" si="18"/>
        <v>12</v>
      </c>
      <c r="S28" s="34">
        <f t="shared" si="19"/>
        <v>12</v>
      </c>
      <c r="U28" s="53">
        <v>10</v>
      </c>
      <c r="V28" s="53">
        <v>20</v>
      </c>
      <c r="W28" s="53">
        <v>10</v>
      </c>
      <c r="X28" s="53">
        <v>10</v>
      </c>
      <c r="Z28" s="30" t="str">
        <f t="shared" si="15"/>
        <v>Sunset Reef Villa</v>
      </c>
      <c r="AA28" s="31" t="str">
        <f t="shared" si="15"/>
        <v>EAI</v>
      </c>
      <c r="AB28" s="31" t="str">
        <f t="shared" si="15"/>
        <v>02 Persons</v>
      </c>
      <c r="AC28" s="34">
        <f t="shared" si="20"/>
        <v>589</v>
      </c>
      <c r="AD28" s="34">
        <f t="shared" si="20"/>
        <v>32</v>
      </c>
      <c r="AE28" s="34">
        <f t="shared" si="20"/>
        <v>22</v>
      </c>
      <c r="AF28" s="34">
        <f t="shared" si="16"/>
        <v>22</v>
      </c>
    </row>
    <row r="29" spans="1:32" ht="17.45" customHeight="1">
      <c r="A29" s="30" t="s">
        <v>1838</v>
      </c>
      <c r="B29" s="31" t="s">
        <v>1833</v>
      </c>
      <c r="C29" s="31" t="s">
        <v>140</v>
      </c>
      <c r="D29" s="31">
        <v>680</v>
      </c>
      <c r="E29" s="31">
        <v>0</v>
      </c>
      <c r="F29" s="31">
        <v>0</v>
      </c>
      <c r="G29" s="31">
        <v>0</v>
      </c>
      <c r="H29" s="8"/>
      <c r="I29" s="33"/>
      <c r="J29" s="33"/>
      <c r="K29" s="33">
        <v>6</v>
      </c>
      <c r="M29" s="30" t="str">
        <f t="shared" si="14"/>
        <v>Aqua Villa</v>
      </c>
      <c r="N29" s="31" t="str">
        <f t="shared" si="14"/>
        <v>EAI</v>
      </c>
      <c r="O29" s="31" t="str">
        <f t="shared" si="14"/>
        <v>02 Persons</v>
      </c>
      <c r="P29" s="34">
        <f t="shared" si="21"/>
        <v>692</v>
      </c>
      <c r="Q29" s="34">
        <f t="shared" si="17"/>
        <v>12</v>
      </c>
      <c r="R29" s="34">
        <f t="shared" si="18"/>
        <v>12</v>
      </c>
      <c r="S29" s="34">
        <f t="shared" si="19"/>
        <v>12</v>
      </c>
      <c r="U29" s="53">
        <v>10</v>
      </c>
      <c r="V29" s="53">
        <v>20</v>
      </c>
      <c r="W29" s="53">
        <v>10</v>
      </c>
      <c r="X29" s="53">
        <v>10</v>
      </c>
      <c r="Z29" s="30" t="str">
        <f t="shared" si="15"/>
        <v>Aqua Villa</v>
      </c>
      <c r="AA29" s="31" t="str">
        <f t="shared" si="15"/>
        <v>EAI</v>
      </c>
      <c r="AB29" s="31" t="str">
        <f t="shared" si="15"/>
        <v>02 Persons</v>
      </c>
      <c r="AC29" s="34">
        <f t="shared" si="20"/>
        <v>702</v>
      </c>
      <c r="AD29" s="34">
        <f t="shared" si="20"/>
        <v>32</v>
      </c>
      <c r="AE29" s="34">
        <f t="shared" si="20"/>
        <v>22</v>
      </c>
      <c r="AF29" s="34">
        <f t="shared" si="16"/>
        <v>22</v>
      </c>
    </row>
    <row r="30" spans="1:32" ht="17.45" customHeight="1">
      <c r="A30" s="30" t="s">
        <v>1839</v>
      </c>
      <c r="B30" s="31" t="s">
        <v>1833</v>
      </c>
      <c r="C30" s="31" t="s">
        <v>140</v>
      </c>
      <c r="D30" s="31">
        <v>788</v>
      </c>
      <c r="E30" s="31">
        <v>0</v>
      </c>
      <c r="F30" s="31">
        <v>0</v>
      </c>
      <c r="G30" s="31">
        <v>0</v>
      </c>
      <c r="H30" s="8"/>
      <c r="I30" s="33"/>
      <c r="J30" s="33"/>
      <c r="K30" s="33">
        <v>6</v>
      </c>
      <c r="M30" s="30" t="str">
        <f t="shared" si="14"/>
        <v xml:space="preserve">Aqua Suite </v>
      </c>
      <c r="N30" s="31" t="str">
        <f t="shared" si="14"/>
        <v>EAI</v>
      </c>
      <c r="O30" s="31" t="str">
        <f t="shared" si="14"/>
        <v>02 Persons</v>
      </c>
      <c r="P30" s="34">
        <f t="shared" si="21"/>
        <v>800</v>
      </c>
      <c r="Q30" s="34">
        <f t="shared" si="17"/>
        <v>12</v>
      </c>
      <c r="R30" s="34">
        <f t="shared" si="18"/>
        <v>12</v>
      </c>
      <c r="S30" s="34">
        <f t="shared" si="19"/>
        <v>12</v>
      </c>
      <c r="U30" s="53">
        <v>10</v>
      </c>
      <c r="V30" s="53">
        <v>20</v>
      </c>
      <c r="W30" s="53">
        <v>10</v>
      </c>
      <c r="X30" s="53">
        <v>10</v>
      </c>
      <c r="Z30" s="30" t="str">
        <f t="shared" si="15"/>
        <v xml:space="preserve">Aqua Suite </v>
      </c>
      <c r="AA30" s="31" t="str">
        <f t="shared" si="15"/>
        <v>EAI</v>
      </c>
      <c r="AB30" s="31" t="str">
        <f t="shared" si="15"/>
        <v>02 Persons</v>
      </c>
      <c r="AC30" s="34">
        <f t="shared" si="20"/>
        <v>810</v>
      </c>
      <c r="AD30" s="34">
        <f t="shared" si="20"/>
        <v>32</v>
      </c>
      <c r="AE30" s="34">
        <f t="shared" si="20"/>
        <v>22</v>
      </c>
      <c r="AF30" s="34">
        <f t="shared" si="16"/>
        <v>22</v>
      </c>
    </row>
    <row r="31" spans="1:32" ht="17.45" customHeight="1">
      <c r="A31" s="30" t="s">
        <v>1840</v>
      </c>
      <c r="B31" s="31" t="s">
        <v>1833</v>
      </c>
      <c r="C31" s="31" t="s">
        <v>68</v>
      </c>
      <c r="D31" s="31">
        <v>1701</v>
      </c>
      <c r="E31" s="31">
        <v>0</v>
      </c>
      <c r="F31" s="31">
        <v>0</v>
      </c>
      <c r="G31" s="31">
        <v>0</v>
      </c>
      <c r="H31" s="8"/>
      <c r="I31" s="33"/>
      <c r="J31" s="33"/>
      <c r="K31" s="33">
        <v>12</v>
      </c>
      <c r="M31" s="30" t="str">
        <f>A31</f>
        <v xml:space="preserve">Grand Reef Suite Two Bed Room </v>
      </c>
      <c r="N31" s="31" t="str">
        <f>B31</f>
        <v>EAI</v>
      </c>
      <c r="O31" s="31" t="str">
        <f>C31</f>
        <v>04 Persons</v>
      </c>
      <c r="P31" s="34">
        <f>D31+(K31*2)</f>
        <v>1725</v>
      </c>
      <c r="Q31" s="34">
        <f>E31+(K31*2)</f>
        <v>24</v>
      </c>
      <c r="R31" s="34">
        <f>F31+(K31*2)</f>
        <v>24</v>
      </c>
      <c r="S31" s="34">
        <f t="shared" si="19"/>
        <v>24</v>
      </c>
      <c r="U31" s="53">
        <v>25</v>
      </c>
      <c r="V31" s="53">
        <v>40</v>
      </c>
      <c r="W31" s="53">
        <v>25</v>
      </c>
      <c r="X31" s="53">
        <v>25</v>
      </c>
      <c r="Z31" s="30" t="str">
        <f>M31</f>
        <v xml:space="preserve">Grand Reef Suite Two Bed Room </v>
      </c>
      <c r="AA31" s="31" t="str">
        <f>N31</f>
        <v>EAI</v>
      </c>
      <c r="AB31" s="31" t="str">
        <f>O31</f>
        <v>04 Persons</v>
      </c>
      <c r="AC31" s="34">
        <f t="shared" si="20"/>
        <v>1750</v>
      </c>
      <c r="AD31" s="34">
        <f>Q31+V31</f>
        <v>64</v>
      </c>
      <c r="AE31" s="34">
        <f>R31+W31</f>
        <v>49</v>
      </c>
      <c r="AF31" s="34">
        <f>S31+X31</f>
        <v>49</v>
      </c>
    </row>
  </sheetData>
  <sheetProtection algorithmName="SHA-512" hashValue="ROWmSE+91MCwBD+wu0wfXf7tBMpJr0jbR0rKZbV4oiqD34ozY4zesjJn2RosPsWcTAnjFgaAw79Gnx+DbGl7fw==" saltValue="auLpnXi24vGci/G+LOKQWg==" spinCount="100000" sheet="1" selectLockedCells="1" selectUnlockedCells="1"/>
  <mergeCells count="18">
    <mergeCell ref="O21:O22"/>
    <mergeCell ref="Z21:Z22"/>
    <mergeCell ref="A9:A10"/>
    <mergeCell ref="B9:B10"/>
    <mergeCell ref="C9:C10"/>
    <mergeCell ref="M9:M10"/>
    <mergeCell ref="N9:N10"/>
    <mergeCell ref="O9:O10"/>
    <mergeCell ref="A21:A22"/>
    <mergeCell ref="B21:B22"/>
    <mergeCell ref="C21:C22"/>
    <mergeCell ref="M21:M22"/>
    <mergeCell ref="N21:N22"/>
    <mergeCell ref="AA21:AA22"/>
    <mergeCell ref="AB21:AB22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707B6-68F0-4CD6-BA92-19D72321FE33}">
  <sheetPr codeName="Лист199"/>
  <dimension ref="A1:K33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24.7109375" style="1" customWidth="1"/>
    <col min="2" max="2" width="9.85546875" style="1" customWidth="1"/>
    <col min="3" max="3" width="11.28515625" style="2" customWidth="1"/>
    <col min="4" max="4" width="10" style="2" customWidth="1"/>
    <col min="5" max="6" width="10" style="3" customWidth="1"/>
    <col min="7" max="11" width="10" style="1" customWidth="1"/>
    <col min="12" max="16384" width="9.140625" style="1"/>
  </cols>
  <sheetData>
    <row r="1" spans="1:11" ht="20.25" customHeight="1">
      <c r="A1" s="300" t="s">
        <v>2022</v>
      </c>
      <c r="B1" s="300"/>
      <c r="C1" s="300"/>
      <c r="D1" s="300"/>
      <c r="K1" s="4"/>
    </row>
    <row r="2" spans="1:11" s="3" customFormat="1" ht="23.45" customHeight="1">
      <c r="A2" s="5"/>
      <c r="B2" s="5"/>
      <c r="C2" s="2"/>
      <c r="D2" s="2"/>
      <c r="G2" s="1"/>
      <c r="H2" s="1"/>
      <c r="I2" s="1"/>
      <c r="J2" s="1"/>
      <c r="K2" s="1"/>
    </row>
    <row r="3" spans="1:11" s="2" customFormat="1" ht="23.45" customHeight="1">
      <c r="A3" s="15" t="s">
        <v>10</v>
      </c>
      <c r="B3" s="15"/>
      <c r="E3" s="3"/>
      <c r="F3" s="3"/>
      <c r="G3" s="1"/>
      <c r="H3" s="1"/>
      <c r="I3" s="1"/>
      <c r="J3" s="1"/>
      <c r="K3" s="1"/>
    </row>
    <row r="4" spans="1:11" s="2" customFormat="1" ht="23.45" customHeight="1">
      <c r="A4" s="5" t="s">
        <v>384</v>
      </c>
      <c r="B4" s="5"/>
      <c r="E4" s="3"/>
      <c r="F4" s="3"/>
      <c r="G4" s="1"/>
      <c r="H4" s="1"/>
      <c r="I4" s="1"/>
      <c r="J4" s="1"/>
      <c r="K4" s="1"/>
    </row>
    <row r="5" spans="1:11" s="2" customFormat="1" ht="23.45" customHeight="1">
      <c r="A5" s="5" t="s">
        <v>12</v>
      </c>
      <c r="B5" s="5"/>
      <c r="E5" s="3"/>
      <c r="F5" s="3"/>
      <c r="G5" s="1"/>
      <c r="H5" s="1"/>
      <c r="I5" s="1"/>
      <c r="J5" s="1"/>
      <c r="K5" s="1"/>
    </row>
    <row r="6" spans="1:11" s="2" customFormat="1" ht="23.45" customHeight="1">
      <c r="A6" s="5" t="s">
        <v>887</v>
      </c>
      <c r="B6" s="5"/>
      <c r="E6" s="3"/>
      <c r="F6" s="3"/>
      <c r="G6" s="1"/>
      <c r="H6" s="1"/>
      <c r="I6" s="1"/>
      <c r="J6" s="1"/>
      <c r="K6" s="1"/>
    </row>
    <row r="7" spans="1:11" s="2" customFormat="1" ht="23.45" customHeight="1">
      <c r="A7" s="5" t="s">
        <v>888</v>
      </c>
      <c r="B7" s="5"/>
      <c r="E7" s="3"/>
      <c r="F7" s="3"/>
      <c r="G7" s="1"/>
      <c r="H7" s="1"/>
      <c r="I7" s="1"/>
      <c r="J7" s="1"/>
      <c r="K7" s="1"/>
    </row>
    <row r="8" spans="1:11" s="2" customFormat="1" ht="23.45" customHeight="1">
      <c r="A8" s="5" t="s">
        <v>889</v>
      </c>
      <c r="B8" s="5"/>
      <c r="E8" s="3"/>
      <c r="F8" s="3"/>
      <c r="G8" s="1"/>
      <c r="H8" s="1"/>
      <c r="I8" s="1"/>
      <c r="J8" s="1"/>
      <c r="K8" s="1"/>
    </row>
    <row r="9" spans="1:11" s="2" customFormat="1" ht="23.45" customHeight="1">
      <c r="A9" s="5"/>
      <c r="B9" s="5"/>
      <c r="E9" s="3"/>
      <c r="F9" s="3"/>
      <c r="G9" s="1"/>
      <c r="H9" s="1"/>
      <c r="I9" s="1"/>
      <c r="J9" s="1"/>
      <c r="K9" s="1"/>
    </row>
    <row r="10" spans="1:11" ht="23.45" customHeight="1">
      <c r="A10" s="23"/>
      <c r="B10" s="15"/>
    </row>
    <row r="11" spans="1:11" ht="23.45" customHeight="1">
      <c r="A11" s="15" t="s">
        <v>890</v>
      </c>
      <c r="B11" s="15"/>
    </row>
    <row r="12" spans="1:11" ht="23.45" customHeight="1">
      <c r="A12" s="23" t="s">
        <v>891</v>
      </c>
      <c r="B12" s="15"/>
    </row>
    <row r="13" spans="1:11" ht="23.45" customHeight="1">
      <c r="A13" s="23" t="s">
        <v>892</v>
      </c>
      <c r="B13" s="15"/>
    </row>
    <row r="14" spans="1:11" ht="23.45" customHeight="1">
      <c r="A14" s="23" t="s">
        <v>893</v>
      </c>
      <c r="B14" s="15"/>
    </row>
    <row r="15" spans="1:11" ht="23.45" customHeight="1">
      <c r="A15" s="23" t="s">
        <v>894</v>
      </c>
      <c r="B15" s="15"/>
    </row>
    <row r="16" spans="1:11" ht="23.45" customHeight="1">
      <c r="A16" s="23" t="s">
        <v>895</v>
      </c>
      <c r="B16" s="15"/>
    </row>
    <row r="17" spans="1:6" s="5" customFormat="1" ht="23.45" customHeight="1">
      <c r="A17" s="23" t="s">
        <v>896</v>
      </c>
      <c r="B17" s="15"/>
      <c r="C17" s="9"/>
      <c r="D17" s="9"/>
      <c r="E17" s="72"/>
      <c r="F17" s="72"/>
    </row>
    <row r="18" spans="1:6" s="5" customFormat="1" ht="23.45" customHeight="1">
      <c r="A18" s="23" t="s">
        <v>897</v>
      </c>
      <c r="B18" s="15"/>
      <c r="C18" s="9"/>
      <c r="D18" s="9"/>
      <c r="E18" s="72"/>
      <c r="F18" s="72"/>
    </row>
    <row r="19" spans="1:6" s="5" customFormat="1" ht="23.45" customHeight="1">
      <c r="A19" s="23"/>
      <c r="B19" s="15"/>
      <c r="C19" s="9"/>
      <c r="D19" s="9"/>
      <c r="E19" s="72"/>
      <c r="F19" s="72"/>
    </row>
    <row r="20" spans="1:6" s="5" customFormat="1" ht="23.45" customHeight="1">
      <c r="A20" s="80" t="s">
        <v>898</v>
      </c>
      <c r="B20" s="15"/>
      <c r="C20" s="9"/>
      <c r="D20" s="9"/>
      <c r="E20" s="72"/>
      <c r="F20" s="72"/>
    </row>
    <row r="21" spans="1:6" s="5" customFormat="1" ht="23.45" customHeight="1">
      <c r="A21" s="81" t="s">
        <v>899</v>
      </c>
      <c r="B21" s="15"/>
      <c r="C21" s="9"/>
      <c r="D21" s="9"/>
      <c r="E21" s="72"/>
      <c r="F21" s="72"/>
    </row>
    <row r="22" spans="1:6" s="5" customFormat="1" ht="23.45" customHeight="1">
      <c r="A22" s="81" t="s">
        <v>900</v>
      </c>
      <c r="B22" s="15"/>
      <c r="C22" s="9"/>
      <c r="D22" s="9"/>
      <c r="E22" s="72"/>
      <c r="F22" s="72"/>
    </row>
    <row r="23" spans="1:6" s="5" customFormat="1" ht="23.45" customHeight="1">
      <c r="A23" s="81" t="s">
        <v>901</v>
      </c>
      <c r="B23" s="15"/>
      <c r="C23" s="9"/>
      <c r="D23" s="9"/>
      <c r="E23" s="72"/>
      <c r="F23" s="72"/>
    </row>
    <row r="24" spans="1:6" s="5" customFormat="1" ht="23.45" customHeight="1">
      <c r="A24" s="81" t="s">
        <v>902</v>
      </c>
      <c r="B24" s="15"/>
      <c r="C24" s="9"/>
      <c r="D24" s="9"/>
      <c r="E24" s="72"/>
      <c r="F24" s="72"/>
    </row>
    <row r="25" spans="1:6" s="5" customFormat="1" ht="23.45" customHeight="1">
      <c r="A25" s="81" t="s">
        <v>903</v>
      </c>
      <c r="C25" s="9"/>
      <c r="D25" s="9"/>
      <c r="E25" s="72"/>
      <c r="F25" s="72"/>
    </row>
    <row r="26" spans="1:6" s="5" customFormat="1" ht="23.45" customHeight="1">
      <c r="A26" s="23"/>
      <c r="C26" s="9"/>
      <c r="D26" s="9"/>
      <c r="E26" s="72"/>
      <c r="F26" s="72"/>
    </row>
    <row r="27" spans="1:6" s="5" customFormat="1" ht="23.45" customHeight="1">
      <c r="A27" s="15" t="s">
        <v>407</v>
      </c>
      <c r="C27" s="9"/>
      <c r="D27" s="9"/>
      <c r="E27" s="72"/>
      <c r="F27" s="72"/>
    </row>
    <row r="28" spans="1:6" s="5" customFormat="1" ht="23.45" customHeight="1">
      <c r="A28" s="5" t="s">
        <v>904</v>
      </c>
      <c r="C28" s="9"/>
      <c r="D28" s="9"/>
      <c r="E28" s="72"/>
      <c r="F28" s="72"/>
    </row>
    <row r="29" spans="1:6" s="5" customFormat="1" ht="23.45" customHeight="1">
      <c r="A29" s="5" t="s">
        <v>905</v>
      </c>
      <c r="C29" s="9"/>
      <c r="D29" s="9"/>
      <c r="E29" s="72"/>
      <c r="F29" s="72"/>
    </row>
    <row r="30" spans="1:6" s="5" customFormat="1" ht="23.45" customHeight="1">
      <c r="A30" s="5" t="s">
        <v>389</v>
      </c>
      <c r="C30" s="9"/>
      <c r="D30" s="9"/>
      <c r="E30" s="72"/>
      <c r="F30" s="72"/>
    </row>
    <row r="31" spans="1:6" s="5" customFormat="1" ht="23.45" customHeight="1">
      <c r="A31" s="5" t="s">
        <v>906</v>
      </c>
      <c r="C31" s="9"/>
      <c r="D31" s="9"/>
      <c r="E31" s="72"/>
      <c r="F31" s="72"/>
    </row>
    <row r="32" spans="1:6" s="5" customFormat="1" ht="20.25" customHeight="1">
      <c r="C32" s="9"/>
      <c r="D32" s="9"/>
      <c r="E32" s="72"/>
      <c r="F32" s="72"/>
    </row>
    <row r="33" spans="1:6" s="5" customFormat="1" ht="20.25" customHeight="1">
      <c r="A33" s="59" t="s">
        <v>1841</v>
      </c>
      <c r="C33" s="9"/>
      <c r="D33" s="9"/>
      <c r="E33" s="72"/>
      <c r="F33" s="72"/>
    </row>
  </sheetData>
  <mergeCells count="1">
    <mergeCell ref="A1:D1"/>
  </mergeCells>
  <pageMargins left="0.25" right="0.25" top="0.75" bottom="0.75" header="0.3" footer="0.3"/>
  <pageSetup paperSize="9" scale="79" orientation="portrait" r:id="rId1"/>
  <headerFooter>
    <oddFooter>&amp;L&amp;"Candara,Regular"&amp;8INTOUR MALDIVES&amp;C&amp;"Candara,Regular"&amp;8&amp;P of &amp;N&amp;R&amp;"Candara,Regular"&amp;8Sun Island Resort &amp; Spa</oddFooter>
  </headerFooter>
  <rowBreaks count="1" manualBreakCount="1">
    <brk id="19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31EB4-DD02-49C3-96F9-B55A19A4ECD1}">
  <sheetPr codeName="Лист200">
    <tabColor rgb="FFFF0000"/>
  </sheetPr>
  <dimension ref="A2:AT55"/>
  <sheetViews>
    <sheetView topLeftCell="AU1" zoomScaleNormal="100" zoomScaleSheetLayoutView="100" workbookViewId="0">
      <selection sqref="A1:AT1048576"/>
    </sheetView>
  </sheetViews>
  <sheetFormatPr defaultColWidth="18.7109375" defaultRowHeight="18" customHeight="1"/>
  <cols>
    <col min="1" max="46" width="0" style="154" hidden="1" customWidth="1"/>
    <col min="47" max="16384" width="18.7109375" style="154"/>
  </cols>
  <sheetData>
    <row r="2" spans="1:46" ht="18" customHeight="1">
      <c r="E2" s="263"/>
    </row>
    <row r="3" spans="1:46" ht="18" customHeight="1">
      <c r="E3" s="263"/>
    </row>
    <row r="4" spans="1:46" ht="18" customHeight="1">
      <c r="E4" s="263"/>
    </row>
    <row r="5" spans="1:46" ht="18" customHeight="1">
      <c r="E5" s="263"/>
    </row>
    <row r="6" spans="1:46" ht="18" customHeight="1">
      <c r="E6" s="263"/>
    </row>
    <row r="7" spans="1:46" ht="18" customHeight="1">
      <c r="E7" s="263"/>
    </row>
    <row r="8" spans="1:46" ht="18" customHeight="1">
      <c r="A8" s="154" t="s">
        <v>24</v>
      </c>
      <c r="M8" s="154" t="s">
        <v>25</v>
      </c>
      <c r="S8" s="154" t="s">
        <v>26</v>
      </c>
      <c r="AE8" s="154" t="s">
        <v>27</v>
      </c>
      <c r="AJ8" s="154" t="s">
        <v>28</v>
      </c>
    </row>
    <row r="9" spans="1:46" ht="18" customHeight="1">
      <c r="A9" s="299" t="s">
        <v>0</v>
      </c>
      <c r="B9" s="299" t="s">
        <v>1</v>
      </c>
      <c r="C9" s="299" t="s">
        <v>29</v>
      </c>
      <c r="D9" s="288" t="s">
        <v>30</v>
      </c>
      <c r="E9" s="289"/>
      <c r="F9" s="289"/>
      <c r="G9" s="290"/>
      <c r="H9" s="288" t="s">
        <v>31</v>
      </c>
      <c r="I9" s="289"/>
      <c r="J9" s="289"/>
      <c r="K9" s="290"/>
      <c r="L9" s="8"/>
      <c r="M9" s="26" t="s">
        <v>32</v>
      </c>
      <c r="N9" s="26" t="s">
        <v>33</v>
      </c>
      <c r="O9" s="26" t="s">
        <v>34</v>
      </c>
      <c r="P9" s="26" t="s">
        <v>34</v>
      </c>
      <c r="Q9" s="26" t="s">
        <v>34</v>
      </c>
      <c r="S9" s="294" t="s">
        <v>0</v>
      </c>
      <c r="T9" s="294" t="s">
        <v>1</v>
      </c>
      <c r="U9" s="294" t="s">
        <v>29</v>
      </c>
      <c r="V9" s="291" t="str">
        <f>D9</f>
        <v>Season 1</v>
      </c>
      <c r="W9" s="292"/>
      <c r="X9" s="292"/>
      <c r="Y9" s="293"/>
      <c r="Z9" s="291" t="str">
        <f>H9</f>
        <v>Season 2</v>
      </c>
      <c r="AA9" s="292"/>
      <c r="AB9" s="292"/>
      <c r="AC9" s="293"/>
      <c r="AE9" s="27"/>
      <c r="AF9" s="27"/>
      <c r="AG9" s="27"/>
      <c r="AH9" s="28"/>
      <c r="AJ9" s="295" t="s">
        <v>0</v>
      </c>
      <c r="AK9" s="295" t="s">
        <v>1</v>
      </c>
      <c r="AL9" s="295" t="s">
        <v>29</v>
      </c>
      <c r="AM9" s="282" t="str">
        <f>V9</f>
        <v>Season 1</v>
      </c>
      <c r="AN9" s="283"/>
      <c r="AO9" s="283"/>
      <c r="AP9" s="284"/>
      <c r="AQ9" s="282" t="str">
        <f>Z9</f>
        <v>Season 2</v>
      </c>
      <c r="AR9" s="283"/>
      <c r="AS9" s="283"/>
      <c r="AT9" s="284"/>
    </row>
    <row r="10" spans="1:46" ht="18" customHeight="1">
      <c r="A10" s="299"/>
      <c r="B10" s="299"/>
      <c r="C10" s="299"/>
      <c r="D10" s="285" t="s">
        <v>908</v>
      </c>
      <c r="E10" s="286"/>
      <c r="F10" s="286"/>
      <c r="G10" s="287"/>
      <c r="H10" s="285" t="s">
        <v>453</v>
      </c>
      <c r="I10" s="286"/>
      <c r="J10" s="286"/>
      <c r="K10" s="287"/>
      <c r="L10" s="8"/>
      <c r="M10" s="26" t="s">
        <v>37</v>
      </c>
      <c r="N10" s="26" t="s">
        <v>38</v>
      </c>
      <c r="O10" s="26" t="s">
        <v>38</v>
      </c>
      <c r="P10" s="26" t="s">
        <v>38</v>
      </c>
      <c r="Q10" s="26"/>
      <c r="S10" s="294"/>
      <c r="T10" s="294"/>
      <c r="U10" s="294"/>
      <c r="V10" s="291" t="str">
        <f>D10</f>
        <v>28 Dec 2019 to 06 Jan 2020</v>
      </c>
      <c r="W10" s="292"/>
      <c r="X10" s="292"/>
      <c r="Y10" s="293"/>
      <c r="Z10" s="291" t="str">
        <f>H10</f>
        <v>07 Jan 2020 to 31 Mar 2020</v>
      </c>
      <c r="AA10" s="292"/>
      <c r="AB10" s="292"/>
      <c r="AC10" s="293"/>
      <c r="AE10" s="27" t="s">
        <v>39</v>
      </c>
      <c r="AF10" s="27"/>
      <c r="AG10" s="27" t="s">
        <v>40</v>
      </c>
      <c r="AH10" s="28"/>
      <c r="AJ10" s="296"/>
      <c r="AK10" s="296"/>
      <c r="AL10" s="296"/>
      <c r="AM10" s="282" t="str">
        <f>V10</f>
        <v>28 Dec 2019 to 06 Jan 2020</v>
      </c>
      <c r="AN10" s="283"/>
      <c r="AO10" s="283"/>
      <c r="AP10" s="284"/>
      <c r="AQ10" s="282" t="str">
        <f>Z10</f>
        <v>07 Jan 2020 to 31 Mar 2020</v>
      </c>
      <c r="AR10" s="283"/>
      <c r="AS10" s="283"/>
      <c r="AT10" s="284"/>
    </row>
    <row r="11" spans="1:46" ht="18" customHeight="1">
      <c r="A11" s="299"/>
      <c r="B11" s="299"/>
      <c r="C11" s="299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L11" s="8"/>
      <c r="M11" s="26"/>
      <c r="N11" s="26"/>
      <c r="O11" s="26"/>
      <c r="P11" s="26"/>
      <c r="Q11" s="26"/>
      <c r="S11" s="294"/>
      <c r="T11" s="294"/>
      <c r="U11" s="294"/>
      <c r="V11" s="29" t="s">
        <v>3</v>
      </c>
      <c r="W11" s="29" t="s">
        <v>4</v>
      </c>
      <c r="X11" s="29" t="s">
        <v>5</v>
      </c>
      <c r="Y11" s="29" t="s">
        <v>41</v>
      </c>
      <c r="Z11" s="29" t="s">
        <v>3</v>
      </c>
      <c r="AA11" s="29" t="s">
        <v>4</v>
      </c>
      <c r="AB11" s="29" t="s">
        <v>5</v>
      </c>
      <c r="AC11" s="29" t="s">
        <v>41</v>
      </c>
      <c r="AE11" s="27" t="s">
        <v>42</v>
      </c>
      <c r="AF11" s="27" t="s">
        <v>43</v>
      </c>
      <c r="AG11" s="27" t="s">
        <v>42</v>
      </c>
      <c r="AH11" s="28" t="s">
        <v>43</v>
      </c>
      <c r="AJ11" s="297"/>
      <c r="AK11" s="297"/>
      <c r="AL11" s="297"/>
      <c r="AM11" s="29" t="s">
        <v>3</v>
      </c>
      <c r="AN11" s="29" t="s">
        <v>4</v>
      </c>
      <c r="AO11" s="29" t="s">
        <v>5</v>
      </c>
      <c r="AP11" s="29" t="s">
        <v>41</v>
      </c>
      <c r="AQ11" s="29" t="s">
        <v>3</v>
      </c>
      <c r="AR11" s="29" t="s">
        <v>4</v>
      </c>
      <c r="AS11" s="29" t="s">
        <v>5</v>
      </c>
      <c r="AT11" s="29" t="s">
        <v>41</v>
      </c>
    </row>
    <row r="12" spans="1:46" ht="18" customHeight="1">
      <c r="A12" s="73" t="s">
        <v>1842</v>
      </c>
      <c r="B12" s="31" t="s">
        <v>217</v>
      </c>
      <c r="C12" s="31" t="s">
        <v>45</v>
      </c>
      <c r="D12" s="31">
        <v>462</v>
      </c>
      <c r="E12" s="31">
        <v>470</v>
      </c>
      <c r="F12" s="31">
        <v>635</v>
      </c>
      <c r="G12" s="31">
        <v>53</v>
      </c>
      <c r="H12" s="31">
        <v>336</v>
      </c>
      <c r="I12" s="31">
        <v>344</v>
      </c>
      <c r="J12" s="31">
        <v>465</v>
      </c>
      <c r="K12" s="31">
        <v>53</v>
      </c>
      <c r="L12" s="8"/>
      <c r="M12" s="33"/>
      <c r="N12" s="33"/>
      <c r="O12" s="33">
        <v>0</v>
      </c>
      <c r="P12" s="33">
        <v>0</v>
      </c>
      <c r="Q12" s="33">
        <v>0</v>
      </c>
      <c r="S12" s="30" t="str">
        <f t="shared" ref="S12:X17" si="0">A12</f>
        <v xml:space="preserve">Sun Villa </v>
      </c>
      <c r="T12" s="31" t="str">
        <f t="shared" si="0"/>
        <v>HB</v>
      </c>
      <c r="U12" s="31" t="str">
        <f t="shared" si="0"/>
        <v>as quoted</v>
      </c>
      <c r="V12" s="31">
        <f t="shared" si="0"/>
        <v>462</v>
      </c>
      <c r="W12" s="34">
        <f t="shared" si="0"/>
        <v>470</v>
      </c>
      <c r="X12" s="34">
        <f t="shared" si="0"/>
        <v>635</v>
      </c>
      <c r="Y12" s="34">
        <f t="shared" ref="Y12:Y17" si="1">G12+O12</f>
        <v>53</v>
      </c>
      <c r="Z12" s="34">
        <f t="shared" ref="Z12:AB17" si="2">H12</f>
        <v>336</v>
      </c>
      <c r="AA12" s="34">
        <f t="shared" si="2"/>
        <v>344</v>
      </c>
      <c r="AB12" s="34">
        <f t="shared" si="2"/>
        <v>465</v>
      </c>
      <c r="AC12" s="34">
        <f t="shared" ref="AC12:AC19" si="3">K12+O12</f>
        <v>53</v>
      </c>
      <c r="AE12" s="35">
        <v>20</v>
      </c>
      <c r="AF12" s="35">
        <v>1</v>
      </c>
      <c r="AG12" s="35">
        <v>10</v>
      </c>
      <c r="AH12" s="36">
        <v>1</v>
      </c>
      <c r="AJ12" s="30" t="str">
        <f t="shared" ref="AJ12:AL17" si="4">S12</f>
        <v xml:space="preserve">Sun Villa </v>
      </c>
      <c r="AK12" s="31" t="str">
        <f t="shared" si="4"/>
        <v>HB</v>
      </c>
      <c r="AL12" s="31" t="str">
        <f t="shared" si="4"/>
        <v>as quoted</v>
      </c>
      <c r="AM12" s="31">
        <f t="shared" ref="AM12:AM17" si="5">V12+AE12</f>
        <v>482</v>
      </c>
      <c r="AN12" s="31">
        <f t="shared" ref="AN12:AN17" si="6">W12+AE12</f>
        <v>490</v>
      </c>
      <c r="AO12" s="31">
        <f t="shared" ref="AO12:AQ17" si="7">X12+AE12</f>
        <v>655</v>
      </c>
      <c r="AP12" s="31">
        <f t="shared" si="7"/>
        <v>54</v>
      </c>
      <c r="AQ12" s="31">
        <f t="shared" si="7"/>
        <v>346</v>
      </c>
      <c r="AR12" s="31">
        <f t="shared" ref="AR12:AR17" si="8">AA12+AG12</f>
        <v>354</v>
      </c>
      <c r="AS12" s="31">
        <f t="shared" ref="AS12:AT17" si="9">AB12+AG12</f>
        <v>475</v>
      </c>
      <c r="AT12" s="31">
        <f t="shared" si="9"/>
        <v>54</v>
      </c>
    </row>
    <row r="13" spans="1:46" ht="18" customHeight="1">
      <c r="A13" s="73" t="s">
        <v>1843</v>
      </c>
      <c r="B13" s="31" t="s">
        <v>217</v>
      </c>
      <c r="C13" s="31" t="s">
        <v>45</v>
      </c>
      <c r="D13" s="31">
        <v>473</v>
      </c>
      <c r="E13" s="31">
        <v>481</v>
      </c>
      <c r="F13" s="31">
        <v>649</v>
      </c>
      <c r="G13" s="31">
        <v>55</v>
      </c>
      <c r="H13" s="31">
        <v>347</v>
      </c>
      <c r="I13" s="31">
        <v>355</v>
      </c>
      <c r="J13" s="31">
        <v>479</v>
      </c>
      <c r="K13" s="31">
        <v>55</v>
      </c>
      <c r="L13" s="8"/>
      <c r="M13" s="33"/>
      <c r="N13" s="33"/>
      <c r="O13" s="33">
        <v>0</v>
      </c>
      <c r="P13" s="33">
        <v>0</v>
      </c>
      <c r="Q13" s="33">
        <v>0</v>
      </c>
      <c r="S13" s="30" t="str">
        <f t="shared" si="0"/>
        <v>Standard Beach Bungalow</v>
      </c>
      <c r="T13" s="31" t="str">
        <f t="shared" si="0"/>
        <v>HB</v>
      </c>
      <c r="U13" s="31" t="str">
        <f t="shared" si="0"/>
        <v>as quoted</v>
      </c>
      <c r="V13" s="31">
        <f t="shared" si="0"/>
        <v>473</v>
      </c>
      <c r="W13" s="34">
        <f t="shared" si="0"/>
        <v>481</v>
      </c>
      <c r="X13" s="34">
        <f t="shared" si="0"/>
        <v>649</v>
      </c>
      <c r="Y13" s="34">
        <f t="shared" si="1"/>
        <v>55</v>
      </c>
      <c r="Z13" s="34">
        <f t="shared" si="2"/>
        <v>347</v>
      </c>
      <c r="AA13" s="34">
        <f t="shared" si="2"/>
        <v>355</v>
      </c>
      <c r="AB13" s="34">
        <f t="shared" si="2"/>
        <v>479</v>
      </c>
      <c r="AC13" s="34">
        <f t="shared" si="3"/>
        <v>55</v>
      </c>
      <c r="AE13" s="35">
        <v>20</v>
      </c>
      <c r="AF13" s="35">
        <v>1</v>
      </c>
      <c r="AG13" s="35">
        <v>10</v>
      </c>
      <c r="AH13" s="36">
        <v>1</v>
      </c>
      <c r="AJ13" s="30" t="str">
        <f t="shared" si="4"/>
        <v>Standard Beach Bungalow</v>
      </c>
      <c r="AK13" s="31" t="str">
        <f t="shared" si="4"/>
        <v>HB</v>
      </c>
      <c r="AL13" s="31" t="str">
        <f t="shared" si="4"/>
        <v>as quoted</v>
      </c>
      <c r="AM13" s="31">
        <f t="shared" si="5"/>
        <v>493</v>
      </c>
      <c r="AN13" s="31">
        <f t="shared" si="6"/>
        <v>501</v>
      </c>
      <c r="AO13" s="31">
        <f t="shared" si="7"/>
        <v>669</v>
      </c>
      <c r="AP13" s="31">
        <f t="shared" si="7"/>
        <v>56</v>
      </c>
      <c r="AQ13" s="31">
        <f t="shared" si="7"/>
        <v>357</v>
      </c>
      <c r="AR13" s="31">
        <f t="shared" si="8"/>
        <v>365</v>
      </c>
      <c r="AS13" s="31">
        <f t="shared" si="9"/>
        <v>489</v>
      </c>
      <c r="AT13" s="31">
        <f t="shared" si="9"/>
        <v>56</v>
      </c>
    </row>
    <row r="14" spans="1:46" ht="18" customHeight="1">
      <c r="A14" s="73" t="s">
        <v>1844</v>
      </c>
      <c r="B14" s="31" t="s">
        <v>217</v>
      </c>
      <c r="C14" s="31" t="s">
        <v>45</v>
      </c>
      <c r="D14" s="31">
        <v>484</v>
      </c>
      <c r="E14" s="31">
        <v>492</v>
      </c>
      <c r="F14" s="31">
        <v>664</v>
      </c>
      <c r="G14" s="31">
        <v>58</v>
      </c>
      <c r="H14" s="31">
        <v>358</v>
      </c>
      <c r="I14" s="31">
        <v>366</v>
      </c>
      <c r="J14" s="31">
        <v>494</v>
      </c>
      <c r="K14" s="31">
        <v>58</v>
      </c>
      <c r="L14" s="8"/>
      <c r="M14" s="33"/>
      <c r="N14" s="33"/>
      <c r="O14" s="33">
        <v>0</v>
      </c>
      <c r="P14" s="33">
        <v>0</v>
      </c>
      <c r="Q14" s="33">
        <v>0</v>
      </c>
      <c r="S14" s="30" t="str">
        <f t="shared" si="0"/>
        <v xml:space="preserve">Superior Beach Bungalow </v>
      </c>
      <c r="T14" s="31" t="str">
        <f t="shared" si="0"/>
        <v>HB</v>
      </c>
      <c r="U14" s="31" t="str">
        <f t="shared" si="0"/>
        <v>as quoted</v>
      </c>
      <c r="V14" s="31">
        <f t="shared" si="0"/>
        <v>484</v>
      </c>
      <c r="W14" s="34">
        <f t="shared" si="0"/>
        <v>492</v>
      </c>
      <c r="X14" s="34">
        <f t="shared" si="0"/>
        <v>664</v>
      </c>
      <c r="Y14" s="34">
        <f t="shared" si="1"/>
        <v>58</v>
      </c>
      <c r="Z14" s="34">
        <f t="shared" si="2"/>
        <v>358</v>
      </c>
      <c r="AA14" s="34">
        <f t="shared" si="2"/>
        <v>366</v>
      </c>
      <c r="AB14" s="34">
        <f t="shared" si="2"/>
        <v>494</v>
      </c>
      <c r="AC14" s="34">
        <f t="shared" si="3"/>
        <v>58</v>
      </c>
      <c r="AE14" s="35">
        <v>20</v>
      </c>
      <c r="AF14" s="35">
        <v>1</v>
      </c>
      <c r="AG14" s="35">
        <v>10</v>
      </c>
      <c r="AH14" s="36">
        <v>1</v>
      </c>
      <c r="AJ14" s="30" t="str">
        <f t="shared" si="4"/>
        <v xml:space="preserve">Superior Beach Bungalow </v>
      </c>
      <c r="AK14" s="31" t="str">
        <f t="shared" si="4"/>
        <v>HB</v>
      </c>
      <c r="AL14" s="31" t="str">
        <f t="shared" si="4"/>
        <v>as quoted</v>
      </c>
      <c r="AM14" s="31">
        <f t="shared" si="5"/>
        <v>504</v>
      </c>
      <c r="AN14" s="31">
        <f t="shared" si="6"/>
        <v>512</v>
      </c>
      <c r="AO14" s="31">
        <f t="shared" si="7"/>
        <v>684</v>
      </c>
      <c r="AP14" s="31">
        <f t="shared" si="7"/>
        <v>59</v>
      </c>
      <c r="AQ14" s="31">
        <f t="shared" si="7"/>
        <v>368</v>
      </c>
      <c r="AR14" s="31">
        <f t="shared" si="8"/>
        <v>376</v>
      </c>
      <c r="AS14" s="31">
        <f t="shared" si="9"/>
        <v>504</v>
      </c>
      <c r="AT14" s="31">
        <f t="shared" si="9"/>
        <v>59</v>
      </c>
    </row>
    <row r="15" spans="1:46" ht="18" customHeight="1">
      <c r="A15" s="73" t="s">
        <v>74</v>
      </c>
      <c r="B15" s="31" t="s">
        <v>217</v>
      </c>
      <c r="C15" s="31" t="s">
        <v>45</v>
      </c>
      <c r="D15" s="31">
        <v>506</v>
      </c>
      <c r="E15" s="31">
        <v>514</v>
      </c>
      <c r="F15" s="31">
        <v>694</v>
      </c>
      <c r="G15" s="31">
        <v>62</v>
      </c>
      <c r="H15" s="31">
        <v>380</v>
      </c>
      <c r="I15" s="31">
        <v>388</v>
      </c>
      <c r="J15" s="31">
        <v>524</v>
      </c>
      <c r="K15" s="31">
        <v>62</v>
      </c>
      <c r="L15" s="8"/>
      <c r="M15" s="33"/>
      <c r="N15" s="33"/>
      <c r="O15" s="33">
        <v>0</v>
      </c>
      <c r="P15" s="33">
        <v>0</v>
      </c>
      <c r="Q15" s="33">
        <v>0</v>
      </c>
      <c r="S15" s="30" t="str">
        <f t="shared" si="0"/>
        <v xml:space="preserve">Sunset Beach Villa </v>
      </c>
      <c r="T15" s="31" t="str">
        <f t="shared" si="0"/>
        <v>HB</v>
      </c>
      <c r="U15" s="31" t="str">
        <f t="shared" si="0"/>
        <v>as quoted</v>
      </c>
      <c r="V15" s="31">
        <f t="shared" si="0"/>
        <v>506</v>
      </c>
      <c r="W15" s="34">
        <f t="shared" si="0"/>
        <v>514</v>
      </c>
      <c r="X15" s="34">
        <f t="shared" si="0"/>
        <v>694</v>
      </c>
      <c r="Y15" s="34">
        <f t="shared" si="1"/>
        <v>62</v>
      </c>
      <c r="Z15" s="34">
        <f t="shared" si="2"/>
        <v>380</v>
      </c>
      <c r="AA15" s="34">
        <f t="shared" si="2"/>
        <v>388</v>
      </c>
      <c r="AB15" s="34">
        <f t="shared" si="2"/>
        <v>524</v>
      </c>
      <c r="AC15" s="34">
        <f>K15+O15</f>
        <v>62</v>
      </c>
      <c r="AE15" s="35">
        <v>20</v>
      </c>
      <c r="AF15" s="35">
        <v>1</v>
      </c>
      <c r="AG15" s="35">
        <v>10</v>
      </c>
      <c r="AH15" s="36">
        <v>1</v>
      </c>
      <c r="AJ15" s="30" t="str">
        <f t="shared" si="4"/>
        <v xml:space="preserve">Sunset Beach Villa </v>
      </c>
      <c r="AK15" s="31" t="str">
        <f t="shared" si="4"/>
        <v>HB</v>
      </c>
      <c r="AL15" s="31" t="str">
        <f t="shared" si="4"/>
        <v>as quoted</v>
      </c>
      <c r="AM15" s="31">
        <f t="shared" si="5"/>
        <v>526</v>
      </c>
      <c r="AN15" s="31">
        <f t="shared" si="6"/>
        <v>534</v>
      </c>
      <c r="AO15" s="31">
        <f t="shared" si="7"/>
        <v>714</v>
      </c>
      <c r="AP15" s="31">
        <f t="shared" si="7"/>
        <v>63</v>
      </c>
      <c r="AQ15" s="31">
        <f t="shared" si="7"/>
        <v>390</v>
      </c>
      <c r="AR15" s="31">
        <f t="shared" si="8"/>
        <v>398</v>
      </c>
      <c r="AS15" s="31">
        <f>AB15+AG15</f>
        <v>534</v>
      </c>
      <c r="AT15" s="31">
        <f>AC15+AH15</f>
        <v>63</v>
      </c>
    </row>
    <row r="16" spans="1:46" ht="18" customHeight="1">
      <c r="A16" s="73" t="s">
        <v>983</v>
      </c>
      <c r="B16" s="31" t="s">
        <v>217</v>
      </c>
      <c r="C16" s="31" t="s">
        <v>45</v>
      </c>
      <c r="D16" s="31">
        <v>644</v>
      </c>
      <c r="E16" s="31">
        <v>652</v>
      </c>
      <c r="F16" s="31">
        <v>880</v>
      </c>
      <c r="G16" s="31">
        <v>93</v>
      </c>
      <c r="H16" s="31">
        <v>518</v>
      </c>
      <c r="I16" s="31">
        <v>526</v>
      </c>
      <c r="J16" s="31">
        <v>710</v>
      </c>
      <c r="K16" s="31">
        <v>93</v>
      </c>
      <c r="L16" s="8"/>
      <c r="M16" s="33"/>
      <c r="N16" s="33"/>
      <c r="O16" s="33">
        <v>0</v>
      </c>
      <c r="P16" s="33">
        <v>0</v>
      </c>
      <c r="Q16" s="33">
        <v>0</v>
      </c>
      <c r="S16" s="30" t="str">
        <f t="shared" si="0"/>
        <v xml:space="preserve">Beach Pool Villa </v>
      </c>
      <c r="T16" s="31" t="str">
        <f t="shared" si="0"/>
        <v>HB</v>
      </c>
      <c r="U16" s="31" t="str">
        <f t="shared" si="0"/>
        <v>as quoted</v>
      </c>
      <c r="V16" s="31">
        <f t="shared" si="0"/>
        <v>644</v>
      </c>
      <c r="W16" s="34">
        <f t="shared" si="0"/>
        <v>652</v>
      </c>
      <c r="X16" s="34">
        <f t="shared" si="0"/>
        <v>880</v>
      </c>
      <c r="Y16" s="34">
        <f t="shared" si="1"/>
        <v>93</v>
      </c>
      <c r="Z16" s="34">
        <f t="shared" si="2"/>
        <v>518</v>
      </c>
      <c r="AA16" s="34">
        <f t="shared" si="2"/>
        <v>526</v>
      </c>
      <c r="AB16" s="34">
        <f t="shared" si="2"/>
        <v>710</v>
      </c>
      <c r="AC16" s="34">
        <f>K16+O16</f>
        <v>93</v>
      </c>
      <c r="AE16" s="35">
        <v>20</v>
      </c>
      <c r="AF16" s="35">
        <v>1</v>
      </c>
      <c r="AG16" s="35">
        <v>10</v>
      </c>
      <c r="AH16" s="36">
        <v>1</v>
      </c>
      <c r="AJ16" s="30" t="str">
        <f t="shared" si="4"/>
        <v xml:space="preserve">Beach Pool Villa </v>
      </c>
      <c r="AK16" s="31" t="str">
        <f t="shared" si="4"/>
        <v>HB</v>
      </c>
      <c r="AL16" s="31" t="str">
        <f t="shared" si="4"/>
        <v>as quoted</v>
      </c>
      <c r="AM16" s="31">
        <f t="shared" si="5"/>
        <v>664</v>
      </c>
      <c r="AN16" s="31">
        <f t="shared" si="6"/>
        <v>672</v>
      </c>
      <c r="AO16" s="31">
        <f t="shared" si="7"/>
        <v>900</v>
      </c>
      <c r="AP16" s="31">
        <f t="shared" si="7"/>
        <v>94</v>
      </c>
      <c r="AQ16" s="31">
        <f t="shared" si="7"/>
        <v>528</v>
      </c>
      <c r="AR16" s="31">
        <f t="shared" si="8"/>
        <v>536</v>
      </c>
      <c r="AS16" s="31">
        <f>AB16+AG16</f>
        <v>720</v>
      </c>
      <c r="AT16" s="31">
        <f>AC16+AH16</f>
        <v>94</v>
      </c>
    </row>
    <row r="17" spans="1:46" ht="18" customHeight="1">
      <c r="A17" s="73" t="s">
        <v>46</v>
      </c>
      <c r="B17" s="31" t="s">
        <v>217</v>
      </c>
      <c r="C17" s="31" t="s">
        <v>45</v>
      </c>
      <c r="D17" s="31">
        <v>701</v>
      </c>
      <c r="E17" s="31">
        <v>709</v>
      </c>
      <c r="F17" s="31">
        <v>956</v>
      </c>
      <c r="G17" s="31">
        <v>107</v>
      </c>
      <c r="H17" s="31">
        <v>513</v>
      </c>
      <c r="I17" s="31">
        <v>521</v>
      </c>
      <c r="J17" s="31">
        <v>703</v>
      </c>
      <c r="K17" s="31">
        <v>107</v>
      </c>
      <c r="L17" s="8"/>
      <c r="M17" s="33"/>
      <c r="N17" s="33"/>
      <c r="O17" s="33">
        <v>0</v>
      </c>
      <c r="P17" s="33">
        <v>0</v>
      </c>
      <c r="Q17" s="33">
        <v>0</v>
      </c>
      <c r="S17" s="30" t="str">
        <f t="shared" si="0"/>
        <v xml:space="preserve">Water Bungalow </v>
      </c>
      <c r="T17" s="31" t="str">
        <f t="shared" si="0"/>
        <v>HB</v>
      </c>
      <c r="U17" s="31" t="str">
        <f t="shared" si="0"/>
        <v>as quoted</v>
      </c>
      <c r="V17" s="31">
        <f t="shared" si="0"/>
        <v>701</v>
      </c>
      <c r="W17" s="34">
        <f t="shared" si="0"/>
        <v>709</v>
      </c>
      <c r="X17" s="34">
        <f t="shared" si="0"/>
        <v>956</v>
      </c>
      <c r="Y17" s="34">
        <f t="shared" si="1"/>
        <v>107</v>
      </c>
      <c r="Z17" s="34">
        <f t="shared" si="2"/>
        <v>513</v>
      </c>
      <c r="AA17" s="34">
        <f t="shared" si="2"/>
        <v>521</v>
      </c>
      <c r="AB17" s="34">
        <f t="shared" si="2"/>
        <v>703</v>
      </c>
      <c r="AC17" s="34">
        <f t="shared" si="3"/>
        <v>107</v>
      </c>
      <c r="AE17" s="35">
        <v>20</v>
      </c>
      <c r="AF17" s="35">
        <v>1</v>
      </c>
      <c r="AG17" s="35">
        <v>10</v>
      </c>
      <c r="AH17" s="36">
        <v>1</v>
      </c>
      <c r="AJ17" s="30" t="str">
        <f t="shared" si="4"/>
        <v xml:space="preserve">Water Bungalow </v>
      </c>
      <c r="AK17" s="31" t="str">
        <f t="shared" si="4"/>
        <v>HB</v>
      </c>
      <c r="AL17" s="31" t="str">
        <f t="shared" si="4"/>
        <v>as quoted</v>
      </c>
      <c r="AM17" s="31">
        <f t="shared" si="5"/>
        <v>721</v>
      </c>
      <c r="AN17" s="31">
        <f t="shared" si="6"/>
        <v>729</v>
      </c>
      <c r="AO17" s="31">
        <f t="shared" si="7"/>
        <v>976</v>
      </c>
      <c r="AP17" s="31">
        <f t="shared" si="7"/>
        <v>108</v>
      </c>
      <c r="AQ17" s="31">
        <f t="shared" si="7"/>
        <v>523</v>
      </c>
      <c r="AR17" s="31">
        <f t="shared" si="8"/>
        <v>531</v>
      </c>
      <c r="AS17" s="31">
        <f t="shared" si="9"/>
        <v>713</v>
      </c>
      <c r="AT17" s="31">
        <f t="shared" si="9"/>
        <v>108</v>
      </c>
    </row>
    <row r="18" spans="1:46" ht="18" customHeight="1">
      <c r="A18" s="73"/>
      <c r="B18" s="31"/>
      <c r="C18" s="31"/>
      <c r="D18" s="31"/>
      <c r="E18" s="31" t="s">
        <v>279</v>
      </c>
      <c r="F18" s="31"/>
      <c r="G18" s="31"/>
      <c r="H18" s="31"/>
      <c r="I18" s="31" t="s">
        <v>279</v>
      </c>
      <c r="J18" s="31"/>
      <c r="K18" s="31"/>
      <c r="L18" s="8"/>
      <c r="M18" s="33"/>
      <c r="N18" s="33"/>
      <c r="O18" s="33"/>
      <c r="P18" s="33"/>
      <c r="Q18" s="33"/>
      <c r="S18" s="30"/>
      <c r="T18" s="31"/>
      <c r="U18" s="31"/>
      <c r="V18" s="31"/>
      <c r="W18" s="34" t="str">
        <f>E18</f>
        <v>Quadruple</v>
      </c>
      <c r="X18" s="34"/>
      <c r="Y18" s="34"/>
      <c r="Z18" s="34"/>
      <c r="AA18" s="34" t="str">
        <f>I18</f>
        <v>Quadruple</v>
      </c>
      <c r="AB18" s="34"/>
      <c r="AC18" s="34">
        <f t="shared" si="3"/>
        <v>0</v>
      </c>
      <c r="AE18" s="35"/>
      <c r="AF18" s="35"/>
      <c r="AG18" s="35"/>
      <c r="AH18" s="36"/>
      <c r="AJ18" s="30"/>
      <c r="AK18" s="31"/>
      <c r="AL18" s="31"/>
      <c r="AM18" s="31"/>
      <c r="AN18" s="31" t="str">
        <f>W18</f>
        <v>Quadruple</v>
      </c>
      <c r="AO18" s="31"/>
      <c r="AP18" s="31"/>
      <c r="AQ18" s="31"/>
      <c r="AR18" s="31" t="str">
        <f>AA18</f>
        <v>Quadruple</v>
      </c>
      <c r="AS18" s="31"/>
      <c r="AT18" s="31"/>
    </row>
    <row r="19" spans="1:46" ht="18" customHeight="1">
      <c r="A19" s="73" t="s">
        <v>1845</v>
      </c>
      <c r="B19" s="31" t="s">
        <v>139</v>
      </c>
      <c r="C19" s="31" t="s">
        <v>68</v>
      </c>
      <c r="D19" s="264" t="s">
        <v>1323</v>
      </c>
      <c r="E19" s="31">
        <v>1764</v>
      </c>
      <c r="F19" s="31">
        <v>170</v>
      </c>
      <c r="G19" s="31">
        <v>150</v>
      </c>
      <c r="H19" s="264">
        <v>0</v>
      </c>
      <c r="I19" s="31">
        <v>1295</v>
      </c>
      <c r="J19" s="31">
        <v>170</v>
      </c>
      <c r="K19" s="31">
        <v>150</v>
      </c>
      <c r="L19" s="8"/>
      <c r="M19" s="33"/>
      <c r="N19" s="33"/>
      <c r="O19" s="33">
        <v>0</v>
      </c>
      <c r="P19" s="33">
        <v>0</v>
      </c>
      <c r="Q19" s="33">
        <v>0</v>
      </c>
      <c r="S19" s="30" t="str">
        <f>A19</f>
        <v>Presidential Suite (Water Villa)</v>
      </c>
      <c r="T19" s="31" t="str">
        <f>B19</f>
        <v>BB</v>
      </c>
      <c r="U19" s="31" t="str">
        <f>C19</f>
        <v>04 Persons</v>
      </c>
      <c r="V19" s="31" t="str">
        <f>D19</f>
        <v>-</v>
      </c>
      <c r="W19" s="34">
        <f>E19</f>
        <v>1764</v>
      </c>
      <c r="X19" s="34">
        <f>F19</f>
        <v>170</v>
      </c>
      <c r="Y19" s="34">
        <f>G19+O19</f>
        <v>150</v>
      </c>
      <c r="Z19" s="34">
        <f>H19</f>
        <v>0</v>
      </c>
      <c r="AA19" s="34">
        <f>I19</f>
        <v>1295</v>
      </c>
      <c r="AB19" s="34">
        <f>J19</f>
        <v>170</v>
      </c>
      <c r="AC19" s="34">
        <f t="shared" si="3"/>
        <v>150</v>
      </c>
      <c r="AE19" s="35">
        <v>40</v>
      </c>
      <c r="AF19" s="35">
        <v>1</v>
      </c>
      <c r="AG19" s="35">
        <v>25</v>
      </c>
      <c r="AH19" s="36">
        <v>1</v>
      </c>
      <c r="AJ19" s="30" t="str">
        <f>S19</f>
        <v>Presidential Suite (Water Villa)</v>
      </c>
      <c r="AK19" s="31" t="str">
        <f>T19</f>
        <v>BB</v>
      </c>
      <c r="AL19" s="31" t="str">
        <f>U19</f>
        <v>04 Persons</v>
      </c>
      <c r="AM19" s="31" t="e">
        <f>V19+AE19</f>
        <v>#VALUE!</v>
      </c>
      <c r="AN19" s="31">
        <f>W19+AE19</f>
        <v>1804</v>
      </c>
      <c r="AO19" s="31">
        <f>X19</f>
        <v>170</v>
      </c>
      <c r="AP19" s="31">
        <f>Y19+AF19</f>
        <v>151</v>
      </c>
      <c r="AQ19" s="31">
        <f>Z19+AG19</f>
        <v>25</v>
      </c>
      <c r="AR19" s="31">
        <f>AA19+AG19</f>
        <v>1320</v>
      </c>
      <c r="AS19" s="31">
        <f>AB19</f>
        <v>170</v>
      </c>
      <c r="AT19" s="31">
        <f>AC19+AH19</f>
        <v>151</v>
      </c>
    </row>
    <row r="20" spans="1:46" ht="18" customHeight="1">
      <c r="A20" s="154" t="s">
        <v>24</v>
      </c>
      <c r="M20" s="154" t="s">
        <v>25</v>
      </c>
      <c r="S20" s="154" t="s">
        <v>26</v>
      </c>
      <c r="AE20" s="154" t="s">
        <v>27</v>
      </c>
      <c r="AJ20" s="154" t="s">
        <v>28</v>
      </c>
    </row>
    <row r="21" spans="1:46" ht="18" customHeight="1">
      <c r="A21" s="299" t="s">
        <v>0</v>
      </c>
      <c r="B21" s="299" t="s">
        <v>1</v>
      </c>
      <c r="C21" s="299" t="s">
        <v>29</v>
      </c>
      <c r="D21" s="288" t="s">
        <v>47</v>
      </c>
      <c r="E21" s="289"/>
      <c r="F21" s="289"/>
      <c r="G21" s="290"/>
      <c r="H21" s="288" t="s">
        <v>48</v>
      </c>
      <c r="I21" s="289"/>
      <c r="J21" s="289"/>
      <c r="K21" s="290"/>
      <c r="L21" s="8"/>
      <c r="M21" s="26" t="s">
        <v>32</v>
      </c>
      <c r="N21" s="26" t="s">
        <v>33</v>
      </c>
      <c r="O21" s="26" t="s">
        <v>34</v>
      </c>
      <c r="P21" s="26" t="s">
        <v>34</v>
      </c>
      <c r="Q21" s="26" t="s">
        <v>34</v>
      </c>
      <c r="S21" s="294" t="s">
        <v>0</v>
      </c>
      <c r="T21" s="294" t="s">
        <v>1</v>
      </c>
      <c r="U21" s="294" t="s">
        <v>29</v>
      </c>
      <c r="V21" s="291" t="str">
        <f>D21</f>
        <v>Season 3</v>
      </c>
      <c r="W21" s="292"/>
      <c r="X21" s="292"/>
      <c r="Y21" s="293"/>
      <c r="Z21" s="291" t="str">
        <f>H21</f>
        <v>Season 4</v>
      </c>
      <c r="AA21" s="292"/>
      <c r="AB21" s="292"/>
      <c r="AC21" s="293"/>
      <c r="AE21" s="27"/>
      <c r="AF21" s="27"/>
      <c r="AG21" s="27"/>
      <c r="AH21" s="28"/>
      <c r="AJ21" s="295" t="s">
        <v>0</v>
      </c>
      <c r="AK21" s="295" t="s">
        <v>1</v>
      </c>
      <c r="AL21" s="295" t="s">
        <v>29</v>
      </c>
      <c r="AM21" s="282" t="str">
        <f>V21</f>
        <v>Season 3</v>
      </c>
      <c r="AN21" s="283"/>
      <c r="AO21" s="283"/>
      <c r="AP21" s="284"/>
      <c r="AQ21" s="282" t="str">
        <f>Z21</f>
        <v>Season 4</v>
      </c>
      <c r="AR21" s="283"/>
      <c r="AS21" s="283"/>
      <c r="AT21" s="284"/>
    </row>
    <row r="22" spans="1:46" ht="18" customHeight="1">
      <c r="A22" s="299"/>
      <c r="B22" s="299"/>
      <c r="C22" s="299"/>
      <c r="D22" s="285" t="s">
        <v>50</v>
      </c>
      <c r="E22" s="286"/>
      <c r="F22" s="286"/>
      <c r="G22" s="287"/>
      <c r="H22" s="285" t="s">
        <v>53</v>
      </c>
      <c r="I22" s="286"/>
      <c r="J22" s="286"/>
      <c r="K22" s="287"/>
      <c r="L22" s="8"/>
      <c r="M22" s="26" t="s">
        <v>37</v>
      </c>
      <c r="N22" s="26" t="s">
        <v>38</v>
      </c>
      <c r="O22" s="26" t="s">
        <v>38</v>
      </c>
      <c r="P22" s="26" t="s">
        <v>38</v>
      </c>
      <c r="Q22" s="26"/>
      <c r="S22" s="294"/>
      <c r="T22" s="294"/>
      <c r="U22" s="294"/>
      <c r="V22" s="291" t="str">
        <f>D22</f>
        <v>01 Apr 2020 to 30 Apr 2020</v>
      </c>
      <c r="W22" s="292"/>
      <c r="X22" s="292"/>
      <c r="Y22" s="293"/>
      <c r="Z22" s="291" t="str">
        <f>H22</f>
        <v>01 May 2020 to 31 Jul 2020</v>
      </c>
      <c r="AA22" s="292"/>
      <c r="AB22" s="292"/>
      <c r="AC22" s="293"/>
      <c r="AE22" s="27" t="s">
        <v>39</v>
      </c>
      <c r="AF22" s="27"/>
      <c r="AG22" s="27" t="s">
        <v>40</v>
      </c>
      <c r="AH22" s="28"/>
      <c r="AJ22" s="296"/>
      <c r="AK22" s="296"/>
      <c r="AL22" s="296"/>
      <c r="AM22" s="282" t="str">
        <f>V22</f>
        <v>01 Apr 2020 to 30 Apr 2020</v>
      </c>
      <c r="AN22" s="283"/>
      <c r="AO22" s="283"/>
      <c r="AP22" s="284"/>
      <c r="AQ22" s="282" t="str">
        <f>Z22</f>
        <v>01 May 2020 to 31 Jul 2020</v>
      </c>
      <c r="AR22" s="283"/>
      <c r="AS22" s="283"/>
      <c r="AT22" s="284"/>
    </row>
    <row r="23" spans="1:46" ht="18" customHeight="1">
      <c r="A23" s="299"/>
      <c r="B23" s="299"/>
      <c r="C23" s="299"/>
      <c r="D23" s="29" t="s">
        <v>3</v>
      </c>
      <c r="E23" s="29" t="s">
        <v>4</v>
      </c>
      <c r="F23" s="29" t="s">
        <v>5</v>
      </c>
      <c r="G23" s="29" t="s">
        <v>41</v>
      </c>
      <c r="H23" s="29" t="s">
        <v>3</v>
      </c>
      <c r="I23" s="29" t="s">
        <v>4</v>
      </c>
      <c r="J23" s="29" t="s">
        <v>5</v>
      </c>
      <c r="K23" s="29" t="s">
        <v>41</v>
      </c>
      <c r="L23" s="8"/>
      <c r="M23" s="26"/>
      <c r="N23" s="26"/>
      <c r="O23" s="26"/>
      <c r="P23" s="26"/>
      <c r="Q23" s="26"/>
      <c r="S23" s="294"/>
      <c r="T23" s="294"/>
      <c r="U23" s="294"/>
      <c r="V23" s="29" t="s">
        <v>3</v>
      </c>
      <c r="W23" s="29" t="s">
        <v>4</v>
      </c>
      <c r="X23" s="29" t="s">
        <v>5</v>
      </c>
      <c r="Y23" s="29" t="s">
        <v>41</v>
      </c>
      <c r="Z23" s="29" t="s">
        <v>3</v>
      </c>
      <c r="AA23" s="29" t="s">
        <v>4</v>
      </c>
      <c r="AB23" s="29" t="s">
        <v>5</v>
      </c>
      <c r="AC23" s="29" t="s">
        <v>41</v>
      </c>
      <c r="AE23" s="27" t="s">
        <v>42</v>
      </c>
      <c r="AF23" s="27" t="s">
        <v>43</v>
      </c>
      <c r="AG23" s="27" t="s">
        <v>42</v>
      </c>
      <c r="AH23" s="28" t="s">
        <v>43</v>
      </c>
      <c r="AJ23" s="297"/>
      <c r="AK23" s="297"/>
      <c r="AL23" s="297"/>
      <c r="AM23" s="29" t="s">
        <v>3</v>
      </c>
      <c r="AN23" s="29" t="s">
        <v>4</v>
      </c>
      <c r="AO23" s="29" t="s">
        <v>5</v>
      </c>
      <c r="AP23" s="29" t="s">
        <v>41</v>
      </c>
      <c r="AQ23" s="29" t="s">
        <v>3</v>
      </c>
      <c r="AR23" s="29" t="s">
        <v>4</v>
      </c>
      <c r="AS23" s="29" t="s">
        <v>5</v>
      </c>
      <c r="AT23" s="29" t="s">
        <v>41</v>
      </c>
    </row>
    <row r="24" spans="1:46" ht="18" customHeight="1">
      <c r="A24" s="73" t="s">
        <v>1842</v>
      </c>
      <c r="B24" s="31" t="s">
        <v>217</v>
      </c>
      <c r="C24" s="31" t="s">
        <v>45</v>
      </c>
      <c r="D24" s="31">
        <v>270</v>
      </c>
      <c r="E24" s="31">
        <v>278</v>
      </c>
      <c r="F24" s="31">
        <v>375</v>
      </c>
      <c r="G24" s="31">
        <v>53</v>
      </c>
      <c r="H24" s="31">
        <v>147</v>
      </c>
      <c r="I24" s="31">
        <v>155</v>
      </c>
      <c r="J24" s="31">
        <v>209</v>
      </c>
      <c r="K24" s="31">
        <v>53</v>
      </c>
      <c r="L24" s="8"/>
      <c r="M24" s="33"/>
      <c r="N24" s="33"/>
      <c r="O24" s="33">
        <v>0</v>
      </c>
      <c r="P24" s="33">
        <v>0</v>
      </c>
      <c r="Q24" s="33">
        <v>0</v>
      </c>
      <c r="S24" s="30" t="str">
        <f t="shared" ref="S24:X29" si="10">A24</f>
        <v xml:space="preserve">Sun Villa </v>
      </c>
      <c r="T24" s="31" t="str">
        <f t="shared" si="10"/>
        <v>HB</v>
      </c>
      <c r="U24" s="31" t="str">
        <f t="shared" si="10"/>
        <v>as quoted</v>
      </c>
      <c r="V24" s="31">
        <f t="shared" si="10"/>
        <v>270</v>
      </c>
      <c r="W24" s="34">
        <f t="shared" si="10"/>
        <v>278</v>
      </c>
      <c r="X24" s="34">
        <f t="shared" si="10"/>
        <v>375</v>
      </c>
      <c r="Y24" s="34">
        <f t="shared" ref="Y24:Y29" si="11">G24+O24</f>
        <v>53</v>
      </c>
      <c r="Z24" s="34">
        <f t="shared" ref="Z24:AB29" si="12">H24</f>
        <v>147</v>
      </c>
      <c r="AA24" s="34">
        <f t="shared" si="12"/>
        <v>155</v>
      </c>
      <c r="AB24" s="34">
        <f t="shared" si="12"/>
        <v>209</v>
      </c>
      <c r="AC24" s="34">
        <f t="shared" ref="AC24:AC26" si="13">K24+O24</f>
        <v>53</v>
      </c>
      <c r="AE24" s="35">
        <v>10</v>
      </c>
      <c r="AF24" s="36">
        <v>1</v>
      </c>
      <c r="AG24" s="35">
        <v>10</v>
      </c>
      <c r="AH24" s="36">
        <v>1</v>
      </c>
      <c r="AJ24" s="30" t="str">
        <f t="shared" ref="AJ24:AL29" si="14">S24</f>
        <v xml:space="preserve">Sun Villa </v>
      </c>
      <c r="AK24" s="31" t="str">
        <f t="shared" si="14"/>
        <v>HB</v>
      </c>
      <c r="AL24" s="31" t="str">
        <f t="shared" si="14"/>
        <v>as quoted</v>
      </c>
      <c r="AM24" s="31">
        <f t="shared" ref="AM24:AM29" si="15">V24+AE24</f>
        <v>280</v>
      </c>
      <c r="AN24" s="31">
        <f t="shared" ref="AN24:AN29" si="16">W24+AE24</f>
        <v>288</v>
      </c>
      <c r="AO24" s="31">
        <f t="shared" ref="AO24:AQ29" si="17">X24+AE24</f>
        <v>385</v>
      </c>
      <c r="AP24" s="31">
        <f t="shared" si="17"/>
        <v>54</v>
      </c>
      <c r="AQ24" s="31">
        <f t="shared" si="17"/>
        <v>157</v>
      </c>
      <c r="AR24" s="31">
        <f t="shared" ref="AR24:AR29" si="18">AA24+AG24</f>
        <v>165</v>
      </c>
      <c r="AS24" s="31">
        <f t="shared" ref="AS24:AT26" si="19">AB24+AG24</f>
        <v>219</v>
      </c>
      <c r="AT24" s="31">
        <f t="shared" si="19"/>
        <v>54</v>
      </c>
    </row>
    <row r="25" spans="1:46" ht="18" customHeight="1">
      <c r="A25" s="73" t="s">
        <v>1843</v>
      </c>
      <c r="B25" s="31" t="s">
        <v>217</v>
      </c>
      <c r="C25" s="31" t="s">
        <v>45</v>
      </c>
      <c r="D25" s="31">
        <v>281</v>
      </c>
      <c r="E25" s="31">
        <v>289</v>
      </c>
      <c r="F25" s="31">
        <v>389</v>
      </c>
      <c r="G25" s="31">
        <v>55</v>
      </c>
      <c r="H25" s="31">
        <v>158</v>
      </c>
      <c r="I25" s="31">
        <v>166</v>
      </c>
      <c r="J25" s="31">
        <v>224</v>
      </c>
      <c r="K25" s="31">
        <v>55</v>
      </c>
      <c r="L25" s="8"/>
      <c r="M25" s="33"/>
      <c r="N25" s="33"/>
      <c r="O25" s="33">
        <v>0</v>
      </c>
      <c r="P25" s="33">
        <v>0</v>
      </c>
      <c r="Q25" s="33">
        <v>0</v>
      </c>
      <c r="S25" s="30" t="str">
        <f t="shared" si="10"/>
        <v>Standard Beach Bungalow</v>
      </c>
      <c r="T25" s="31" t="str">
        <f t="shared" si="10"/>
        <v>HB</v>
      </c>
      <c r="U25" s="31" t="str">
        <f t="shared" si="10"/>
        <v>as quoted</v>
      </c>
      <c r="V25" s="31">
        <f t="shared" si="10"/>
        <v>281</v>
      </c>
      <c r="W25" s="34">
        <f t="shared" si="10"/>
        <v>289</v>
      </c>
      <c r="X25" s="34">
        <f t="shared" si="10"/>
        <v>389</v>
      </c>
      <c r="Y25" s="34">
        <f t="shared" si="11"/>
        <v>55</v>
      </c>
      <c r="Z25" s="34">
        <f t="shared" si="12"/>
        <v>158</v>
      </c>
      <c r="AA25" s="34">
        <f t="shared" si="12"/>
        <v>166</v>
      </c>
      <c r="AB25" s="34">
        <f t="shared" si="12"/>
        <v>224</v>
      </c>
      <c r="AC25" s="34">
        <f t="shared" si="13"/>
        <v>55</v>
      </c>
      <c r="AE25" s="35">
        <v>10</v>
      </c>
      <c r="AF25" s="36">
        <v>1</v>
      </c>
      <c r="AG25" s="35">
        <v>10</v>
      </c>
      <c r="AH25" s="36">
        <v>1</v>
      </c>
      <c r="AJ25" s="30" t="str">
        <f t="shared" si="14"/>
        <v>Standard Beach Bungalow</v>
      </c>
      <c r="AK25" s="31" t="str">
        <f t="shared" si="14"/>
        <v>HB</v>
      </c>
      <c r="AL25" s="31" t="str">
        <f t="shared" si="14"/>
        <v>as quoted</v>
      </c>
      <c r="AM25" s="31">
        <f t="shared" si="15"/>
        <v>291</v>
      </c>
      <c r="AN25" s="31">
        <f t="shared" si="16"/>
        <v>299</v>
      </c>
      <c r="AO25" s="31">
        <f t="shared" si="17"/>
        <v>399</v>
      </c>
      <c r="AP25" s="31">
        <f t="shared" si="17"/>
        <v>56</v>
      </c>
      <c r="AQ25" s="31">
        <f t="shared" si="17"/>
        <v>168</v>
      </c>
      <c r="AR25" s="31">
        <f t="shared" si="18"/>
        <v>176</v>
      </c>
      <c r="AS25" s="31">
        <f t="shared" si="19"/>
        <v>234</v>
      </c>
      <c r="AT25" s="31">
        <f t="shared" si="19"/>
        <v>56</v>
      </c>
    </row>
    <row r="26" spans="1:46" ht="18" customHeight="1">
      <c r="A26" s="73" t="s">
        <v>1844</v>
      </c>
      <c r="B26" s="31" t="s">
        <v>217</v>
      </c>
      <c r="C26" s="31" t="s">
        <v>45</v>
      </c>
      <c r="D26" s="31">
        <v>292</v>
      </c>
      <c r="E26" s="31">
        <v>300</v>
      </c>
      <c r="F26" s="31">
        <v>405</v>
      </c>
      <c r="G26" s="31">
        <v>58</v>
      </c>
      <c r="H26" s="31">
        <v>170</v>
      </c>
      <c r="I26" s="31">
        <v>178</v>
      </c>
      <c r="J26" s="31">
        <v>241</v>
      </c>
      <c r="K26" s="31">
        <v>58</v>
      </c>
      <c r="L26" s="8"/>
      <c r="M26" s="33"/>
      <c r="N26" s="33"/>
      <c r="O26" s="33">
        <v>0</v>
      </c>
      <c r="P26" s="33">
        <v>0</v>
      </c>
      <c r="Q26" s="33">
        <v>0</v>
      </c>
      <c r="S26" s="30" t="str">
        <f t="shared" si="10"/>
        <v xml:space="preserve">Superior Beach Bungalow </v>
      </c>
      <c r="T26" s="31" t="str">
        <f t="shared" si="10"/>
        <v>HB</v>
      </c>
      <c r="U26" s="31" t="str">
        <f t="shared" si="10"/>
        <v>as quoted</v>
      </c>
      <c r="V26" s="31">
        <f t="shared" si="10"/>
        <v>292</v>
      </c>
      <c r="W26" s="34">
        <f t="shared" si="10"/>
        <v>300</v>
      </c>
      <c r="X26" s="34">
        <f t="shared" si="10"/>
        <v>405</v>
      </c>
      <c r="Y26" s="34">
        <f t="shared" si="11"/>
        <v>58</v>
      </c>
      <c r="Z26" s="34">
        <f t="shared" si="12"/>
        <v>170</v>
      </c>
      <c r="AA26" s="34">
        <f t="shared" si="12"/>
        <v>178</v>
      </c>
      <c r="AB26" s="34">
        <f t="shared" si="12"/>
        <v>241</v>
      </c>
      <c r="AC26" s="34">
        <f t="shared" si="13"/>
        <v>58</v>
      </c>
      <c r="AE26" s="35">
        <v>10</v>
      </c>
      <c r="AF26" s="36">
        <v>1</v>
      </c>
      <c r="AG26" s="35">
        <v>10</v>
      </c>
      <c r="AH26" s="36">
        <v>1</v>
      </c>
      <c r="AJ26" s="30" t="str">
        <f t="shared" si="14"/>
        <v xml:space="preserve">Superior Beach Bungalow </v>
      </c>
      <c r="AK26" s="31" t="str">
        <f t="shared" si="14"/>
        <v>HB</v>
      </c>
      <c r="AL26" s="31" t="str">
        <f t="shared" si="14"/>
        <v>as quoted</v>
      </c>
      <c r="AM26" s="31">
        <f t="shared" si="15"/>
        <v>302</v>
      </c>
      <c r="AN26" s="31">
        <f t="shared" si="16"/>
        <v>310</v>
      </c>
      <c r="AO26" s="31">
        <f t="shared" si="17"/>
        <v>415</v>
      </c>
      <c r="AP26" s="31">
        <f t="shared" si="17"/>
        <v>59</v>
      </c>
      <c r="AQ26" s="31">
        <f t="shared" si="17"/>
        <v>180</v>
      </c>
      <c r="AR26" s="31">
        <f t="shared" si="18"/>
        <v>188</v>
      </c>
      <c r="AS26" s="31">
        <f t="shared" si="19"/>
        <v>251</v>
      </c>
      <c r="AT26" s="31">
        <f t="shared" si="19"/>
        <v>59</v>
      </c>
    </row>
    <row r="27" spans="1:46" ht="18" customHeight="1">
      <c r="A27" s="73" t="s">
        <v>74</v>
      </c>
      <c r="B27" s="31" t="s">
        <v>217</v>
      </c>
      <c r="C27" s="31" t="s">
        <v>45</v>
      </c>
      <c r="D27" s="31">
        <v>314</v>
      </c>
      <c r="E27" s="31">
        <v>322</v>
      </c>
      <c r="F27" s="31">
        <v>435</v>
      </c>
      <c r="G27" s="31">
        <v>62</v>
      </c>
      <c r="H27" s="31">
        <v>192</v>
      </c>
      <c r="I27" s="31">
        <v>200</v>
      </c>
      <c r="J27" s="31">
        <v>270</v>
      </c>
      <c r="K27" s="31">
        <v>62</v>
      </c>
      <c r="L27" s="8"/>
      <c r="M27" s="33"/>
      <c r="N27" s="33"/>
      <c r="O27" s="33">
        <v>0</v>
      </c>
      <c r="P27" s="33">
        <v>0</v>
      </c>
      <c r="Q27" s="33">
        <v>0</v>
      </c>
      <c r="S27" s="30" t="str">
        <f t="shared" si="10"/>
        <v xml:space="preserve">Sunset Beach Villa </v>
      </c>
      <c r="T27" s="31" t="str">
        <f t="shared" si="10"/>
        <v>HB</v>
      </c>
      <c r="U27" s="31" t="str">
        <f t="shared" si="10"/>
        <v>as quoted</v>
      </c>
      <c r="V27" s="31">
        <f t="shared" si="10"/>
        <v>314</v>
      </c>
      <c r="W27" s="34">
        <f t="shared" si="10"/>
        <v>322</v>
      </c>
      <c r="X27" s="34">
        <f t="shared" si="10"/>
        <v>435</v>
      </c>
      <c r="Y27" s="34">
        <f t="shared" si="11"/>
        <v>62</v>
      </c>
      <c r="Z27" s="34">
        <f t="shared" si="12"/>
        <v>192</v>
      </c>
      <c r="AA27" s="34">
        <f t="shared" si="12"/>
        <v>200</v>
      </c>
      <c r="AB27" s="34">
        <f t="shared" si="12"/>
        <v>270</v>
      </c>
      <c r="AC27" s="34">
        <f>K27+O27</f>
        <v>62</v>
      </c>
      <c r="AE27" s="35">
        <v>10</v>
      </c>
      <c r="AF27" s="36">
        <v>1</v>
      </c>
      <c r="AG27" s="35">
        <v>10</v>
      </c>
      <c r="AH27" s="36">
        <v>1</v>
      </c>
      <c r="AJ27" s="30" t="str">
        <f t="shared" si="14"/>
        <v xml:space="preserve">Sunset Beach Villa </v>
      </c>
      <c r="AK27" s="31" t="str">
        <f t="shared" si="14"/>
        <v>HB</v>
      </c>
      <c r="AL27" s="31" t="str">
        <f t="shared" si="14"/>
        <v>as quoted</v>
      </c>
      <c r="AM27" s="31">
        <f t="shared" si="15"/>
        <v>324</v>
      </c>
      <c r="AN27" s="31">
        <f t="shared" si="16"/>
        <v>332</v>
      </c>
      <c r="AO27" s="31">
        <f t="shared" si="17"/>
        <v>445</v>
      </c>
      <c r="AP27" s="31">
        <f t="shared" si="17"/>
        <v>63</v>
      </c>
      <c r="AQ27" s="31">
        <f t="shared" si="17"/>
        <v>202</v>
      </c>
      <c r="AR27" s="31">
        <f t="shared" si="18"/>
        <v>210</v>
      </c>
      <c r="AS27" s="31">
        <f>AB27+AG27</f>
        <v>280</v>
      </c>
      <c r="AT27" s="31">
        <f>AC27+AH27</f>
        <v>63</v>
      </c>
    </row>
    <row r="28" spans="1:46" ht="18" customHeight="1">
      <c r="A28" s="73" t="s">
        <v>983</v>
      </c>
      <c r="B28" s="31" t="s">
        <v>217</v>
      </c>
      <c r="C28" s="31" t="s">
        <v>45</v>
      </c>
      <c r="D28" s="31">
        <v>452</v>
      </c>
      <c r="E28" s="31">
        <v>460</v>
      </c>
      <c r="F28" s="31">
        <v>621</v>
      </c>
      <c r="G28" s="31">
        <v>93</v>
      </c>
      <c r="H28" s="31">
        <v>330</v>
      </c>
      <c r="I28" s="31">
        <v>338</v>
      </c>
      <c r="J28" s="31">
        <v>456</v>
      </c>
      <c r="K28" s="31">
        <v>93</v>
      </c>
      <c r="L28" s="8"/>
      <c r="M28" s="33"/>
      <c r="N28" s="33"/>
      <c r="O28" s="33">
        <v>0</v>
      </c>
      <c r="P28" s="33">
        <v>0</v>
      </c>
      <c r="Q28" s="33">
        <v>0</v>
      </c>
      <c r="S28" s="30" t="str">
        <f t="shared" si="10"/>
        <v xml:space="preserve">Beach Pool Villa </v>
      </c>
      <c r="T28" s="31" t="str">
        <f t="shared" si="10"/>
        <v>HB</v>
      </c>
      <c r="U28" s="31" t="str">
        <f t="shared" si="10"/>
        <v>as quoted</v>
      </c>
      <c r="V28" s="31">
        <f t="shared" si="10"/>
        <v>452</v>
      </c>
      <c r="W28" s="34">
        <f t="shared" si="10"/>
        <v>460</v>
      </c>
      <c r="X28" s="34">
        <f t="shared" si="10"/>
        <v>621</v>
      </c>
      <c r="Y28" s="34">
        <f t="shared" si="11"/>
        <v>93</v>
      </c>
      <c r="Z28" s="34">
        <f t="shared" si="12"/>
        <v>330</v>
      </c>
      <c r="AA28" s="34">
        <f t="shared" si="12"/>
        <v>338</v>
      </c>
      <c r="AB28" s="34">
        <f t="shared" si="12"/>
        <v>456</v>
      </c>
      <c r="AC28" s="34">
        <f>K28+O28</f>
        <v>93</v>
      </c>
      <c r="AE28" s="35">
        <v>10</v>
      </c>
      <c r="AF28" s="36">
        <v>1</v>
      </c>
      <c r="AG28" s="35">
        <v>10</v>
      </c>
      <c r="AH28" s="36">
        <v>1</v>
      </c>
      <c r="AJ28" s="30" t="str">
        <f t="shared" si="14"/>
        <v xml:space="preserve">Beach Pool Villa </v>
      </c>
      <c r="AK28" s="31" t="str">
        <f t="shared" si="14"/>
        <v>HB</v>
      </c>
      <c r="AL28" s="31" t="str">
        <f t="shared" si="14"/>
        <v>as quoted</v>
      </c>
      <c r="AM28" s="31">
        <f t="shared" si="15"/>
        <v>462</v>
      </c>
      <c r="AN28" s="31">
        <f t="shared" si="16"/>
        <v>470</v>
      </c>
      <c r="AO28" s="31">
        <f t="shared" si="17"/>
        <v>631</v>
      </c>
      <c r="AP28" s="31">
        <f t="shared" si="17"/>
        <v>94</v>
      </c>
      <c r="AQ28" s="31">
        <f t="shared" si="17"/>
        <v>340</v>
      </c>
      <c r="AR28" s="31">
        <f t="shared" si="18"/>
        <v>348</v>
      </c>
      <c r="AS28" s="31">
        <f>AB28+AG28</f>
        <v>466</v>
      </c>
      <c r="AT28" s="31">
        <f>AC28+AH28</f>
        <v>94</v>
      </c>
    </row>
    <row r="29" spans="1:46" ht="18" customHeight="1">
      <c r="A29" s="73" t="s">
        <v>46</v>
      </c>
      <c r="B29" s="31" t="s">
        <v>217</v>
      </c>
      <c r="C29" s="31" t="s">
        <v>45</v>
      </c>
      <c r="D29" s="31">
        <v>446</v>
      </c>
      <c r="E29" s="31">
        <v>454</v>
      </c>
      <c r="F29" s="31">
        <v>613</v>
      </c>
      <c r="G29" s="31">
        <v>107</v>
      </c>
      <c r="H29" s="31">
        <v>289</v>
      </c>
      <c r="I29" s="31">
        <v>297</v>
      </c>
      <c r="J29" s="31">
        <v>401</v>
      </c>
      <c r="K29" s="31">
        <v>107</v>
      </c>
      <c r="L29" s="8"/>
      <c r="M29" s="33"/>
      <c r="N29" s="33"/>
      <c r="O29" s="33">
        <v>0</v>
      </c>
      <c r="P29" s="33">
        <v>0</v>
      </c>
      <c r="Q29" s="33">
        <v>0</v>
      </c>
      <c r="S29" s="30" t="str">
        <f t="shared" si="10"/>
        <v xml:space="preserve">Water Bungalow </v>
      </c>
      <c r="T29" s="31" t="str">
        <f t="shared" si="10"/>
        <v>HB</v>
      </c>
      <c r="U29" s="31" t="str">
        <f t="shared" si="10"/>
        <v>as quoted</v>
      </c>
      <c r="V29" s="31">
        <f t="shared" si="10"/>
        <v>446</v>
      </c>
      <c r="W29" s="34">
        <f t="shared" si="10"/>
        <v>454</v>
      </c>
      <c r="X29" s="34">
        <f t="shared" si="10"/>
        <v>613</v>
      </c>
      <c r="Y29" s="34">
        <f t="shared" si="11"/>
        <v>107</v>
      </c>
      <c r="Z29" s="34">
        <f t="shared" si="12"/>
        <v>289</v>
      </c>
      <c r="AA29" s="34">
        <f t="shared" si="12"/>
        <v>297</v>
      </c>
      <c r="AB29" s="34">
        <f t="shared" si="12"/>
        <v>401</v>
      </c>
      <c r="AC29" s="34">
        <f t="shared" ref="AC29:AC31" si="20">K29+O29</f>
        <v>107</v>
      </c>
      <c r="AE29" s="35">
        <v>10</v>
      </c>
      <c r="AF29" s="36">
        <v>1</v>
      </c>
      <c r="AG29" s="35">
        <v>10</v>
      </c>
      <c r="AH29" s="36">
        <v>1</v>
      </c>
      <c r="AJ29" s="30" t="str">
        <f t="shared" si="14"/>
        <v xml:space="preserve">Water Bungalow </v>
      </c>
      <c r="AK29" s="31" t="str">
        <f t="shared" si="14"/>
        <v>HB</v>
      </c>
      <c r="AL29" s="31" t="str">
        <f t="shared" si="14"/>
        <v>as quoted</v>
      </c>
      <c r="AM29" s="31">
        <f t="shared" si="15"/>
        <v>456</v>
      </c>
      <c r="AN29" s="31">
        <f t="shared" si="16"/>
        <v>464</v>
      </c>
      <c r="AO29" s="31">
        <f t="shared" si="17"/>
        <v>623</v>
      </c>
      <c r="AP29" s="31">
        <f t="shared" si="17"/>
        <v>108</v>
      </c>
      <c r="AQ29" s="31">
        <f t="shared" si="17"/>
        <v>299</v>
      </c>
      <c r="AR29" s="31">
        <f t="shared" si="18"/>
        <v>307</v>
      </c>
      <c r="AS29" s="31">
        <f t="shared" ref="AS29:AT29" si="21">AB29+AG29</f>
        <v>411</v>
      </c>
      <c r="AT29" s="31">
        <f t="shared" si="21"/>
        <v>108</v>
      </c>
    </row>
    <row r="30" spans="1:46" ht="18" customHeight="1">
      <c r="A30" s="73"/>
      <c r="B30" s="31"/>
      <c r="C30" s="31"/>
      <c r="D30" s="31"/>
      <c r="E30" s="31" t="s">
        <v>279</v>
      </c>
      <c r="F30" s="31"/>
      <c r="G30" s="31"/>
      <c r="H30" s="31"/>
      <c r="I30" s="31" t="s">
        <v>279</v>
      </c>
      <c r="J30" s="31"/>
      <c r="K30" s="31"/>
      <c r="L30" s="8"/>
      <c r="M30" s="33"/>
      <c r="N30" s="33"/>
      <c r="O30" s="33"/>
      <c r="P30" s="33"/>
      <c r="Q30" s="33"/>
      <c r="S30" s="30"/>
      <c r="T30" s="31"/>
      <c r="U30" s="31"/>
      <c r="V30" s="31"/>
      <c r="W30" s="34" t="str">
        <f>E30</f>
        <v>Quadruple</v>
      </c>
      <c r="X30" s="34"/>
      <c r="Y30" s="34"/>
      <c r="Z30" s="34"/>
      <c r="AA30" s="34" t="str">
        <f>I30</f>
        <v>Quadruple</v>
      </c>
      <c r="AB30" s="34"/>
      <c r="AC30" s="34">
        <f t="shared" si="20"/>
        <v>0</v>
      </c>
      <c r="AE30" s="35"/>
      <c r="AF30" s="36"/>
      <c r="AG30" s="35"/>
      <c r="AH30" s="36"/>
      <c r="AJ30" s="30"/>
      <c r="AK30" s="31"/>
      <c r="AL30" s="31"/>
      <c r="AM30" s="31"/>
      <c r="AN30" s="31" t="str">
        <f>W30</f>
        <v>Quadruple</v>
      </c>
      <c r="AO30" s="31"/>
      <c r="AP30" s="31"/>
      <c r="AQ30" s="31"/>
      <c r="AR30" s="31" t="str">
        <f>AA30</f>
        <v>Quadruple</v>
      </c>
      <c r="AS30" s="31"/>
      <c r="AT30" s="31"/>
    </row>
    <row r="31" spans="1:46" ht="18" customHeight="1">
      <c r="A31" s="73" t="s">
        <v>1845</v>
      </c>
      <c r="B31" s="31" t="s">
        <v>139</v>
      </c>
      <c r="C31" s="31" t="s">
        <v>68</v>
      </c>
      <c r="D31" s="264" t="s">
        <v>1323</v>
      </c>
      <c r="E31" s="31">
        <v>1130</v>
      </c>
      <c r="F31" s="31">
        <v>170</v>
      </c>
      <c r="G31" s="31">
        <v>150</v>
      </c>
      <c r="H31" s="264">
        <v>0</v>
      </c>
      <c r="I31" s="31">
        <v>736</v>
      </c>
      <c r="J31" s="31">
        <v>170</v>
      </c>
      <c r="K31" s="31">
        <v>150</v>
      </c>
      <c r="L31" s="8"/>
      <c r="M31" s="33"/>
      <c r="N31" s="33"/>
      <c r="O31" s="33">
        <v>0</v>
      </c>
      <c r="P31" s="33">
        <v>0</v>
      </c>
      <c r="Q31" s="33">
        <v>0</v>
      </c>
      <c r="S31" s="30" t="str">
        <f>A31</f>
        <v>Presidential Suite (Water Villa)</v>
      </c>
      <c r="T31" s="31" t="str">
        <f>B31</f>
        <v>BB</v>
      </c>
      <c r="U31" s="31" t="str">
        <f>C31</f>
        <v>04 Persons</v>
      </c>
      <c r="V31" s="31" t="str">
        <f>D31</f>
        <v>-</v>
      </c>
      <c r="W31" s="34">
        <f>E31</f>
        <v>1130</v>
      </c>
      <c r="X31" s="34">
        <f>F31</f>
        <v>170</v>
      </c>
      <c r="Y31" s="34">
        <f>G31+O31</f>
        <v>150</v>
      </c>
      <c r="Z31" s="34">
        <f>H31</f>
        <v>0</v>
      </c>
      <c r="AA31" s="34">
        <f>I31</f>
        <v>736</v>
      </c>
      <c r="AB31" s="34">
        <f>J31</f>
        <v>170</v>
      </c>
      <c r="AC31" s="34">
        <f t="shared" si="20"/>
        <v>150</v>
      </c>
      <c r="AE31" s="35">
        <v>25</v>
      </c>
      <c r="AF31" s="36">
        <v>1</v>
      </c>
      <c r="AG31" s="35">
        <v>25</v>
      </c>
      <c r="AH31" s="36">
        <v>1</v>
      </c>
      <c r="AJ31" s="30" t="str">
        <f>S31</f>
        <v>Presidential Suite (Water Villa)</v>
      </c>
      <c r="AK31" s="31" t="str">
        <f>T31</f>
        <v>BB</v>
      </c>
      <c r="AL31" s="31" t="str">
        <f>U31</f>
        <v>04 Persons</v>
      </c>
      <c r="AM31" s="31" t="e">
        <f>V31+AE31</f>
        <v>#VALUE!</v>
      </c>
      <c r="AN31" s="31">
        <f>W31+AE31</f>
        <v>1155</v>
      </c>
      <c r="AO31" s="31">
        <f>X31</f>
        <v>170</v>
      </c>
      <c r="AP31" s="31">
        <f>Y31+AF31</f>
        <v>151</v>
      </c>
      <c r="AQ31" s="31">
        <f>Z31+AG31</f>
        <v>25</v>
      </c>
      <c r="AR31" s="31">
        <f>AA31+AG31</f>
        <v>761</v>
      </c>
      <c r="AS31" s="31">
        <f>AB31</f>
        <v>170</v>
      </c>
      <c r="AT31" s="31">
        <f>AC31+AH31</f>
        <v>151</v>
      </c>
    </row>
    <row r="32" spans="1:46" ht="18" customHeight="1">
      <c r="A32" s="154" t="s">
        <v>24</v>
      </c>
      <c r="M32" s="154" t="s">
        <v>25</v>
      </c>
      <c r="S32" s="154" t="s">
        <v>26</v>
      </c>
      <c r="AE32" s="154" t="s">
        <v>27</v>
      </c>
      <c r="AJ32" s="154" t="s">
        <v>28</v>
      </c>
    </row>
    <row r="33" spans="1:46" ht="18" customHeight="1">
      <c r="A33" s="299" t="s">
        <v>0</v>
      </c>
      <c r="B33" s="299" t="s">
        <v>1</v>
      </c>
      <c r="C33" s="299" t="s">
        <v>29</v>
      </c>
      <c r="D33" s="288" t="s">
        <v>51</v>
      </c>
      <c r="E33" s="289"/>
      <c r="F33" s="289"/>
      <c r="G33" s="290"/>
      <c r="H33" s="288" t="s">
        <v>52</v>
      </c>
      <c r="I33" s="289"/>
      <c r="J33" s="289"/>
      <c r="K33" s="290"/>
      <c r="L33" s="8"/>
      <c r="M33" s="26" t="s">
        <v>32</v>
      </c>
      <c r="N33" s="26" t="s">
        <v>33</v>
      </c>
      <c r="O33" s="26" t="s">
        <v>34</v>
      </c>
      <c r="P33" s="26" t="s">
        <v>34</v>
      </c>
      <c r="Q33" s="26" t="s">
        <v>34</v>
      </c>
      <c r="S33" s="294" t="s">
        <v>0</v>
      </c>
      <c r="T33" s="294" t="s">
        <v>1</v>
      </c>
      <c r="U33" s="294" t="s">
        <v>29</v>
      </c>
      <c r="V33" s="291" t="str">
        <f>D33</f>
        <v>Season 5</v>
      </c>
      <c r="W33" s="292"/>
      <c r="X33" s="292"/>
      <c r="Y33" s="293"/>
      <c r="Z33" s="291" t="str">
        <f>H33</f>
        <v>Season 6</v>
      </c>
      <c r="AA33" s="292"/>
      <c r="AB33" s="292"/>
      <c r="AC33" s="293"/>
      <c r="AE33" s="27"/>
      <c r="AF33" s="27"/>
      <c r="AG33" s="27"/>
      <c r="AH33" s="28"/>
      <c r="AJ33" s="295" t="s">
        <v>0</v>
      </c>
      <c r="AK33" s="295" t="s">
        <v>1</v>
      </c>
      <c r="AL33" s="295" t="s">
        <v>29</v>
      </c>
      <c r="AM33" s="282" t="str">
        <f>V33</f>
        <v>Season 5</v>
      </c>
      <c r="AN33" s="283"/>
      <c r="AO33" s="283"/>
      <c r="AP33" s="284"/>
      <c r="AQ33" s="282" t="str">
        <f>Z33</f>
        <v>Season 6</v>
      </c>
      <c r="AR33" s="283"/>
      <c r="AS33" s="283"/>
      <c r="AT33" s="284"/>
    </row>
    <row r="34" spans="1:46" ht="18" customHeight="1">
      <c r="A34" s="299"/>
      <c r="B34" s="299"/>
      <c r="C34" s="299"/>
      <c r="D34" s="285" t="s">
        <v>179</v>
      </c>
      <c r="E34" s="286"/>
      <c r="F34" s="286"/>
      <c r="G34" s="287"/>
      <c r="H34" s="285" t="s">
        <v>362</v>
      </c>
      <c r="I34" s="286"/>
      <c r="J34" s="286"/>
      <c r="K34" s="287"/>
      <c r="L34" s="8"/>
      <c r="M34" s="26" t="s">
        <v>37</v>
      </c>
      <c r="N34" s="26" t="s">
        <v>38</v>
      </c>
      <c r="O34" s="26" t="s">
        <v>38</v>
      </c>
      <c r="P34" s="26" t="s">
        <v>38</v>
      </c>
      <c r="Q34" s="26"/>
      <c r="S34" s="294"/>
      <c r="T34" s="294"/>
      <c r="U34" s="294"/>
      <c r="V34" s="291" t="str">
        <f>D34</f>
        <v>01 Aug 2020 to 31 Aug 2020</v>
      </c>
      <c r="W34" s="292"/>
      <c r="X34" s="292"/>
      <c r="Y34" s="293"/>
      <c r="Z34" s="291" t="str">
        <f>H34</f>
        <v>01 Sep 2020 to 31 Oct 2020</v>
      </c>
      <c r="AA34" s="292"/>
      <c r="AB34" s="292"/>
      <c r="AC34" s="293"/>
      <c r="AE34" s="27" t="s">
        <v>39</v>
      </c>
      <c r="AF34" s="27"/>
      <c r="AG34" s="27" t="s">
        <v>40</v>
      </c>
      <c r="AH34" s="28"/>
      <c r="AJ34" s="296"/>
      <c r="AK34" s="296"/>
      <c r="AL34" s="296"/>
      <c r="AM34" s="282" t="str">
        <f>V34</f>
        <v>01 Aug 2020 to 31 Aug 2020</v>
      </c>
      <c r="AN34" s="283"/>
      <c r="AO34" s="283"/>
      <c r="AP34" s="284"/>
      <c r="AQ34" s="282" t="str">
        <f>Z34</f>
        <v>01 Sep 2020 to 31 Oct 2020</v>
      </c>
      <c r="AR34" s="283"/>
      <c r="AS34" s="283"/>
      <c r="AT34" s="284"/>
    </row>
    <row r="35" spans="1:46" ht="18" customHeight="1">
      <c r="A35" s="299"/>
      <c r="B35" s="299"/>
      <c r="C35" s="299"/>
      <c r="D35" s="29" t="s">
        <v>3</v>
      </c>
      <c r="E35" s="29" t="s">
        <v>4</v>
      </c>
      <c r="F35" s="29" t="s">
        <v>5</v>
      </c>
      <c r="G35" s="29" t="s">
        <v>41</v>
      </c>
      <c r="H35" s="29" t="s">
        <v>3</v>
      </c>
      <c r="I35" s="29" t="s">
        <v>4</v>
      </c>
      <c r="J35" s="29" t="s">
        <v>5</v>
      </c>
      <c r="K35" s="29" t="s">
        <v>41</v>
      </c>
      <c r="L35" s="8"/>
      <c r="M35" s="26"/>
      <c r="N35" s="26"/>
      <c r="O35" s="26"/>
      <c r="P35" s="26"/>
      <c r="Q35" s="26"/>
      <c r="S35" s="294"/>
      <c r="T35" s="294"/>
      <c r="U35" s="294"/>
      <c r="V35" s="29" t="s">
        <v>3</v>
      </c>
      <c r="W35" s="29" t="s">
        <v>4</v>
      </c>
      <c r="X35" s="29" t="s">
        <v>5</v>
      </c>
      <c r="Y35" s="29" t="s">
        <v>41</v>
      </c>
      <c r="Z35" s="29" t="s">
        <v>3</v>
      </c>
      <c r="AA35" s="29" t="s">
        <v>4</v>
      </c>
      <c r="AB35" s="29" t="s">
        <v>5</v>
      </c>
      <c r="AC35" s="29" t="s">
        <v>41</v>
      </c>
      <c r="AE35" s="27" t="s">
        <v>42</v>
      </c>
      <c r="AF35" s="27" t="s">
        <v>43</v>
      </c>
      <c r="AG35" s="27" t="s">
        <v>42</v>
      </c>
      <c r="AH35" s="28" t="s">
        <v>43</v>
      </c>
      <c r="AJ35" s="297"/>
      <c r="AK35" s="297"/>
      <c r="AL35" s="297"/>
      <c r="AM35" s="29" t="s">
        <v>3</v>
      </c>
      <c r="AN35" s="29" t="s">
        <v>4</v>
      </c>
      <c r="AO35" s="29" t="s">
        <v>5</v>
      </c>
      <c r="AP35" s="29" t="s">
        <v>41</v>
      </c>
      <c r="AQ35" s="29" t="s">
        <v>3</v>
      </c>
      <c r="AR35" s="29" t="s">
        <v>4</v>
      </c>
      <c r="AS35" s="29" t="s">
        <v>5</v>
      </c>
      <c r="AT35" s="29" t="s">
        <v>41</v>
      </c>
    </row>
    <row r="36" spans="1:46" ht="18" customHeight="1">
      <c r="A36" s="73" t="s">
        <v>1842</v>
      </c>
      <c r="B36" s="31" t="s">
        <v>217</v>
      </c>
      <c r="C36" s="31" t="s">
        <v>45</v>
      </c>
      <c r="D36" s="31">
        <v>188</v>
      </c>
      <c r="E36" s="31">
        <v>196</v>
      </c>
      <c r="F36" s="31">
        <v>265</v>
      </c>
      <c r="G36" s="31">
        <v>53</v>
      </c>
      <c r="H36" s="31">
        <v>172</v>
      </c>
      <c r="I36" s="31">
        <v>180</v>
      </c>
      <c r="J36" s="31">
        <v>243</v>
      </c>
      <c r="K36" s="31">
        <v>53</v>
      </c>
      <c r="L36" s="8"/>
      <c r="M36" s="33"/>
      <c r="N36" s="33"/>
      <c r="O36" s="33">
        <v>0</v>
      </c>
      <c r="P36" s="33">
        <v>0</v>
      </c>
      <c r="Q36" s="33">
        <v>0</v>
      </c>
      <c r="S36" s="30" t="str">
        <f t="shared" ref="S36:X41" si="22">A36</f>
        <v xml:space="preserve">Sun Villa </v>
      </c>
      <c r="T36" s="31" t="str">
        <f t="shared" si="22"/>
        <v>HB</v>
      </c>
      <c r="U36" s="31" t="str">
        <f t="shared" si="22"/>
        <v>as quoted</v>
      </c>
      <c r="V36" s="31">
        <f t="shared" si="22"/>
        <v>188</v>
      </c>
      <c r="W36" s="34">
        <f t="shared" si="22"/>
        <v>196</v>
      </c>
      <c r="X36" s="34">
        <f t="shared" si="22"/>
        <v>265</v>
      </c>
      <c r="Y36" s="34">
        <f t="shared" ref="Y36:Y41" si="23">G36+O36</f>
        <v>53</v>
      </c>
      <c r="Z36" s="34">
        <f t="shared" ref="Z36:AB41" si="24">H36</f>
        <v>172</v>
      </c>
      <c r="AA36" s="34">
        <f t="shared" si="24"/>
        <v>180</v>
      </c>
      <c r="AB36" s="34">
        <f t="shared" si="24"/>
        <v>243</v>
      </c>
      <c r="AC36" s="34">
        <f t="shared" ref="AC36:AC38" si="25">K36+O36</f>
        <v>53</v>
      </c>
      <c r="AE36" s="35">
        <v>10</v>
      </c>
      <c r="AF36" s="36">
        <v>1</v>
      </c>
      <c r="AG36" s="35">
        <v>10</v>
      </c>
      <c r="AH36" s="36">
        <v>1</v>
      </c>
      <c r="AJ36" s="30" t="str">
        <f t="shared" ref="AJ36:AL41" si="26">S36</f>
        <v xml:space="preserve">Sun Villa </v>
      </c>
      <c r="AK36" s="31" t="str">
        <f t="shared" si="26"/>
        <v>HB</v>
      </c>
      <c r="AL36" s="31" t="str">
        <f t="shared" si="26"/>
        <v>as quoted</v>
      </c>
      <c r="AM36" s="31">
        <f t="shared" ref="AM36:AM41" si="27">V36+AE36</f>
        <v>198</v>
      </c>
      <c r="AN36" s="31">
        <f t="shared" ref="AN36:AN41" si="28">W36+AE36</f>
        <v>206</v>
      </c>
      <c r="AO36" s="31">
        <f t="shared" ref="AO36:AQ41" si="29">X36+AE36</f>
        <v>275</v>
      </c>
      <c r="AP36" s="31">
        <f t="shared" si="29"/>
        <v>54</v>
      </c>
      <c r="AQ36" s="31">
        <f t="shared" si="29"/>
        <v>182</v>
      </c>
      <c r="AR36" s="31">
        <f t="shared" ref="AR36:AR41" si="30">AA36+AG36</f>
        <v>190</v>
      </c>
      <c r="AS36" s="31">
        <f t="shared" ref="AS36:AT38" si="31">AB36+AG36</f>
        <v>253</v>
      </c>
      <c r="AT36" s="31">
        <f t="shared" si="31"/>
        <v>54</v>
      </c>
    </row>
    <row r="37" spans="1:46" ht="18" customHeight="1">
      <c r="A37" s="73" t="s">
        <v>1843</v>
      </c>
      <c r="B37" s="31" t="s">
        <v>217</v>
      </c>
      <c r="C37" s="31" t="s">
        <v>45</v>
      </c>
      <c r="D37" s="31">
        <v>199</v>
      </c>
      <c r="E37" s="31">
        <v>207</v>
      </c>
      <c r="F37" s="31">
        <v>279</v>
      </c>
      <c r="G37" s="31">
        <v>55</v>
      </c>
      <c r="H37" s="31">
        <v>183</v>
      </c>
      <c r="I37" s="31">
        <v>191</v>
      </c>
      <c r="J37" s="31">
        <v>258</v>
      </c>
      <c r="K37" s="31">
        <v>55</v>
      </c>
      <c r="L37" s="8"/>
      <c r="M37" s="33"/>
      <c r="N37" s="33"/>
      <c r="O37" s="33">
        <v>0</v>
      </c>
      <c r="P37" s="33">
        <v>0</v>
      </c>
      <c r="Q37" s="33">
        <v>0</v>
      </c>
      <c r="S37" s="30" t="str">
        <f t="shared" si="22"/>
        <v>Standard Beach Bungalow</v>
      </c>
      <c r="T37" s="31" t="str">
        <f t="shared" si="22"/>
        <v>HB</v>
      </c>
      <c r="U37" s="31" t="str">
        <f t="shared" si="22"/>
        <v>as quoted</v>
      </c>
      <c r="V37" s="31">
        <f t="shared" si="22"/>
        <v>199</v>
      </c>
      <c r="W37" s="34">
        <f t="shared" si="22"/>
        <v>207</v>
      </c>
      <c r="X37" s="34">
        <f t="shared" si="22"/>
        <v>279</v>
      </c>
      <c r="Y37" s="34">
        <f t="shared" si="23"/>
        <v>55</v>
      </c>
      <c r="Z37" s="34">
        <f t="shared" si="24"/>
        <v>183</v>
      </c>
      <c r="AA37" s="34">
        <f t="shared" si="24"/>
        <v>191</v>
      </c>
      <c r="AB37" s="34">
        <f t="shared" si="24"/>
        <v>258</v>
      </c>
      <c r="AC37" s="34">
        <f t="shared" si="25"/>
        <v>55</v>
      </c>
      <c r="AE37" s="35">
        <v>10</v>
      </c>
      <c r="AF37" s="36">
        <v>1</v>
      </c>
      <c r="AG37" s="35">
        <v>10</v>
      </c>
      <c r="AH37" s="36">
        <v>1</v>
      </c>
      <c r="AJ37" s="30" t="str">
        <f t="shared" si="26"/>
        <v>Standard Beach Bungalow</v>
      </c>
      <c r="AK37" s="31" t="str">
        <f t="shared" si="26"/>
        <v>HB</v>
      </c>
      <c r="AL37" s="31" t="str">
        <f t="shared" si="26"/>
        <v>as quoted</v>
      </c>
      <c r="AM37" s="31">
        <f t="shared" si="27"/>
        <v>209</v>
      </c>
      <c r="AN37" s="31">
        <f t="shared" si="28"/>
        <v>217</v>
      </c>
      <c r="AO37" s="31">
        <f t="shared" si="29"/>
        <v>289</v>
      </c>
      <c r="AP37" s="31">
        <f t="shared" si="29"/>
        <v>56</v>
      </c>
      <c r="AQ37" s="31">
        <f t="shared" si="29"/>
        <v>193</v>
      </c>
      <c r="AR37" s="31">
        <f t="shared" si="30"/>
        <v>201</v>
      </c>
      <c r="AS37" s="31">
        <f t="shared" si="31"/>
        <v>268</v>
      </c>
      <c r="AT37" s="31">
        <f t="shared" si="31"/>
        <v>56</v>
      </c>
    </row>
    <row r="38" spans="1:46" ht="18" customHeight="1">
      <c r="A38" s="73" t="s">
        <v>1844</v>
      </c>
      <c r="B38" s="31" t="s">
        <v>217</v>
      </c>
      <c r="C38" s="31" t="s">
        <v>45</v>
      </c>
      <c r="D38" s="31">
        <v>210</v>
      </c>
      <c r="E38" s="31">
        <v>218</v>
      </c>
      <c r="F38" s="31">
        <v>295</v>
      </c>
      <c r="G38" s="31">
        <v>58</v>
      </c>
      <c r="H38" s="31">
        <v>194</v>
      </c>
      <c r="I38" s="31">
        <v>202</v>
      </c>
      <c r="J38" s="31">
        <v>273</v>
      </c>
      <c r="K38" s="31">
        <v>58</v>
      </c>
      <c r="L38" s="8"/>
      <c r="M38" s="33"/>
      <c r="N38" s="33"/>
      <c r="O38" s="33">
        <v>0</v>
      </c>
      <c r="P38" s="33">
        <v>0</v>
      </c>
      <c r="Q38" s="33">
        <v>0</v>
      </c>
      <c r="S38" s="30" t="str">
        <f t="shared" si="22"/>
        <v xml:space="preserve">Superior Beach Bungalow </v>
      </c>
      <c r="T38" s="31" t="str">
        <f t="shared" si="22"/>
        <v>HB</v>
      </c>
      <c r="U38" s="31" t="str">
        <f t="shared" si="22"/>
        <v>as quoted</v>
      </c>
      <c r="V38" s="31">
        <f t="shared" si="22"/>
        <v>210</v>
      </c>
      <c r="W38" s="34">
        <f t="shared" si="22"/>
        <v>218</v>
      </c>
      <c r="X38" s="34">
        <f t="shared" si="22"/>
        <v>295</v>
      </c>
      <c r="Y38" s="34">
        <f t="shared" si="23"/>
        <v>58</v>
      </c>
      <c r="Z38" s="34">
        <f t="shared" si="24"/>
        <v>194</v>
      </c>
      <c r="AA38" s="34">
        <f t="shared" si="24"/>
        <v>202</v>
      </c>
      <c r="AB38" s="34">
        <f t="shared" si="24"/>
        <v>273</v>
      </c>
      <c r="AC38" s="34">
        <f t="shared" si="25"/>
        <v>58</v>
      </c>
      <c r="AE38" s="35">
        <v>10</v>
      </c>
      <c r="AF38" s="36">
        <v>1</v>
      </c>
      <c r="AG38" s="35">
        <v>10</v>
      </c>
      <c r="AH38" s="36">
        <v>1</v>
      </c>
      <c r="AJ38" s="30" t="str">
        <f t="shared" si="26"/>
        <v xml:space="preserve">Superior Beach Bungalow </v>
      </c>
      <c r="AK38" s="31" t="str">
        <f t="shared" si="26"/>
        <v>HB</v>
      </c>
      <c r="AL38" s="31" t="str">
        <f t="shared" si="26"/>
        <v>as quoted</v>
      </c>
      <c r="AM38" s="31">
        <f t="shared" si="27"/>
        <v>220</v>
      </c>
      <c r="AN38" s="31">
        <f t="shared" si="28"/>
        <v>228</v>
      </c>
      <c r="AO38" s="31">
        <f t="shared" si="29"/>
        <v>305</v>
      </c>
      <c r="AP38" s="31">
        <f t="shared" si="29"/>
        <v>59</v>
      </c>
      <c r="AQ38" s="31">
        <f t="shared" si="29"/>
        <v>204</v>
      </c>
      <c r="AR38" s="31">
        <f t="shared" si="30"/>
        <v>212</v>
      </c>
      <c r="AS38" s="31">
        <f t="shared" si="31"/>
        <v>283</v>
      </c>
      <c r="AT38" s="31">
        <f t="shared" si="31"/>
        <v>59</v>
      </c>
    </row>
    <row r="39" spans="1:46" ht="18" customHeight="1">
      <c r="A39" s="73" t="s">
        <v>74</v>
      </c>
      <c r="B39" s="31" t="s">
        <v>217</v>
      </c>
      <c r="C39" s="31" t="s">
        <v>45</v>
      </c>
      <c r="D39" s="31">
        <v>232</v>
      </c>
      <c r="E39" s="31">
        <v>240</v>
      </c>
      <c r="F39" s="31">
        <v>324</v>
      </c>
      <c r="G39" s="31">
        <v>62</v>
      </c>
      <c r="H39" s="31">
        <v>216</v>
      </c>
      <c r="I39" s="31">
        <v>224</v>
      </c>
      <c r="J39" s="31">
        <v>303</v>
      </c>
      <c r="K39" s="31">
        <v>62</v>
      </c>
      <c r="L39" s="8"/>
      <c r="M39" s="33"/>
      <c r="N39" s="33"/>
      <c r="O39" s="33">
        <v>0</v>
      </c>
      <c r="P39" s="33">
        <v>0</v>
      </c>
      <c r="Q39" s="33">
        <v>0</v>
      </c>
      <c r="S39" s="30" t="str">
        <f t="shared" si="22"/>
        <v xml:space="preserve">Sunset Beach Villa </v>
      </c>
      <c r="T39" s="31" t="str">
        <f t="shared" si="22"/>
        <v>HB</v>
      </c>
      <c r="U39" s="31" t="str">
        <f t="shared" si="22"/>
        <v>as quoted</v>
      </c>
      <c r="V39" s="31">
        <f t="shared" si="22"/>
        <v>232</v>
      </c>
      <c r="W39" s="34">
        <f t="shared" si="22"/>
        <v>240</v>
      </c>
      <c r="X39" s="34">
        <f t="shared" si="22"/>
        <v>324</v>
      </c>
      <c r="Y39" s="34">
        <f t="shared" si="23"/>
        <v>62</v>
      </c>
      <c r="Z39" s="34">
        <f t="shared" si="24"/>
        <v>216</v>
      </c>
      <c r="AA39" s="34">
        <f t="shared" si="24"/>
        <v>224</v>
      </c>
      <c r="AB39" s="34">
        <f t="shared" si="24"/>
        <v>303</v>
      </c>
      <c r="AC39" s="34">
        <f>K39+O39</f>
        <v>62</v>
      </c>
      <c r="AE39" s="35">
        <v>10</v>
      </c>
      <c r="AF39" s="36">
        <v>1</v>
      </c>
      <c r="AG39" s="35">
        <v>10</v>
      </c>
      <c r="AH39" s="36">
        <v>1</v>
      </c>
      <c r="AJ39" s="30" t="str">
        <f t="shared" si="26"/>
        <v xml:space="preserve">Sunset Beach Villa </v>
      </c>
      <c r="AK39" s="31" t="str">
        <f t="shared" si="26"/>
        <v>HB</v>
      </c>
      <c r="AL39" s="31" t="str">
        <f t="shared" si="26"/>
        <v>as quoted</v>
      </c>
      <c r="AM39" s="31">
        <f t="shared" si="27"/>
        <v>242</v>
      </c>
      <c r="AN39" s="31">
        <f t="shared" si="28"/>
        <v>250</v>
      </c>
      <c r="AO39" s="31">
        <f t="shared" si="29"/>
        <v>334</v>
      </c>
      <c r="AP39" s="31">
        <f t="shared" si="29"/>
        <v>63</v>
      </c>
      <c r="AQ39" s="31">
        <f t="shared" si="29"/>
        <v>226</v>
      </c>
      <c r="AR39" s="31">
        <f t="shared" si="30"/>
        <v>234</v>
      </c>
      <c r="AS39" s="31">
        <f>AB39+AG39</f>
        <v>313</v>
      </c>
      <c r="AT39" s="31">
        <f>AC39+AH39</f>
        <v>63</v>
      </c>
    </row>
    <row r="40" spans="1:46" ht="18" customHeight="1">
      <c r="A40" s="73" t="s">
        <v>983</v>
      </c>
      <c r="B40" s="31" t="s">
        <v>217</v>
      </c>
      <c r="C40" s="31" t="s">
        <v>45</v>
      </c>
      <c r="D40" s="31">
        <v>370</v>
      </c>
      <c r="E40" s="31">
        <v>378</v>
      </c>
      <c r="F40" s="31">
        <v>510</v>
      </c>
      <c r="G40" s="31">
        <v>93</v>
      </c>
      <c r="H40" s="31">
        <v>354</v>
      </c>
      <c r="I40" s="31">
        <v>362</v>
      </c>
      <c r="J40" s="31">
        <v>489</v>
      </c>
      <c r="K40" s="31">
        <v>93</v>
      </c>
      <c r="L40" s="8"/>
      <c r="M40" s="33"/>
      <c r="N40" s="33"/>
      <c r="O40" s="33">
        <v>0</v>
      </c>
      <c r="P40" s="33">
        <v>0</v>
      </c>
      <c r="Q40" s="33">
        <v>0</v>
      </c>
      <c r="S40" s="30" t="str">
        <f t="shared" si="22"/>
        <v xml:space="preserve">Beach Pool Villa </v>
      </c>
      <c r="T40" s="31" t="str">
        <f t="shared" si="22"/>
        <v>HB</v>
      </c>
      <c r="U40" s="31" t="str">
        <f t="shared" si="22"/>
        <v>as quoted</v>
      </c>
      <c r="V40" s="31">
        <f t="shared" si="22"/>
        <v>370</v>
      </c>
      <c r="W40" s="34">
        <f t="shared" si="22"/>
        <v>378</v>
      </c>
      <c r="X40" s="34">
        <f t="shared" si="22"/>
        <v>510</v>
      </c>
      <c r="Y40" s="34">
        <f t="shared" si="23"/>
        <v>93</v>
      </c>
      <c r="Z40" s="34">
        <f t="shared" si="24"/>
        <v>354</v>
      </c>
      <c r="AA40" s="34">
        <f t="shared" si="24"/>
        <v>362</v>
      </c>
      <c r="AB40" s="34">
        <f t="shared" si="24"/>
        <v>489</v>
      </c>
      <c r="AC40" s="34">
        <f>K40+O40</f>
        <v>93</v>
      </c>
      <c r="AE40" s="35">
        <v>10</v>
      </c>
      <c r="AF40" s="36">
        <v>1</v>
      </c>
      <c r="AG40" s="35">
        <v>10</v>
      </c>
      <c r="AH40" s="36">
        <v>1</v>
      </c>
      <c r="AJ40" s="30" t="str">
        <f t="shared" si="26"/>
        <v xml:space="preserve">Beach Pool Villa </v>
      </c>
      <c r="AK40" s="31" t="str">
        <f t="shared" si="26"/>
        <v>HB</v>
      </c>
      <c r="AL40" s="31" t="str">
        <f t="shared" si="26"/>
        <v>as quoted</v>
      </c>
      <c r="AM40" s="31">
        <f t="shared" si="27"/>
        <v>380</v>
      </c>
      <c r="AN40" s="31">
        <f t="shared" si="28"/>
        <v>388</v>
      </c>
      <c r="AO40" s="31">
        <f t="shared" si="29"/>
        <v>520</v>
      </c>
      <c r="AP40" s="31">
        <f t="shared" si="29"/>
        <v>94</v>
      </c>
      <c r="AQ40" s="31">
        <f t="shared" si="29"/>
        <v>364</v>
      </c>
      <c r="AR40" s="31">
        <f t="shared" si="30"/>
        <v>372</v>
      </c>
      <c r="AS40" s="31">
        <f>AB40+AG40</f>
        <v>499</v>
      </c>
      <c r="AT40" s="31">
        <f>AC40+AH40</f>
        <v>94</v>
      </c>
    </row>
    <row r="41" spans="1:46" ht="18" customHeight="1">
      <c r="A41" s="73" t="s">
        <v>46</v>
      </c>
      <c r="B41" s="31" t="s">
        <v>217</v>
      </c>
      <c r="C41" s="31" t="s">
        <v>45</v>
      </c>
      <c r="D41" s="31">
        <v>345</v>
      </c>
      <c r="E41" s="31">
        <v>353</v>
      </c>
      <c r="F41" s="31">
        <v>476</v>
      </c>
      <c r="G41" s="31">
        <v>107</v>
      </c>
      <c r="H41" s="31">
        <v>345</v>
      </c>
      <c r="I41" s="31">
        <v>353</v>
      </c>
      <c r="J41" s="31">
        <v>476</v>
      </c>
      <c r="K41" s="31">
        <v>107</v>
      </c>
      <c r="L41" s="8"/>
      <c r="M41" s="33"/>
      <c r="N41" s="33"/>
      <c r="O41" s="33">
        <v>0</v>
      </c>
      <c r="P41" s="33">
        <v>0</v>
      </c>
      <c r="Q41" s="33">
        <v>0</v>
      </c>
      <c r="S41" s="30" t="str">
        <f t="shared" si="22"/>
        <v xml:space="preserve">Water Bungalow </v>
      </c>
      <c r="T41" s="31" t="str">
        <f t="shared" si="22"/>
        <v>HB</v>
      </c>
      <c r="U41" s="31" t="str">
        <f t="shared" si="22"/>
        <v>as quoted</v>
      </c>
      <c r="V41" s="31">
        <f t="shared" si="22"/>
        <v>345</v>
      </c>
      <c r="W41" s="34">
        <f t="shared" si="22"/>
        <v>353</v>
      </c>
      <c r="X41" s="34">
        <f t="shared" si="22"/>
        <v>476</v>
      </c>
      <c r="Y41" s="34">
        <f t="shared" si="23"/>
        <v>107</v>
      </c>
      <c r="Z41" s="34">
        <f t="shared" si="24"/>
        <v>345</v>
      </c>
      <c r="AA41" s="34">
        <f t="shared" si="24"/>
        <v>353</v>
      </c>
      <c r="AB41" s="34">
        <f t="shared" si="24"/>
        <v>476</v>
      </c>
      <c r="AC41" s="34">
        <f t="shared" ref="AC41:AC43" si="32">K41+O41</f>
        <v>107</v>
      </c>
      <c r="AE41" s="35">
        <v>10</v>
      </c>
      <c r="AF41" s="36">
        <v>1</v>
      </c>
      <c r="AG41" s="35">
        <v>10</v>
      </c>
      <c r="AH41" s="36">
        <v>1</v>
      </c>
      <c r="AJ41" s="30" t="str">
        <f t="shared" si="26"/>
        <v xml:space="preserve">Water Bungalow </v>
      </c>
      <c r="AK41" s="31" t="str">
        <f t="shared" si="26"/>
        <v>HB</v>
      </c>
      <c r="AL41" s="31" t="str">
        <f t="shared" si="26"/>
        <v>as quoted</v>
      </c>
      <c r="AM41" s="31">
        <f t="shared" si="27"/>
        <v>355</v>
      </c>
      <c r="AN41" s="31">
        <f t="shared" si="28"/>
        <v>363</v>
      </c>
      <c r="AO41" s="31">
        <f t="shared" si="29"/>
        <v>486</v>
      </c>
      <c r="AP41" s="31">
        <f t="shared" si="29"/>
        <v>108</v>
      </c>
      <c r="AQ41" s="31">
        <f t="shared" si="29"/>
        <v>355</v>
      </c>
      <c r="AR41" s="31">
        <f t="shared" si="30"/>
        <v>363</v>
      </c>
      <c r="AS41" s="31">
        <f t="shared" ref="AS41:AT41" si="33">AB41+AG41</f>
        <v>486</v>
      </c>
      <c r="AT41" s="31">
        <f t="shared" si="33"/>
        <v>108</v>
      </c>
    </row>
    <row r="42" spans="1:46" ht="18" customHeight="1">
      <c r="A42" s="73"/>
      <c r="B42" s="31"/>
      <c r="C42" s="31"/>
      <c r="D42" s="31"/>
      <c r="E42" s="31" t="s">
        <v>279</v>
      </c>
      <c r="F42" s="31"/>
      <c r="G42" s="31"/>
      <c r="H42" s="31"/>
      <c r="I42" s="31" t="s">
        <v>279</v>
      </c>
      <c r="J42" s="31"/>
      <c r="K42" s="31"/>
      <c r="L42" s="8"/>
      <c r="M42" s="33"/>
      <c r="N42" s="33"/>
      <c r="O42" s="33"/>
      <c r="P42" s="33"/>
      <c r="Q42" s="33"/>
      <c r="S42" s="30"/>
      <c r="T42" s="31"/>
      <c r="U42" s="31"/>
      <c r="V42" s="31"/>
      <c r="W42" s="34" t="str">
        <f>E42</f>
        <v>Quadruple</v>
      </c>
      <c r="X42" s="34"/>
      <c r="Y42" s="34"/>
      <c r="Z42" s="34"/>
      <c r="AA42" s="34" t="str">
        <f>I42</f>
        <v>Quadruple</v>
      </c>
      <c r="AB42" s="34"/>
      <c r="AC42" s="34">
        <f t="shared" si="32"/>
        <v>0</v>
      </c>
      <c r="AE42" s="35"/>
      <c r="AF42" s="36"/>
      <c r="AG42" s="35"/>
      <c r="AH42" s="36"/>
      <c r="AJ42" s="30"/>
      <c r="AK42" s="31"/>
      <c r="AL42" s="31"/>
      <c r="AM42" s="31"/>
      <c r="AN42" s="31" t="str">
        <f>W42</f>
        <v>Quadruple</v>
      </c>
      <c r="AO42" s="31"/>
      <c r="AP42" s="31"/>
      <c r="AQ42" s="31"/>
      <c r="AR42" s="31" t="str">
        <f>AA42</f>
        <v>Quadruple</v>
      </c>
      <c r="AS42" s="31"/>
      <c r="AT42" s="31"/>
    </row>
    <row r="43" spans="1:46" ht="18" customHeight="1">
      <c r="A43" s="73" t="s">
        <v>1845</v>
      </c>
      <c r="B43" s="31" t="s">
        <v>139</v>
      </c>
      <c r="C43" s="31" t="s">
        <v>68</v>
      </c>
      <c r="D43" s="264" t="s">
        <v>1323</v>
      </c>
      <c r="E43" s="31">
        <v>873</v>
      </c>
      <c r="F43" s="31">
        <v>170</v>
      </c>
      <c r="G43" s="31">
        <v>150</v>
      </c>
      <c r="H43" s="264">
        <v>0</v>
      </c>
      <c r="I43" s="31">
        <v>873</v>
      </c>
      <c r="J43" s="31">
        <v>170</v>
      </c>
      <c r="K43" s="31">
        <v>150</v>
      </c>
      <c r="L43" s="8"/>
      <c r="M43" s="33"/>
      <c r="N43" s="33"/>
      <c r="O43" s="33">
        <v>0</v>
      </c>
      <c r="P43" s="33">
        <v>0</v>
      </c>
      <c r="Q43" s="33">
        <v>0</v>
      </c>
      <c r="S43" s="30" t="str">
        <f>A43</f>
        <v>Presidential Suite (Water Villa)</v>
      </c>
      <c r="T43" s="31" t="str">
        <f>B43</f>
        <v>BB</v>
      </c>
      <c r="U43" s="31" t="str">
        <f>C43</f>
        <v>04 Persons</v>
      </c>
      <c r="V43" s="31" t="str">
        <f>D43</f>
        <v>-</v>
      </c>
      <c r="W43" s="34">
        <f>E43</f>
        <v>873</v>
      </c>
      <c r="X43" s="34">
        <f>F43</f>
        <v>170</v>
      </c>
      <c r="Y43" s="34">
        <f>G43+O43</f>
        <v>150</v>
      </c>
      <c r="Z43" s="34">
        <f>H43</f>
        <v>0</v>
      </c>
      <c r="AA43" s="34">
        <f>I43</f>
        <v>873</v>
      </c>
      <c r="AB43" s="34">
        <f>J43</f>
        <v>170</v>
      </c>
      <c r="AC43" s="34">
        <f t="shared" si="32"/>
        <v>150</v>
      </c>
      <c r="AE43" s="35">
        <v>25</v>
      </c>
      <c r="AF43" s="36">
        <v>1</v>
      </c>
      <c r="AG43" s="35">
        <v>25</v>
      </c>
      <c r="AH43" s="36">
        <v>1</v>
      </c>
      <c r="AJ43" s="30" t="str">
        <f>S43</f>
        <v>Presidential Suite (Water Villa)</v>
      </c>
      <c r="AK43" s="31" t="str">
        <f>T43</f>
        <v>BB</v>
      </c>
      <c r="AL43" s="31" t="str">
        <f>U43</f>
        <v>04 Persons</v>
      </c>
      <c r="AM43" s="31" t="e">
        <f>V43+AE43</f>
        <v>#VALUE!</v>
      </c>
      <c r="AN43" s="31">
        <f>W43+AE43</f>
        <v>898</v>
      </c>
      <c r="AO43" s="31">
        <f>X43</f>
        <v>170</v>
      </c>
      <c r="AP43" s="31">
        <f>Y43+AF43</f>
        <v>151</v>
      </c>
      <c r="AQ43" s="31">
        <f>Z43+AG43</f>
        <v>25</v>
      </c>
      <c r="AR43" s="31">
        <f>AA43+AG43</f>
        <v>898</v>
      </c>
      <c r="AS43" s="31">
        <f>AB43</f>
        <v>170</v>
      </c>
      <c r="AT43" s="31">
        <f>AC43+AH43</f>
        <v>151</v>
      </c>
    </row>
    <row r="44" spans="1:46" ht="18" customHeight="1">
      <c r="A44" s="154" t="s">
        <v>24</v>
      </c>
      <c r="M44" s="154" t="s">
        <v>25</v>
      </c>
      <c r="S44" s="154" t="s">
        <v>26</v>
      </c>
      <c r="AE44" s="154" t="s">
        <v>27</v>
      </c>
      <c r="AJ44" s="154" t="s">
        <v>28</v>
      </c>
    </row>
    <row r="45" spans="1:46" ht="18" customHeight="1">
      <c r="A45" s="299" t="s">
        <v>0</v>
      </c>
      <c r="B45" s="299" t="s">
        <v>1</v>
      </c>
      <c r="C45" s="299" t="s">
        <v>29</v>
      </c>
      <c r="D45" s="288" t="s">
        <v>103</v>
      </c>
      <c r="E45" s="289"/>
      <c r="F45" s="289"/>
      <c r="G45" s="290"/>
      <c r="H45" s="288" t="s">
        <v>556</v>
      </c>
      <c r="I45" s="289"/>
      <c r="J45" s="289"/>
      <c r="K45" s="290"/>
      <c r="L45" s="8"/>
      <c r="M45" s="26" t="s">
        <v>32</v>
      </c>
      <c r="N45" s="26" t="s">
        <v>33</v>
      </c>
      <c r="O45" s="26" t="s">
        <v>34</v>
      </c>
      <c r="P45" s="26" t="s">
        <v>34</v>
      </c>
      <c r="Q45" s="26" t="s">
        <v>34</v>
      </c>
      <c r="S45" s="294" t="s">
        <v>0</v>
      </c>
      <c r="T45" s="294" t="s">
        <v>1</v>
      </c>
      <c r="U45" s="294" t="s">
        <v>29</v>
      </c>
      <c r="V45" s="291" t="str">
        <f>D45</f>
        <v>Season 7</v>
      </c>
      <c r="W45" s="292"/>
      <c r="X45" s="292"/>
      <c r="Y45" s="293"/>
      <c r="Z45" s="291" t="str">
        <f>H45</f>
        <v>Season 8</v>
      </c>
      <c r="AA45" s="292"/>
      <c r="AB45" s="292"/>
      <c r="AC45" s="293"/>
      <c r="AE45" s="27"/>
      <c r="AF45" s="27"/>
      <c r="AG45" s="27"/>
      <c r="AH45" s="28"/>
      <c r="AJ45" s="295" t="s">
        <v>0</v>
      </c>
      <c r="AK45" s="295" t="s">
        <v>1</v>
      </c>
      <c r="AL45" s="295" t="s">
        <v>29</v>
      </c>
      <c r="AM45" s="282" t="str">
        <f>V45</f>
        <v>Season 7</v>
      </c>
      <c r="AN45" s="283"/>
      <c r="AO45" s="283"/>
      <c r="AP45" s="284"/>
      <c r="AQ45" s="282" t="str">
        <f>Z45</f>
        <v>Season 8</v>
      </c>
      <c r="AR45" s="283"/>
      <c r="AS45" s="283"/>
      <c r="AT45" s="284"/>
    </row>
    <row r="46" spans="1:46" ht="18" customHeight="1">
      <c r="A46" s="299"/>
      <c r="B46" s="299"/>
      <c r="C46" s="299"/>
      <c r="D46" s="285" t="s">
        <v>699</v>
      </c>
      <c r="E46" s="286"/>
      <c r="F46" s="286"/>
      <c r="G46" s="287"/>
      <c r="H46" s="285" t="s">
        <v>1043</v>
      </c>
      <c r="I46" s="286"/>
      <c r="J46" s="286"/>
      <c r="K46" s="287"/>
      <c r="L46" s="8"/>
      <c r="M46" s="26" t="s">
        <v>37</v>
      </c>
      <c r="N46" s="26" t="s">
        <v>38</v>
      </c>
      <c r="O46" s="26" t="s">
        <v>38</v>
      </c>
      <c r="P46" s="26" t="s">
        <v>38</v>
      </c>
      <c r="Q46" s="26"/>
      <c r="S46" s="294"/>
      <c r="T46" s="294"/>
      <c r="U46" s="294"/>
      <c r="V46" s="291" t="str">
        <f>D46</f>
        <v>01 Nov 2020 to 30 Nov 2020</v>
      </c>
      <c r="W46" s="292"/>
      <c r="X46" s="292"/>
      <c r="Y46" s="293"/>
      <c r="Z46" s="291" t="str">
        <f>H46</f>
        <v>01 Dec 2020 to 27 Dec 2020</v>
      </c>
      <c r="AA46" s="292"/>
      <c r="AB46" s="292"/>
      <c r="AC46" s="293"/>
      <c r="AE46" s="27" t="s">
        <v>39</v>
      </c>
      <c r="AF46" s="27"/>
      <c r="AG46" s="27" t="s">
        <v>40</v>
      </c>
      <c r="AH46" s="28"/>
      <c r="AJ46" s="296"/>
      <c r="AK46" s="296"/>
      <c r="AL46" s="296"/>
      <c r="AM46" s="282" t="str">
        <f>V46</f>
        <v>01 Nov 2020 to 30 Nov 2020</v>
      </c>
      <c r="AN46" s="283"/>
      <c r="AO46" s="283"/>
      <c r="AP46" s="284"/>
      <c r="AQ46" s="282" t="str">
        <f>Z46</f>
        <v>01 Dec 2020 to 27 Dec 2020</v>
      </c>
      <c r="AR46" s="283"/>
      <c r="AS46" s="283"/>
      <c r="AT46" s="284"/>
    </row>
    <row r="47" spans="1:46" ht="18" customHeight="1">
      <c r="A47" s="299"/>
      <c r="B47" s="299"/>
      <c r="C47" s="299"/>
      <c r="D47" s="29" t="s">
        <v>3</v>
      </c>
      <c r="E47" s="29" t="s">
        <v>4</v>
      </c>
      <c r="F47" s="29" t="s">
        <v>5</v>
      </c>
      <c r="G47" s="29" t="s">
        <v>41</v>
      </c>
      <c r="H47" s="29" t="s">
        <v>3</v>
      </c>
      <c r="I47" s="29" t="s">
        <v>4</v>
      </c>
      <c r="J47" s="29" t="s">
        <v>5</v>
      </c>
      <c r="K47" s="29" t="s">
        <v>41</v>
      </c>
      <c r="L47" s="8"/>
      <c r="M47" s="26"/>
      <c r="N47" s="26"/>
      <c r="O47" s="26"/>
      <c r="P47" s="26"/>
      <c r="Q47" s="26"/>
      <c r="S47" s="294"/>
      <c r="T47" s="294"/>
      <c r="U47" s="294"/>
      <c r="V47" s="29" t="s">
        <v>3</v>
      </c>
      <c r="W47" s="29" t="s">
        <v>4</v>
      </c>
      <c r="X47" s="29" t="s">
        <v>5</v>
      </c>
      <c r="Y47" s="29" t="s">
        <v>41</v>
      </c>
      <c r="Z47" s="29" t="s">
        <v>3</v>
      </c>
      <c r="AA47" s="29" t="s">
        <v>4</v>
      </c>
      <c r="AB47" s="29" t="s">
        <v>5</v>
      </c>
      <c r="AC47" s="29" t="s">
        <v>41</v>
      </c>
      <c r="AE47" s="27" t="s">
        <v>42</v>
      </c>
      <c r="AF47" s="27" t="s">
        <v>43</v>
      </c>
      <c r="AG47" s="27" t="s">
        <v>42</v>
      </c>
      <c r="AH47" s="28" t="s">
        <v>43</v>
      </c>
      <c r="AJ47" s="297"/>
      <c r="AK47" s="297"/>
      <c r="AL47" s="297"/>
      <c r="AM47" s="29" t="s">
        <v>3</v>
      </c>
      <c r="AN47" s="29" t="s">
        <v>4</v>
      </c>
      <c r="AO47" s="29" t="s">
        <v>5</v>
      </c>
      <c r="AP47" s="29" t="s">
        <v>41</v>
      </c>
      <c r="AQ47" s="29" t="s">
        <v>3</v>
      </c>
      <c r="AR47" s="29" t="s">
        <v>4</v>
      </c>
      <c r="AS47" s="29" t="s">
        <v>5</v>
      </c>
      <c r="AT47" s="29" t="s">
        <v>41</v>
      </c>
    </row>
    <row r="48" spans="1:46" ht="18" customHeight="1">
      <c r="A48" s="73" t="s">
        <v>1842</v>
      </c>
      <c r="B48" s="31" t="s">
        <v>217</v>
      </c>
      <c r="C48" s="31" t="s">
        <v>45</v>
      </c>
      <c r="D48" s="31">
        <v>198</v>
      </c>
      <c r="E48" s="31">
        <v>206</v>
      </c>
      <c r="F48" s="31">
        <v>277</v>
      </c>
      <c r="G48" s="31">
        <v>53</v>
      </c>
      <c r="H48" s="31">
        <v>221</v>
      </c>
      <c r="I48" s="31">
        <v>229</v>
      </c>
      <c r="J48" s="31">
        <v>309</v>
      </c>
      <c r="K48" s="31">
        <v>53</v>
      </c>
      <c r="L48" s="8"/>
      <c r="M48" s="33"/>
      <c r="N48" s="33"/>
      <c r="O48" s="33">
        <v>0</v>
      </c>
      <c r="P48" s="33">
        <v>0</v>
      </c>
      <c r="Q48" s="33">
        <v>0</v>
      </c>
      <c r="S48" s="30" t="str">
        <f t="shared" ref="S48:X53" si="34">A48</f>
        <v xml:space="preserve">Sun Villa </v>
      </c>
      <c r="T48" s="31" t="str">
        <f t="shared" si="34"/>
        <v>HB</v>
      </c>
      <c r="U48" s="31" t="str">
        <f t="shared" si="34"/>
        <v>as quoted</v>
      </c>
      <c r="V48" s="31">
        <f t="shared" si="34"/>
        <v>198</v>
      </c>
      <c r="W48" s="34">
        <f t="shared" si="34"/>
        <v>206</v>
      </c>
      <c r="X48" s="34">
        <f t="shared" si="34"/>
        <v>277</v>
      </c>
      <c r="Y48" s="34">
        <f t="shared" ref="Y48:Y53" si="35">G48+O48</f>
        <v>53</v>
      </c>
      <c r="Z48" s="34">
        <f t="shared" ref="Z48:AB53" si="36">H48</f>
        <v>221</v>
      </c>
      <c r="AA48" s="34">
        <f t="shared" si="36"/>
        <v>229</v>
      </c>
      <c r="AB48" s="34">
        <f t="shared" si="36"/>
        <v>309</v>
      </c>
      <c r="AC48" s="34">
        <f t="shared" ref="AC48:AC50" si="37">K48+O48</f>
        <v>53</v>
      </c>
      <c r="AE48" s="35">
        <v>10</v>
      </c>
      <c r="AF48" s="36">
        <v>1</v>
      </c>
      <c r="AG48" s="35">
        <v>10</v>
      </c>
      <c r="AH48" s="36">
        <v>1</v>
      </c>
      <c r="AJ48" s="30" t="str">
        <f t="shared" ref="AJ48:AL53" si="38">S48</f>
        <v xml:space="preserve">Sun Villa </v>
      </c>
      <c r="AK48" s="31" t="str">
        <f t="shared" si="38"/>
        <v>HB</v>
      </c>
      <c r="AL48" s="31" t="str">
        <f t="shared" si="38"/>
        <v>as quoted</v>
      </c>
      <c r="AM48" s="31">
        <f t="shared" ref="AM48:AM53" si="39">V48+AE48</f>
        <v>208</v>
      </c>
      <c r="AN48" s="31">
        <f t="shared" ref="AN48:AN53" si="40">W48+AE48</f>
        <v>216</v>
      </c>
      <c r="AO48" s="31">
        <f t="shared" ref="AO48:AQ53" si="41">X48+AE48</f>
        <v>287</v>
      </c>
      <c r="AP48" s="31">
        <f t="shared" si="41"/>
        <v>54</v>
      </c>
      <c r="AQ48" s="31">
        <f t="shared" si="41"/>
        <v>231</v>
      </c>
      <c r="AR48" s="31">
        <f t="shared" ref="AR48:AR53" si="42">AA48+AG48</f>
        <v>239</v>
      </c>
      <c r="AS48" s="31">
        <f t="shared" ref="AS48:AT50" si="43">AB48+AG48</f>
        <v>319</v>
      </c>
      <c r="AT48" s="31">
        <f t="shared" si="43"/>
        <v>54</v>
      </c>
    </row>
    <row r="49" spans="1:46" ht="18" customHeight="1">
      <c r="A49" s="73" t="s">
        <v>1843</v>
      </c>
      <c r="B49" s="31" t="s">
        <v>217</v>
      </c>
      <c r="C49" s="31" t="s">
        <v>45</v>
      </c>
      <c r="D49" s="31">
        <v>208</v>
      </c>
      <c r="E49" s="31">
        <v>216</v>
      </c>
      <c r="F49" s="31">
        <v>292</v>
      </c>
      <c r="G49" s="31">
        <v>55</v>
      </c>
      <c r="H49" s="31">
        <v>231</v>
      </c>
      <c r="I49" s="31">
        <v>239</v>
      </c>
      <c r="J49" s="31">
        <v>323</v>
      </c>
      <c r="K49" s="31">
        <v>55</v>
      </c>
      <c r="L49" s="8"/>
      <c r="M49" s="33"/>
      <c r="N49" s="33"/>
      <c r="O49" s="33">
        <v>0</v>
      </c>
      <c r="P49" s="33">
        <v>0</v>
      </c>
      <c r="Q49" s="33">
        <v>0</v>
      </c>
      <c r="S49" s="30" t="str">
        <f t="shared" si="34"/>
        <v>Standard Beach Bungalow</v>
      </c>
      <c r="T49" s="31" t="str">
        <f t="shared" si="34"/>
        <v>HB</v>
      </c>
      <c r="U49" s="31" t="str">
        <f t="shared" si="34"/>
        <v>as quoted</v>
      </c>
      <c r="V49" s="31">
        <f t="shared" si="34"/>
        <v>208</v>
      </c>
      <c r="W49" s="34">
        <f t="shared" si="34"/>
        <v>216</v>
      </c>
      <c r="X49" s="34">
        <f t="shared" si="34"/>
        <v>292</v>
      </c>
      <c r="Y49" s="34">
        <f t="shared" si="35"/>
        <v>55</v>
      </c>
      <c r="Z49" s="34">
        <f t="shared" si="36"/>
        <v>231</v>
      </c>
      <c r="AA49" s="34">
        <f t="shared" si="36"/>
        <v>239</v>
      </c>
      <c r="AB49" s="34">
        <f t="shared" si="36"/>
        <v>323</v>
      </c>
      <c r="AC49" s="34">
        <f t="shared" si="37"/>
        <v>55</v>
      </c>
      <c r="AE49" s="35">
        <v>10</v>
      </c>
      <c r="AF49" s="36">
        <v>1</v>
      </c>
      <c r="AG49" s="35">
        <v>10</v>
      </c>
      <c r="AH49" s="36">
        <v>1</v>
      </c>
      <c r="AJ49" s="30" t="str">
        <f t="shared" si="38"/>
        <v>Standard Beach Bungalow</v>
      </c>
      <c r="AK49" s="31" t="str">
        <f t="shared" si="38"/>
        <v>HB</v>
      </c>
      <c r="AL49" s="31" t="str">
        <f t="shared" si="38"/>
        <v>as quoted</v>
      </c>
      <c r="AM49" s="31">
        <f t="shared" si="39"/>
        <v>218</v>
      </c>
      <c r="AN49" s="31">
        <f t="shared" si="40"/>
        <v>226</v>
      </c>
      <c r="AO49" s="31">
        <f t="shared" si="41"/>
        <v>302</v>
      </c>
      <c r="AP49" s="31">
        <f t="shared" si="41"/>
        <v>56</v>
      </c>
      <c r="AQ49" s="31">
        <f t="shared" si="41"/>
        <v>241</v>
      </c>
      <c r="AR49" s="31">
        <f t="shared" si="42"/>
        <v>249</v>
      </c>
      <c r="AS49" s="31">
        <f t="shared" si="43"/>
        <v>333</v>
      </c>
      <c r="AT49" s="31">
        <f t="shared" si="43"/>
        <v>56</v>
      </c>
    </row>
    <row r="50" spans="1:46" ht="18" customHeight="1">
      <c r="A50" s="73" t="s">
        <v>1844</v>
      </c>
      <c r="B50" s="31" t="s">
        <v>217</v>
      </c>
      <c r="C50" s="31" t="s">
        <v>45</v>
      </c>
      <c r="D50" s="31">
        <v>219</v>
      </c>
      <c r="E50" s="31">
        <v>227</v>
      </c>
      <c r="F50" s="31">
        <v>306</v>
      </c>
      <c r="G50" s="31">
        <v>58</v>
      </c>
      <c r="H50" s="31">
        <v>242</v>
      </c>
      <c r="I50" s="31">
        <v>250</v>
      </c>
      <c r="J50" s="31">
        <v>337</v>
      </c>
      <c r="K50" s="31">
        <v>58</v>
      </c>
      <c r="L50" s="8"/>
      <c r="M50" s="33"/>
      <c r="N50" s="33"/>
      <c r="O50" s="33">
        <v>0</v>
      </c>
      <c r="P50" s="33">
        <v>0</v>
      </c>
      <c r="Q50" s="33">
        <v>0</v>
      </c>
      <c r="S50" s="30" t="str">
        <f t="shared" si="34"/>
        <v xml:space="preserve">Superior Beach Bungalow </v>
      </c>
      <c r="T50" s="31" t="str">
        <f t="shared" si="34"/>
        <v>HB</v>
      </c>
      <c r="U50" s="31" t="str">
        <f t="shared" si="34"/>
        <v>as quoted</v>
      </c>
      <c r="V50" s="31">
        <f t="shared" si="34"/>
        <v>219</v>
      </c>
      <c r="W50" s="34">
        <f t="shared" si="34"/>
        <v>227</v>
      </c>
      <c r="X50" s="34">
        <f t="shared" si="34"/>
        <v>306</v>
      </c>
      <c r="Y50" s="34">
        <f t="shared" si="35"/>
        <v>58</v>
      </c>
      <c r="Z50" s="34">
        <f t="shared" si="36"/>
        <v>242</v>
      </c>
      <c r="AA50" s="34">
        <f t="shared" si="36"/>
        <v>250</v>
      </c>
      <c r="AB50" s="34">
        <f t="shared" si="36"/>
        <v>337</v>
      </c>
      <c r="AC50" s="34">
        <f t="shared" si="37"/>
        <v>58</v>
      </c>
      <c r="AE50" s="35">
        <v>10</v>
      </c>
      <c r="AF50" s="36">
        <v>1</v>
      </c>
      <c r="AG50" s="35">
        <v>10</v>
      </c>
      <c r="AH50" s="36">
        <v>1</v>
      </c>
      <c r="AJ50" s="30" t="str">
        <f t="shared" si="38"/>
        <v xml:space="preserve">Superior Beach Bungalow </v>
      </c>
      <c r="AK50" s="31" t="str">
        <f t="shared" si="38"/>
        <v>HB</v>
      </c>
      <c r="AL50" s="31" t="str">
        <f t="shared" si="38"/>
        <v>as quoted</v>
      </c>
      <c r="AM50" s="31">
        <f t="shared" si="39"/>
        <v>229</v>
      </c>
      <c r="AN50" s="31">
        <f t="shared" si="40"/>
        <v>237</v>
      </c>
      <c r="AO50" s="31">
        <f t="shared" si="41"/>
        <v>316</v>
      </c>
      <c r="AP50" s="31">
        <f t="shared" si="41"/>
        <v>59</v>
      </c>
      <c r="AQ50" s="31">
        <f t="shared" si="41"/>
        <v>252</v>
      </c>
      <c r="AR50" s="31">
        <f t="shared" si="42"/>
        <v>260</v>
      </c>
      <c r="AS50" s="31">
        <f t="shared" si="43"/>
        <v>347</v>
      </c>
      <c r="AT50" s="31">
        <f t="shared" si="43"/>
        <v>59</v>
      </c>
    </row>
    <row r="51" spans="1:46" ht="18" customHeight="1">
      <c r="A51" s="73" t="s">
        <v>74</v>
      </c>
      <c r="B51" s="31" t="s">
        <v>217</v>
      </c>
      <c r="C51" s="31" t="s">
        <v>45</v>
      </c>
      <c r="D51" s="31">
        <v>241</v>
      </c>
      <c r="E51" s="31">
        <v>249</v>
      </c>
      <c r="F51" s="31">
        <v>336</v>
      </c>
      <c r="G51" s="31">
        <v>62</v>
      </c>
      <c r="H51" s="31">
        <v>264</v>
      </c>
      <c r="I51" s="31">
        <v>272</v>
      </c>
      <c r="J51" s="31">
        <v>367</v>
      </c>
      <c r="K51" s="31">
        <v>62</v>
      </c>
      <c r="L51" s="8"/>
      <c r="M51" s="33"/>
      <c r="N51" s="33"/>
      <c r="O51" s="33">
        <v>0</v>
      </c>
      <c r="P51" s="33">
        <v>0</v>
      </c>
      <c r="Q51" s="33">
        <v>0</v>
      </c>
      <c r="S51" s="30" t="str">
        <f t="shared" si="34"/>
        <v xml:space="preserve">Sunset Beach Villa </v>
      </c>
      <c r="T51" s="31" t="str">
        <f t="shared" si="34"/>
        <v>HB</v>
      </c>
      <c r="U51" s="31" t="str">
        <f t="shared" si="34"/>
        <v>as quoted</v>
      </c>
      <c r="V51" s="31">
        <f t="shared" si="34"/>
        <v>241</v>
      </c>
      <c r="W51" s="34">
        <f t="shared" si="34"/>
        <v>249</v>
      </c>
      <c r="X51" s="34">
        <f t="shared" si="34"/>
        <v>336</v>
      </c>
      <c r="Y51" s="34">
        <f t="shared" si="35"/>
        <v>62</v>
      </c>
      <c r="Z51" s="34">
        <f t="shared" si="36"/>
        <v>264</v>
      </c>
      <c r="AA51" s="34">
        <f t="shared" si="36"/>
        <v>272</v>
      </c>
      <c r="AB51" s="34">
        <f t="shared" si="36"/>
        <v>367</v>
      </c>
      <c r="AC51" s="34">
        <f>K51+O51</f>
        <v>62</v>
      </c>
      <c r="AE51" s="35">
        <v>10</v>
      </c>
      <c r="AF51" s="36">
        <v>1</v>
      </c>
      <c r="AG51" s="35">
        <v>10</v>
      </c>
      <c r="AH51" s="36">
        <v>1</v>
      </c>
      <c r="AJ51" s="30" t="str">
        <f t="shared" si="38"/>
        <v xml:space="preserve">Sunset Beach Villa </v>
      </c>
      <c r="AK51" s="31" t="str">
        <f t="shared" si="38"/>
        <v>HB</v>
      </c>
      <c r="AL51" s="31" t="str">
        <f t="shared" si="38"/>
        <v>as quoted</v>
      </c>
      <c r="AM51" s="31">
        <f t="shared" si="39"/>
        <v>251</v>
      </c>
      <c r="AN51" s="31">
        <f t="shared" si="40"/>
        <v>259</v>
      </c>
      <c r="AO51" s="31">
        <f t="shared" si="41"/>
        <v>346</v>
      </c>
      <c r="AP51" s="31">
        <f t="shared" si="41"/>
        <v>63</v>
      </c>
      <c r="AQ51" s="31">
        <f t="shared" si="41"/>
        <v>274</v>
      </c>
      <c r="AR51" s="31">
        <f t="shared" si="42"/>
        <v>282</v>
      </c>
      <c r="AS51" s="31">
        <f>AB51+AG51</f>
        <v>377</v>
      </c>
      <c r="AT51" s="31">
        <f>AC51+AH51</f>
        <v>63</v>
      </c>
    </row>
    <row r="52" spans="1:46" ht="18" customHeight="1">
      <c r="A52" s="73" t="s">
        <v>983</v>
      </c>
      <c r="B52" s="31" t="s">
        <v>217</v>
      </c>
      <c r="C52" s="31" t="s">
        <v>45</v>
      </c>
      <c r="D52" s="31">
        <v>379</v>
      </c>
      <c r="E52" s="31">
        <v>387</v>
      </c>
      <c r="F52" s="31">
        <v>522</v>
      </c>
      <c r="G52" s="31">
        <v>93</v>
      </c>
      <c r="H52" s="31">
        <v>402</v>
      </c>
      <c r="I52" s="31">
        <v>410</v>
      </c>
      <c r="J52" s="31">
        <v>554</v>
      </c>
      <c r="K52" s="31">
        <v>93</v>
      </c>
      <c r="L52" s="8"/>
      <c r="M52" s="33"/>
      <c r="N52" s="33"/>
      <c r="O52" s="33">
        <v>0</v>
      </c>
      <c r="P52" s="33">
        <v>0</v>
      </c>
      <c r="Q52" s="33">
        <v>0</v>
      </c>
      <c r="S52" s="30" t="str">
        <f t="shared" si="34"/>
        <v xml:space="preserve">Beach Pool Villa </v>
      </c>
      <c r="T52" s="31" t="str">
        <f t="shared" si="34"/>
        <v>HB</v>
      </c>
      <c r="U52" s="31" t="str">
        <f t="shared" si="34"/>
        <v>as quoted</v>
      </c>
      <c r="V52" s="31">
        <f t="shared" si="34"/>
        <v>379</v>
      </c>
      <c r="W52" s="34">
        <f t="shared" si="34"/>
        <v>387</v>
      </c>
      <c r="X52" s="34">
        <f t="shared" si="34"/>
        <v>522</v>
      </c>
      <c r="Y52" s="34">
        <f t="shared" si="35"/>
        <v>93</v>
      </c>
      <c r="Z52" s="34">
        <f t="shared" si="36"/>
        <v>402</v>
      </c>
      <c r="AA52" s="34">
        <f t="shared" si="36"/>
        <v>410</v>
      </c>
      <c r="AB52" s="34">
        <f t="shared" si="36"/>
        <v>554</v>
      </c>
      <c r="AC52" s="34">
        <f>K52+O52</f>
        <v>93</v>
      </c>
      <c r="AE52" s="35">
        <v>10</v>
      </c>
      <c r="AF52" s="36">
        <v>1</v>
      </c>
      <c r="AG52" s="35">
        <v>10</v>
      </c>
      <c r="AH52" s="36">
        <v>1</v>
      </c>
      <c r="AJ52" s="30" t="str">
        <f t="shared" si="38"/>
        <v xml:space="preserve">Beach Pool Villa </v>
      </c>
      <c r="AK52" s="31" t="str">
        <f t="shared" si="38"/>
        <v>HB</v>
      </c>
      <c r="AL52" s="31" t="str">
        <f t="shared" si="38"/>
        <v>as quoted</v>
      </c>
      <c r="AM52" s="31">
        <f t="shared" si="39"/>
        <v>389</v>
      </c>
      <c r="AN52" s="31">
        <f t="shared" si="40"/>
        <v>397</v>
      </c>
      <c r="AO52" s="31">
        <f t="shared" si="41"/>
        <v>532</v>
      </c>
      <c r="AP52" s="31">
        <f t="shared" si="41"/>
        <v>94</v>
      </c>
      <c r="AQ52" s="31">
        <f t="shared" si="41"/>
        <v>412</v>
      </c>
      <c r="AR52" s="31">
        <f t="shared" si="42"/>
        <v>420</v>
      </c>
      <c r="AS52" s="31">
        <f>AB52+AG52</f>
        <v>564</v>
      </c>
      <c r="AT52" s="31">
        <f>AC52+AH52</f>
        <v>94</v>
      </c>
    </row>
    <row r="53" spans="1:46" ht="18" customHeight="1">
      <c r="A53" s="73" t="s">
        <v>46</v>
      </c>
      <c r="B53" s="31" t="s">
        <v>217</v>
      </c>
      <c r="C53" s="31" t="s">
        <v>45</v>
      </c>
      <c r="D53" s="31">
        <v>383</v>
      </c>
      <c r="E53" s="31">
        <v>391</v>
      </c>
      <c r="F53" s="31">
        <v>528</v>
      </c>
      <c r="G53" s="31">
        <v>107</v>
      </c>
      <c r="H53" s="31">
        <v>421</v>
      </c>
      <c r="I53" s="31">
        <v>429</v>
      </c>
      <c r="J53" s="31">
        <v>579</v>
      </c>
      <c r="K53" s="31">
        <v>107</v>
      </c>
      <c r="L53" s="8"/>
      <c r="M53" s="33"/>
      <c r="N53" s="33"/>
      <c r="O53" s="33">
        <v>0</v>
      </c>
      <c r="P53" s="33">
        <v>0</v>
      </c>
      <c r="Q53" s="33">
        <v>0</v>
      </c>
      <c r="S53" s="30" t="str">
        <f t="shared" si="34"/>
        <v xml:space="preserve">Water Bungalow </v>
      </c>
      <c r="T53" s="31" t="str">
        <f t="shared" si="34"/>
        <v>HB</v>
      </c>
      <c r="U53" s="31" t="str">
        <f t="shared" si="34"/>
        <v>as quoted</v>
      </c>
      <c r="V53" s="31">
        <f t="shared" si="34"/>
        <v>383</v>
      </c>
      <c r="W53" s="34">
        <f t="shared" si="34"/>
        <v>391</v>
      </c>
      <c r="X53" s="34">
        <f t="shared" si="34"/>
        <v>528</v>
      </c>
      <c r="Y53" s="34">
        <f t="shared" si="35"/>
        <v>107</v>
      </c>
      <c r="Z53" s="34">
        <f t="shared" si="36"/>
        <v>421</v>
      </c>
      <c r="AA53" s="34">
        <f t="shared" si="36"/>
        <v>429</v>
      </c>
      <c r="AB53" s="34">
        <f t="shared" si="36"/>
        <v>579</v>
      </c>
      <c r="AC53" s="34">
        <f t="shared" ref="AC53:AC55" si="44">K53+O53</f>
        <v>107</v>
      </c>
      <c r="AE53" s="35">
        <v>10</v>
      </c>
      <c r="AF53" s="36">
        <v>1</v>
      </c>
      <c r="AG53" s="35">
        <v>10</v>
      </c>
      <c r="AH53" s="36">
        <v>1</v>
      </c>
      <c r="AJ53" s="30" t="str">
        <f t="shared" si="38"/>
        <v xml:space="preserve">Water Bungalow </v>
      </c>
      <c r="AK53" s="31" t="str">
        <f t="shared" si="38"/>
        <v>HB</v>
      </c>
      <c r="AL53" s="31" t="str">
        <f t="shared" si="38"/>
        <v>as quoted</v>
      </c>
      <c r="AM53" s="31">
        <f t="shared" si="39"/>
        <v>393</v>
      </c>
      <c r="AN53" s="31">
        <f t="shared" si="40"/>
        <v>401</v>
      </c>
      <c r="AO53" s="31">
        <f t="shared" si="41"/>
        <v>538</v>
      </c>
      <c r="AP53" s="31">
        <f t="shared" si="41"/>
        <v>108</v>
      </c>
      <c r="AQ53" s="31">
        <f t="shared" si="41"/>
        <v>431</v>
      </c>
      <c r="AR53" s="31">
        <f t="shared" si="42"/>
        <v>439</v>
      </c>
      <c r="AS53" s="31">
        <f t="shared" ref="AS53:AT53" si="45">AB53+AG53</f>
        <v>589</v>
      </c>
      <c r="AT53" s="31">
        <f t="shared" si="45"/>
        <v>108</v>
      </c>
    </row>
    <row r="54" spans="1:46" ht="18" customHeight="1">
      <c r="A54" s="73"/>
      <c r="B54" s="31"/>
      <c r="C54" s="31"/>
      <c r="D54" s="31"/>
      <c r="E54" s="31" t="s">
        <v>279</v>
      </c>
      <c r="F54" s="31"/>
      <c r="G54" s="31"/>
      <c r="H54" s="31"/>
      <c r="I54" s="31" t="s">
        <v>279</v>
      </c>
      <c r="J54" s="31"/>
      <c r="K54" s="31"/>
      <c r="L54" s="8"/>
      <c r="M54" s="33"/>
      <c r="N54" s="33"/>
      <c r="O54" s="33"/>
      <c r="P54" s="33"/>
      <c r="Q54" s="33"/>
      <c r="S54" s="30"/>
      <c r="T54" s="31"/>
      <c r="U54" s="31"/>
      <c r="V54" s="31"/>
      <c r="W54" s="34" t="str">
        <f>E54</f>
        <v>Quadruple</v>
      </c>
      <c r="X54" s="34"/>
      <c r="Y54" s="34"/>
      <c r="Z54" s="34"/>
      <c r="AA54" s="34" t="str">
        <f>I54</f>
        <v>Quadruple</v>
      </c>
      <c r="AB54" s="34"/>
      <c r="AC54" s="34">
        <f t="shared" si="44"/>
        <v>0</v>
      </c>
      <c r="AE54" s="35"/>
      <c r="AF54" s="36"/>
      <c r="AG54" s="35"/>
      <c r="AH54" s="36"/>
      <c r="AJ54" s="30"/>
      <c r="AK54" s="31"/>
      <c r="AL54" s="31"/>
      <c r="AM54" s="31"/>
      <c r="AN54" s="31" t="str">
        <f>W54</f>
        <v>Quadruple</v>
      </c>
      <c r="AO54" s="31"/>
      <c r="AP54" s="31"/>
      <c r="AQ54" s="31"/>
      <c r="AR54" s="31" t="str">
        <f>AA54</f>
        <v>Quadruple</v>
      </c>
      <c r="AS54" s="31"/>
      <c r="AT54" s="31"/>
    </row>
    <row r="55" spans="1:46" ht="18" customHeight="1">
      <c r="A55" s="73" t="s">
        <v>1845</v>
      </c>
      <c r="B55" s="31" t="s">
        <v>139</v>
      </c>
      <c r="C55" s="31" t="s">
        <v>68</v>
      </c>
      <c r="D55" s="264" t="s">
        <v>1323</v>
      </c>
      <c r="E55" s="31">
        <v>970</v>
      </c>
      <c r="F55" s="31">
        <v>170</v>
      </c>
      <c r="G55" s="31">
        <v>150</v>
      </c>
      <c r="H55" s="264">
        <v>0</v>
      </c>
      <c r="I55" s="31">
        <v>1067</v>
      </c>
      <c r="J55" s="31">
        <v>170</v>
      </c>
      <c r="K55" s="31">
        <v>150</v>
      </c>
      <c r="L55" s="8"/>
      <c r="M55" s="33"/>
      <c r="N55" s="33"/>
      <c r="O55" s="33">
        <v>0</v>
      </c>
      <c r="P55" s="33">
        <v>0</v>
      </c>
      <c r="Q55" s="33">
        <v>0</v>
      </c>
      <c r="S55" s="30" t="str">
        <f>A55</f>
        <v>Presidential Suite (Water Villa)</v>
      </c>
      <c r="T55" s="31" t="str">
        <f>B55</f>
        <v>BB</v>
      </c>
      <c r="U55" s="31" t="str">
        <f>C55</f>
        <v>04 Persons</v>
      </c>
      <c r="V55" s="31" t="str">
        <f>D55</f>
        <v>-</v>
      </c>
      <c r="W55" s="34">
        <f>E55</f>
        <v>970</v>
      </c>
      <c r="X55" s="34">
        <f>F55</f>
        <v>170</v>
      </c>
      <c r="Y55" s="34">
        <f>G55+O55</f>
        <v>150</v>
      </c>
      <c r="Z55" s="34">
        <f>H55</f>
        <v>0</v>
      </c>
      <c r="AA55" s="34">
        <f>I55</f>
        <v>1067</v>
      </c>
      <c r="AB55" s="34">
        <f>J55</f>
        <v>170</v>
      </c>
      <c r="AC55" s="34">
        <f t="shared" si="44"/>
        <v>150</v>
      </c>
      <c r="AE55" s="35">
        <v>25</v>
      </c>
      <c r="AF55" s="36">
        <v>1</v>
      </c>
      <c r="AG55" s="35">
        <v>25</v>
      </c>
      <c r="AH55" s="36">
        <v>1</v>
      </c>
      <c r="AJ55" s="30" t="str">
        <f>S55</f>
        <v>Presidential Suite (Water Villa)</v>
      </c>
      <c r="AK55" s="31" t="str">
        <f>T55</f>
        <v>BB</v>
      </c>
      <c r="AL55" s="31" t="str">
        <f>U55</f>
        <v>04 Persons</v>
      </c>
      <c r="AM55" s="31" t="e">
        <f>V55+AE55</f>
        <v>#VALUE!</v>
      </c>
      <c r="AN55" s="31">
        <f>W55+AE55</f>
        <v>995</v>
      </c>
      <c r="AO55" s="31">
        <f>X55</f>
        <v>170</v>
      </c>
      <c r="AP55" s="31">
        <f>Y55+AF55</f>
        <v>151</v>
      </c>
      <c r="AQ55" s="31">
        <f>Z55+AG55</f>
        <v>25</v>
      </c>
      <c r="AR55" s="31">
        <f>AA55+AG55</f>
        <v>1092</v>
      </c>
      <c r="AS55" s="31">
        <f>AB55</f>
        <v>170</v>
      </c>
      <c r="AT55" s="31">
        <f>AC55+AH55</f>
        <v>151</v>
      </c>
    </row>
  </sheetData>
  <sheetProtection algorithmName="SHA-512" hashValue="MxC9yq/q02cJP6po9ofFqa6ktqZqKAed9cCpaIbksuLAFu4WQCLRvnVN85FzzpllLjK7shQdSAdJW9gR7+K2Ww==" saltValue="nZt1pFSqAwhQhJiEBTj8Iw==" spinCount="100000" sheet="1" selectLockedCells="1" selectUnlockedCells="1"/>
  <mergeCells count="84">
    <mergeCell ref="A9:A11"/>
    <mergeCell ref="B9:B11"/>
    <mergeCell ref="C9:C11"/>
    <mergeCell ref="D9:G9"/>
    <mergeCell ref="H9:K9"/>
    <mergeCell ref="AL9:AL11"/>
    <mergeCell ref="AM9:AP9"/>
    <mergeCell ref="AQ9:AT9"/>
    <mergeCell ref="D10:G10"/>
    <mergeCell ref="H10:K10"/>
    <mergeCell ref="V10:Y10"/>
    <mergeCell ref="Z10:AC10"/>
    <mergeCell ref="AM10:AP10"/>
    <mergeCell ref="AQ10:AT10"/>
    <mergeCell ref="T9:T11"/>
    <mergeCell ref="U9:U11"/>
    <mergeCell ref="V9:Y9"/>
    <mergeCell ref="Z9:AC9"/>
    <mergeCell ref="AJ9:AJ11"/>
    <mergeCell ref="AK9:AK11"/>
    <mergeCell ref="S9:S11"/>
    <mergeCell ref="A21:A23"/>
    <mergeCell ref="B21:B23"/>
    <mergeCell ref="C21:C23"/>
    <mergeCell ref="D21:G21"/>
    <mergeCell ref="H21:K21"/>
    <mergeCell ref="AL21:AL23"/>
    <mergeCell ref="AM21:AP21"/>
    <mergeCell ref="AQ21:AT21"/>
    <mergeCell ref="D22:G22"/>
    <mergeCell ref="H22:K22"/>
    <mergeCell ref="V22:Y22"/>
    <mergeCell ref="Z22:AC22"/>
    <mergeCell ref="AM22:AP22"/>
    <mergeCell ref="AQ22:AT22"/>
    <mergeCell ref="T21:T23"/>
    <mergeCell ref="U21:U23"/>
    <mergeCell ref="V21:Y21"/>
    <mergeCell ref="Z21:AC21"/>
    <mergeCell ref="AJ21:AJ23"/>
    <mergeCell ref="AK21:AK23"/>
    <mergeCell ref="S21:S23"/>
    <mergeCell ref="A33:A35"/>
    <mergeCell ref="B33:B35"/>
    <mergeCell ref="C33:C35"/>
    <mergeCell ref="D33:G33"/>
    <mergeCell ref="H33:K33"/>
    <mergeCell ref="AL33:AL35"/>
    <mergeCell ref="AM33:AP33"/>
    <mergeCell ref="AQ33:AT33"/>
    <mergeCell ref="D34:G34"/>
    <mergeCell ref="H34:K34"/>
    <mergeCell ref="V34:Y34"/>
    <mergeCell ref="Z34:AC34"/>
    <mergeCell ref="AM34:AP34"/>
    <mergeCell ref="AQ34:AT34"/>
    <mergeCell ref="T33:T35"/>
    <mergeCell ref="U33:U35"/>
    <mergeCell ref="V33:Y33"/>
    <mergeCell ref="Z33:AC33"/>
    <mergeCell ref="AJ33:AJ35"/>
    <mergeCell ref="AK33:AK35"/>
    <mergeCell ref="S33:S35"/>
    <mergeCell ref="A45:A47"/>
    <mergeCell ref="B45:B47"/>
    <mergeCell ref="C45:C47"/>
    <mergeCell ref="D45:G45"/>
    <mergeCell ref="H45:K45"/>
    <mergeCell ref="AL45:AL47"/>
    <mergeCell ref="AM45:AP45"/>
    <mergeCell ref="AQ45:AT45"/>
    <mergeCell ref="D46:G46"/>
    <mergeCell ref="H46:K46"/>
    <mergeCell ref="V46:Y46"/>
    <mergeCell ref="Z46:AC46"/>
    <mergeCell ref="AM46:AP46"/>
    <mergeCell ref="AQ46:AT46"/>
    <mergeCell ref="T45:T47"/>
    <mergeCell ref="U45:U47"/>
    <mergeCell ref="V45:Y45"/>
    <mergeCell ref="Z45:AC45"/>
    <mergeCell ref="AJ45:AJ47"/>
    <mergeCell ref="AK45:AK47"/>
    <mergeCell ref="S45:S47"/>
  </mergeCells>
  <pageMargins left="0.70866141732283505" right="0.70866141732283505" top="0.74803149606299202" bottom="0.74803149606299202" header="0.31496062992126" footer="0.31496062992126"/>
  <pageSetup paperSize="9" fitToHeight="0" orientation="landscape" verticalDpi="1200" r:id="rId1"/>
  <headerFooter>
    <oddHeader>&amp;R&amp;8 2017 - 2018</oddHeader>
    <oddFooter>&amp;L&amp;8INTOUR MALDIVES - A&amp;C&amp;8&amp;P of &amp;N&amp;R&amp;8AMILLA FUSHI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E3EA6-5E6B-4DBA-9C05-FC8097E0BBCD}">
  <sheetPr codeName="Лист3"/>
  <dimension ref="A1:K16"/>
  <sheetViews>
    <sheetView view="pageBreakPreview" zoomScaleNormal="100" zoomScaleSheetLayoutView="100" workbookViewId="0">
      <selection activeCell="J7" sqref="J7"/>
    </sheetView>
  </sheetViews>
  <sheetFormatPr defaultColWidth="9.140625" defaultRowHeight="20.25" customHeight="1"/>
  <cols>
    <col min="1" max="1" width="24.28515625" style="1" customWidth="1"/>
    <col min="2" max="2" width="10.42578125" style="1" customWidth="1"/>
    <col min="3" max="3" width="13.5703125" style="2" customWidth="1"/>
    <col min="4" max="4" width="10.7109375" style="2" customWidth="1"/>
    <col min="5" max="6" width="10.7109375" style="3" customWidth="1"/>
    <col min="7" max="11" width="10.7109375" style="1" customWidth="1"/>
    <col min="12" max="16384" width="9.140625" style="1"/>
  </cols>
  <sheetData>
    <row r="1" spans="1:11" ht="20.25" customHeight="1">
      <c r="A1" s="281" t="s">
        <v>2013</v>
      </c>
      <c r="B1" s="281"/>
      <c r="C1" s="281"/>
      <c r="D1" s="281"/>
      <c r="K1" s="4"/>
    </row>
    <row r="2" spans="1:11" s="3" customFormat="1" ht="22.15" customHeight="1">
      <c r="A2" s="15" t="s">
        <v>10</v>
      </c>
      <c r="B2" s="15"/>
      <c r="C2" s="2"/>
      <c r="D2" s="2"/>
      <c r="G2" s="1"/>
      <c r="H2" s="1"/>
      <c r="I2" s="1"/>
      <c r="J2" s="1"/>
      <c r="K2" s="1"/>
    </row>
    <row r="3" spans="1:11" s="3" customFormat="1" ht="22.15" customHeight="1">
      <c r="A3" s="5" t="s">
        <v>11</v>
      </c>
      <c r="B3" s="5"/>
      <c r="C3" s="2"/>
      <c r="D3" s="2"/>
      <c r="G3" s="1"/>
      <c r="H3" s="1"/>
      <c r="I3" s="1"/>
      <c r="J3" s="1"/>
      <c r="K3" s="1"/>
    </row>
    <row r="4" spans="1:11" s="3" customFormat="1" ht="22.15" customHeight="1">
      <c r="A4" s="5" t="s">
        <v>12</v>
      </c>
      <c r="B4" s="5"/>
      <c r="C4" s="2"/>
      <c r="D4" s="2"/>
      <c r="G4" s="1"/>
      <c r="H4" s="1"/>
      <c r="I4" s="1"/>
      <c r="J4" s="1"/>
      <c r="K4" s="1"/>
    </row>
    <row r="5" spans="1:11" s="3" customFormat="1" ht="22.15" customHeight="1">
      <c r="A5" s="5" t="s">
        <v>2003</v>
      </c>
      <c r="B5" s="5"/>
      <c r="C5" s="2"/>
      <c r="D5" s="2"/>
      <c r="G5" s="1"/>
      <c r="H5" s="1"/>
      <c r="I5" s="1"/>
      <c r="J5" s="1"/>
      <c r="K5" s="1"/>
    </row>
    <row r="6" spans="1:11" s="3" customFormat="1" ht="22.15" customHeight="1">
      <c r="A6" s="5" t="s">
        <v>2004</v>
      </c>
      <c r="B6" s="5"/>
      <c r="C6" s="2"/>
      <c r="D6" s="2"/>
      <c r="G6" s="1"/>
      <c r="H6" s="1"/>
      <c r="I6" s="1"/>
      <c r="J6" s="1"/>
      <c r="K6" s="1"/>
    </row>
    <row r="7" spans="1:11" s="3" customFormat="1" ht="22.15" customHeight="1">
      <c r="A7" s="5" t="s">
        <v>15</v>
      </c>
      <c r="B7" s="5"/>
      <c r="C7" s="2"/>
      <c r="D7" s="2"/>
      <c r="G7" s="1"/>
      <c r="H7" s="1"/>
      <c r="I7" s="1"/>
      <c r="J7" s="1"/>
      <c r="K7" s="1"/>
    </row>
    <row r="8" spans="1:11" s="3" customFormat="1" ht="22.15" customHeight="1">
      <c r="A8" s="23"/>
      <c r="B8" s="15"/>
      <c r="C8" s="2"/>
      <c r="D8" s="2"/>
      <c r="G8" s="1"/>
      <c r="H8" s="1"/>
      <c r="I8" s="1"/>
      <c r="J8" s="1"/>
      <c r="K8" s="1"/>
    </row>
    <row r="9" spans="1:11" s="3" customFormat="1" ht="22.15" customHeight="1">
      <c r="A9" s="15" t="s">
        <v>16</v>
      </c>
      <c r="B9" s="15"/>
      <c r="C9" s="2"/>
      <c r="D9" s="2"/>
      <c r="G9" s="1"/>
      <c r="H9" s="1"/>
      <c r="I9" s="1"/>
      <c r="J9" s="1"/>
      <c r="K9" s="1"/>
    </row>
    <row r="10" spans="1:11" s="3" customFormat="1" ht="22.15" customHeight="1">
      <c r="A10" s="5" t="s">
        <v>17</v>
      </c>
      <c r="B10" s="5"/>
      <c r="C10" s="2"/>
      <c r="D10" s="2"/>
      <c r="G10" s="1"/>
      <c r="H10" s="1"/>
      <c r="I10" s="1"/>
      <c r="J10" s="1"/>
      <c r="K10" s="1"/>
    </row>
    <row r="11" spans="1:11" s="3" customFormat="1" ht="22.15" customHeight="1">
      <c r="A11" s="5" t="s">
        <v>2005</v>
      </c>
      <c r="B11" s="5"/>
      <c r="C11" s="2"/>
      <c r="D11" s="2"/>
      <c r="G11" s="1"/>
      <c r="H11" s="1"/>
      <c r="I11" s="1"/>
      <c r="J11" s="1"/>
      <c r="K11" s="1"/>
    </row>
    <row r="12" spans="1:11" s="3" customFormat="1" ht="22.15" customHeight="1">
      <c r="A12" s="5" t="s">
        <v>2006</v>
      </c>
      <c r="B12" s="5"/>
      <c r="C12" s="2"/>
      <c r="D12" s="2"/>
      <c r="G12" s="1"/>
      <c r="H12" s="1"/>
      <c r="I12" s="1"/>
      <c r="J12" s="1"/>
      <c r="K12" s="1"/>
    </row>
    <row r="13" spans="1:11" s="3" customFormat="1" ht="22.15" customHeight="1">
      <c r="A13" s="5" t="s">
        <v>20</v>
      </c>
      <c r="B13" s="5"/>
      <c r="C13" s="2"/>
      <c r="D13" s="2"/>
      <c r="G13" s="1"/>
      <c r="H13" s="1"/>
      <c r="I13" s="1"/>
      <c r="J13" s="1"/>
      <c r="K13" s="1"/>
    </row>
    <row r="14" spans="1:11" s="2" customFormat="1" ht="22.15" customHeight="1">
      <c r="A14" s="5" t="s">
        <v>21</v>
      </c>
      <c r="B14" s="5"/>
      <c r="E14" s="3"/>
      <c r="F14" s="3"/>
      <c r="G14" s="1"/>
      <c r="H14" s="1"/>
      <c r="I14" s="1"/>
      <c r="J14" s="1"/>
      <c r="K14" s="1"/>
    </row>
    <row r="16" spans="1:11" s="2" customFormat="1" ht="20.25" customHeight="1">
      <c r="A16" s="24" t="s">
        <v>22</v>
      </c>
      <c r="B16" s="1"/>
      <c r="E16" s="3"/>
      <c r="F16" s="3"/>
      <c r="G16" s="1"/>
      <c r="H16" s="1"/>
      <c r="I16" s="1"/>
      <c r="J16" s="1"/>
      <c r="K16" s="1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&amp;N&amp;R&amp;"Candara,Regular"&amp;8Adaaran Club Rannalhi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F72E4-2D58-4EAB-874B-49CF85075AAB}">
  <sheetPr codeName="Лист21"/>
  <dimension ref="A1:F24"/>
  <sheetViews>
    <sheetView view="pageBreakPreview" zoomScale="140" zoomScaleNormal="100" zoomScaleSheetLayoutView="140" workbookViewId="0">
      <selection activeCell="G6" sqref="G6"/>
    </sheetView>
  </sheetViews>
  <sheetFormatPr defaultColWidth="9.140625" defaultRowHeight="20.25" customHeight="1"/>
  <cols>
    <col min="1" max="1" width="28.140625" style="1" customWidth="1"/>
    <col min="2" max="2" width="10.7109375" style="1" customWidth="1"/>
    <col min="3" max="3" width="12.28515625" style="2" customWidth="1"/>
    <col min="4" max="4" width="20.42578125" style="2" customWidth="1"/>
    <col min="5" max="6" width="20.42578125" style="3" customWidth="1"/>
    <col min="7" max="16384" width="9.140625" style="1"/>
  </cols>
  <sheetData>
    <row r="1" spans="1:6" ht="20.25" customHeight="1">
      <c r="A1" s="300" t="s">
        <v>2095</v>
      </c>
      <c r="B1" s="300"/>
      <c r="C1" s="300"/>
      <c r="D1" s="300"/>
    </row>
    <row r="2" spans="1:6" s="2" customFormat="1" ht="20.25" customHeight="1">
      <c r="A2" s="22"/>
      <c r="B2" s="5"/>
      <c r="E2" s="3"/>
      <c r="F2" s="3"/>
    </row>
    <row r="3" spans="1:6" s="2" customFormat="1" ht="20.25" customHeight="1">
      <c r="A3" s="15" t="s">
        <v>10</v>
      </c>
      <c r="B3" s="15"/>
      <c r="E3" s="3"/>
      <c r="F3" s="3"/>
    </row>
    <row r="4" spans="1:6" s="2" customFormat="1" ht="20.25" customHeight="1">
      <c r="A4" s="5" t="s">
        <v>11</v>
      </c>
      <c r="B4" s="5"/>
      <c r="E4" s="3"/>
      <c r="F4" s="3"/>
    </row>
    <row r="5" spans="1:6" s="2" customFormat="1" ht="20.25" customHeight="1">
      <c r="A5" s="5" t="s">
        <v>218</v>
      </c>
      <c r="B5" s="5"/>
      <c r="E5" s="3"/>
      <c r="F5" s="3"/>
    </row>
    <row r="6" spans="1:6" s="2" customFormat="1" ht="20.25" customHeight="1">
      <c r="A6" s="5" t="s">
        <v>219</v>
      </c>
      <c r="B6" s="5"/>
      <c r="E6" s="3"/>
      <c r="F6" s="3"/>
    </row>
    <row r="7" spans="1:6" s="2" customFormat="1" ht="20.25" customHeight="1">
      <c r="A7" s="5" t="s">
        <v>220</v>
      </c>
      <c r="B7" s="5"/>
      <c r="E7" s="3"/>
      <c r="F7" s="3"/>
    </row>
    <row r="8" spans="1:6" s="2" customFormat="1" ht="20.25" customHeight="1">
      <c r="A8" s="5" t="s">
        <v>221</v>
      </c>
      <c r="B8" s="5"/>
      <c r="E8" s="3"/>
      <c r="F8" s="3"/>
    </row>
    <row r="9" spans="1:6" s="2" customFormat="1" ht="20.25" customHeight="1">
      <c r="A9" s="5" t="s">
        <v>222</v>
      </c>
      <c r="B9" s="5"/>
      <c r="E9" s="3"/>
      <c r="F9" s="3"/>
    </row>
    <row r="10" spans="1:6" s="2" customFormat="1" ht="20.25" customHeight="1">
      <c r="A10" s="5" t="s">
        <v>223</v>
      </c>
      <c r="B10" s="5"/>
      <c r="E10" s="3"/>
      <c r="F10" s="3"/>
    </row>
    <row r="11" spans="1:6" s="2" customFormat="1" ht="20.25" customHeight="1">
      <c r="A11" s="5" t="s">
        <v>224</v>
      </c>
      <c r="B11" s="5"/>
      <c r="E11" s="3"/>
      <c r="F11" s="3"/>
    </row>
    <row r="12" spans="1:6" s="2" customFormat="1" ht="20.25" customHeight="1">
      <c r="A12" s="5" t="s">
        <v>225</v>
      </c>
      <c r="B12" s="5"/>
      <c r="E12" s="3"/>
      <c r="F12" s="3"/>
    </row>
    <row r="13" spans="1:6" s="2" customFormat="1" ht="20.25" customHeight="1">
      <c r="A13" s="5"/>
      <c r="B13" s="5"/>
      <c r="E13" s="3"/>
      <c r="F13" s="3"/>
    </row>
    <row r="14" spans="1:6" s="2" customFormat="1" ht="20.25" customHeight="1">
      <c r="A14" s="15" t="s">
        <v>226</v>
      </c>
      <c r="B14" s="15"/>
      <c r="E14" s="3"/>
      <c r="F14" s="3"/>
    </row>
    <row r="15" spans="1:6" s="2" customFormat="1" ht="20.25" customHeight="1">
      <c r="A15" s="15" t="s">
        <v>227</v>
      </c>
      <c r="B15" s="15"/>
      <c r="E15" s="3"/>
      <c r="F15" s="3"/>
    </row>
    <row r="16" spans="1:6" s="2" customFormat="1" ht="20.25" customHeight="1">
      <c r="A16" s="5" t="s">
        <v>228</v>
      </c>
      <c r="B16" s="15"/>
      <c r="E16" s="3"/>
      <c r="F16" s="3"/>
    </row>
    <row r="17" spans="1:6" s="2" customFormat="1" ht="20.25" customHeight="1">
      <c r="A17" s="5" t="s">
        <v>229</v>
      </c>
      <c r="B17" s="5"/>
      <c r="E17" s="3"/>
      <c r="F17" s="3"/>
    </row>
    <row r="18" spans="1:6" s="2" customFormat="1" ht="20.25" customHeight="1">
      <c r="A18" s="5" t="s">
        <v>230</v>
      </c>
      <c r="B18" s="5"/>
      <c r="E18" s="3"/>
      <c r="F18" s="3"/>
    </row>
    <row r="19" spans="1:6" ht="20.25" customHeight="1">
      <c r="A19" s="7" t="s">
        <v>231</v>
      </c>
    </row>
    <row r="20" spans="1:6" ht="20.25" customHeight="1">
      <c r="A20" s="5" t="s">
        <v>232</v>
      </c>
    </row>
    <row r="21" spans="1:6" ht="20.25" customHeight="1">
      <c r="A21" s="5" t="s">
        <v>230</v>
      </c>
    </row>
    <row r="23" spans="1:6" ht="20.25" customHeight="1">
      <c r="A23" s="58" t="s">
        <v>233</v>
      </c>
    </row>
    <row r="24" spans="1:6" ht="20.25" customHeight="1">
      <c r="A24" s="48" t="s">
        <v>234</v>
      </c>
    </row>
  </sheetData>
  <mergeCells count="1">
    <mergeCell ref="A1:D1"/>
  </mergeCells>
  <pageMargins left="0.25" right="0.25" top="0.75" bottom="0.75" header="0.3" footer="0.3"/>
  <pageSetup paperSize="9" scale="75" orientation="portrait" verticalDpi="1200" r:id="rId1"/>
  <headerFooter>
    <oddFooter>&amp;L&amp;"Candara,Regular"&amp;8INTOUR MALDIVES&amp;C&amp;"Candara,Regular"&amp;8&amp;P of &amp;N&amp;R&amp;"Candara,Regular"&amp;8Angsana Ihuru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AC812-AAE3-4146-9502-6CEBF4BE08B9}">
  <sheetPr codeName="Лист201"/>
  <dimension ref="A1:G38"/>
  <sheetViews>
    <sheetView view="pageBreakPreview" zoomScaleNormal="100" zoomScaleSheetLayoutView="100" workbookViewId="0">
      <selection activeCell="G1" sqref="G1:G1048576"/>
    </sheetView>
  </sheetViews>
  <sheetFormatPr defaultColWidth="9.140625" defaultRowHeight="20.25" customHeight="1"/>
  <cols>
    <col min="1" max="1" width="29.7109375" style="1" customWidth="1"/>
    <col min="2" max="2" width="11.5703125" style="1" customWidth="1"/>
    <col min="3" max="3" width="14.42578125" style="2" customWidth="1"/>
    <col min="4" max="4" width="19.7109375" style="2" customWidth="1"/>
    <col min="5" max="6" width="19.7109375" style="3" customWidth="1"/>
    <col min="7" max="7" width="19.7109375" style="1" customWidth="1"/>
    <col min="8" max="16384" width="9.140625" style="1"/>
  </cols>
  <sheetData>
    <row r="1" spans="1:7" ht="20.25" customHeight="1">
      <c r="A1" s="300" t="s">
        <v>2021</v>
      </c>
      <c r="B1" s="300"/>
      <c r="C1" s="300"/>
      <c r="D1" s="300"/>
      <c r="G1" s="78"/>
    </row>
    <row r="2" spans="1:7" s="3" customFormat="1" ht="20.25" customHeight="1">
      <c r="A2" s="5"/>
      <c r="B2" s="18"/>
      <c r="C2" s="5"/>
      <c r="D2" s="22"/>
      <c r="E2" s="56"/>
      <c r="G2" s="1"/>
    </row>
    <row r="3" spans="1:7" s="3" customFormat="1" ht="20.25" customHeight="1">
      <c r="A3" s="15" t="s">
        <v>10</v>
      </c>
      <c r="B3" s="15"/>
      <c r="C3" s="2"/>
      <c r="D3" s="2"/>
      <c r="G3" s="1"/>
    </row>
    <row r="4" spans="1:7" s="3" customFormat="1" ht="20.25" customHeight="1">
      <c r="A4" s="5" t="s">
        <v>11</v>
      </c>
      <c r="B4" s="5"/>
      <c r="C4" s="2"/>
      <c r="D4" s="2"/>
      <c r="G4" s="1"/>
    </row>
    <row r="5" spans="1:7" s="3" customFormat="1" ht="20.25" customHeight="1">
      <c r="A5" s="5" t="s">
        <v>12</v>
      </c>
      <c r="B5" s="5"/>
      <c r="C5" s="2"/>
      <c r="D5" s="2"/>
      <c r="G5" s="1"/>
    </row>
    <row r="6" spans="1:7" s="3" customFormat="1" ht="20.25" customHeight="1">
      <c r="A6" s="5" t="s">
        <v>108</v>
      </c>
      <c r="B6" s="5"/>
      <c r="C6" s="2"/>
      <c r="D6" s="2"/>
      <c r="G6" s="1"/>
    </row>
    <row r="7" spans="1:7" s="3" customFormat="1" ht="20.25" customHeight="1">
      <c r="A7" s="5"/>
      <c r="B7" s="5"/>
      <c r="C7" s="2"/>
      <c r="D7" s="2"/>
      <c r="G7" s="1"/>
    </row>
    <row r="8" spans="1:7" s="3" customFormat="1" ht="20.25" customHeight="1">
      <c r="A8" s="15" t="s">
        <v>1847</v>
      </c>
      <c r="B8" s="7"/>
      <c r="C8" s="2"/>
      <c r="D8" s="2"/>
      <c r="G8" s="1"/>
    </row>
    <row r="9" spans="1:7" s="3" customFormat="1" ht="20.25" customHeight="1">
      <c r="A9" s="5" t="s">
        <v>1848</v>
      </c>
      <c r="B9" s="5"/>
      <c r="C9" s="2"/>
      <c r="D9" s="2"/>
      <c r="G9" s="1"/>
    </row>
    <row r="10" spans="1:7" s="3" customFormat="1" ht="20.25" customHeight="1">
      <c r="A10" s="5" t="s">
        <v>1849</v>
      </c>
      <c r="B10" s="5"/>
      <c r="C10" s="2"/>
      <c r="D10" s="2"/>
      <c r="G10" s="1"/>
    </row>
    <row r="11" spans="1:7" s="2" customFormat="1" ht="20.25" customHeight="1">
      <c r="A11" s="5"/>
      <c r="B11" s="5"/>
      <c r="E11" s="3"/>
      <c r="F11" s="3"/>
      <c r="G11" s="1"/>
    </row>
    <row r="12" spans="1:7" s="2" customFormat="1" ht="20.25" customHeight="1">
      <c r="A12" s="15" t="s">
        <v>1850</v>
      </c>
      <c r="B12" s="5"/>
      <c r="E12" s="3"/>
      <c r="F12" s="3"/>
      <c r="G12" s="1"/>
    </row>
    <row r="13" spans="1:7" s="2" customFormat="1" ht="20.25" customHeight="1">
      <c r="A13" s="19" t="s">
        <v>1851</v>
      </c>
      <c r="B13" s="5"/>
      <c r="E13" s="3"/>
      <c r="F13" s="3"/>
      <c r="G13" s="1"/>
    </row>
    <row r="14" spans="1:7" s="2" customFormat="1" ht="20.25" customHeight="1">
      <c r="A14" s="7" t="s">
        <v>1852</v>
      </c>
      <c r="B14" s="5"/>
      <c r="E14" s="3"/>
      <c r="F14" s="3"/>
      <c r="G14" s="1"/>
    </row>
    <row r="15" spans="1:7" s="2" customFormat="1" ht="20.25" customHeight="1">
      <c r="A15" s="5" t="s">
        <v>1853</v>
      </c>
      <c r="B15" s="5"/>
      <c r="E15" s="3"/>
      <c r="F15" s="3"/>
      <c r="G15" s="1"/>
    </row>
    <row r="16" spans="1:7" s="2" customFormat="1" ht="20.25" customHeight="1">
      <c r="A16" s="5" t="s">
        <v>1854</v>
      </c>
      <c r="B16" s="5"/>
      <c r="E16" s="3"/>
      <c r="F16" s="3"/>
      <c r="G16" s="1"/>
    </row>
    <row r="17" spans="1:7" s="2" customFormat="1" ht="20.25" customHeight="1">
      <c r="A17" s="7" t="s">
        <v>1855</v>
      </c>
      <c r="B17" s="5"/>
      <c r="E17" s="3"/>
      <c r="F17" s="3"/>
      <c r="G17" s="1"/>
    </row>
    <row r="18" spans="1:7" s="2" customFormat="1" ht="20.25" customHeight="1">
      <c r="A18" s="23" t="s">
        <v>1856</v>
      </c>
      <c r="B18" s="5"/>
      <c r="E18" s="3"/>
      <c r="F18" s="3"/>
      <c r="G18" s="1"/>
    </row>
    <row r="19" spans="1:7" s="2" customFormat="1" ht="20.25" customHeight="1">
      <c r="A19" s="5" t="s">
        <v>1857</v>
      </c>
      <c r="B19" s="5"/>
      <c r="E19" s="3"/>
      <c r="F19" s="3"/>
      <c r="G19" s="1"/>
    </row>
    <row r="20" spans="1:7" s="2" customFormat="1" ht="20.25" customHeight="1">
      <c r="A20" s="5" t="s">
        <v>1858</v>
      </c>
      <c r="B20" s="5"/>
      <c r="E20" s="3"/>
      <c r="F20" s="3"/>
      <c r="G20" s="1"/>
    </row>
    <row r="21" spans="1:7" s="2" customFormat="1" ht="20.25" customHeight="1">
      <c r="A21" s="5"/>
      <c r="B21" s="5"/>
      <c r="E21" s="3"/>
      <c r="F21" s="3"/>
      <c r="G21" s="1"/>
    </row>
    <row r="22" spans="1:7" s="2" customFormat="1" ht="20.25" customHeight="1">
      <c r="A22" s="15" t="s">
        <v>82</v>
      </c>
      <c r="B22" s="15"/>
      <c r="E22" s="3"/>
      <c r="F22" s="3"/>
      <c r="G22" s="1"/>
    </row>
    <row r="23" spans="1:7" s="2" customFormat="1" ht="20.25" customHeight="1">
      <c r="A23" s="7" t="s">
        <v>1859</v>
      </c>
      <c r="B23" s="15"/>
      <c r="E23" s="3"/>
      <c r="F23" s="3"/>
      <c r="G23" s="1"/>
    </row>
    <row r="24" spans="1:7" s="2" customFormat="1" ht="20.25" customHeight="1">
      <c r="A24" s="5" t="s">
        <v>1860</v>
      </c>
      <c r="B24" s="15"/>
      <c r="E24" s="3"/>
      <c r="F24" s="3"/>
      <c r="G24" s="1"/>
    </row>
    <row r="25" spans="1:7" s="2" customFormat="1" ht="20.25" customHeight="1">
      <c r="A25" s="5" t="s">
        <v>1861</v>
      </c>
      <c r="B25" s="5"/>
      <c r="E25" s="3"/>
      <c r="F25" s="3"/>
      <c r="G25" s="1"/>
    </row>
    <row r="26" spans="1:7" s="2" customFormat="1" ht="20.25" customHeight="1">
      <c r="A26" s="5" t="s">
        <v>682</v>
      </c>
      <c r="B26" s="5"/>
      <c r="E26" s="3"/>
      <c r="F26" s="3"/>
      <c r="G26" s="1"/>
    </row>
    <row r="27" spans="1:7" s="2" customFormat="1" ht="20.25" customHeight="1">
      <c r="A27" s="7" t="s">
        <v>1852</v>
      </c>
      <c r="B27" s="5"/>
      <c r="E27" s="3"/>
      <c r="F27" s="3"/>
      <c r="G27" s="1"/>
    </row>
    <row r="28" spans="1:7" s="2" customFormat="1" ht="20.25" customHeight="1">
      <c r="A28" s="5" t="s">
        <v>1862</v>
      </c>
      <c r="B28" s="5"/>
      <c r="E28" s="3"/>
      <c r="F28" s="3"/>
      <c r="G28" s="1"/>
    </row>
    <row r="29" spans="1:7" s="2" customFormat="1" ht="20.25" customHeight="1">
      <c r="A29" s="5" t="s">
        <v>1863</v>
      </c>
      <c r="B29" s="15"/>
      <c r="E29" s="3"/>
      <c r="F29" s="3"/>
      <c r="G29" s="1"/>
    </row>
    <row r="30" spans="1:7" s="2" customFormat="1" ht="20.25" customHeight="1">
      <c r="A30" s="5" t="s">
        <v>682</v>
      </c>
      <c r="B30" s="1"/>
      <c r="E30" s="3"/>
      <c r="F30" s="3"/>
      <c r="G30" s="1"/>
    </row>
    <row r="31" spans="1:7" s="2" customFormat="1" ht="20.25" customHeight="1">
      <c r="A31" s="7" t="s">
        <v>1864</v>
      </c>
      <c r="B31" s="1"/>
      <c r="E31" s="3"/>
      <c r="F31" s="3"/>
      <c r="G31" s="1"/>
    </row>
    <row r="32" spans="1:7" s="2" customFormat="1" ht="20.25" customHeight="1">
      <c r="A32" s="5" t="s">
        <v>1865</v>
      </c>
      <c r="B32" s="1"/>
      <c r="E32" s="3"/>
      <c r="F32" s="3"/>
      <c r="G32" s="1"/>
    </row>
    <row r="33" spans="1:7" s="2" customFormat="1" ht="20.25" customHeight="1">
      <c r="A33" s="5" t="s">
        <v>1866</v>
      </c>
      <c r="B33" s="1"/>
      <c r="E33" s="3"/>
      <c r="F33" s="3"/>
      <c r="G33" s="1"/>
    </row>
    <row r="34" spans="1:7" s="2" customFormat="1" ht="20.25" customHeight="1">
      <c r="A34" s="5" t="s">
        <v>682</v>
      </c>
      <c r="B34" s="1"/>
      <c r="E34" s="3"/>
      <c r="F34" s="3"/>
      <c r="G34" s="1"/>
    </row>
    <row r="35" spans="1:7" s="2" customFormat="1" ht="20.25" customHeight="1">
      <c r="A35" s="7" t="s">
        <v>1161</v>
      </c>
      <c r="B35" s="1"/>
      <c r="E35" s="3"/>
      <c r="F35" s="3"/>
      <c r="G35" s="1"/>
    </row>
    <row r="36" spans="1:7" s="2" customFormat="1" ht="20.25" customHeight="1">
      <c r="A36" s="5" t="s">
        <v>1867</v>
      </c>
      <c r="B36" s="1"/>
      <c r="E36" s="3"/>
      <c r="F36" s="3"/>
      <c r="G36" s="1"/>
    </row>
    <row r="37" spans="1:7" s="2" customFormat="1" ht="20.25" customHeight="1">
      <c r="A37" s="5" t="s">
        <v>1868</v>
      </c>
      <c r="B37" s="1"/>
      <c r="E37" s="3"/>
      <c r="F37" s="3"/>
      <c r="G37" s="1"/>
    </row>
    <row r="38" spans="1:7" s="2" customFormat="1" ht="20.25" customHeight="1">
      <c r="A38" s="5" t="s">
        <v>682</v>
      </c>
      <c r="B38" s="1"/>
      <c r="E38" s="3"/>
      <c r="F38" s="3"/>
      <c r="G38" s="1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&amp;N&amp;R&amp;"Candara,Regular"&amp;8The Nautilus Maldives</oddFooter>
  </headerFooter>
  <rowBreaks count="1" manualBreakCount="1">
    <brk id="11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2048D-F220-41C1-A79A-C17934B07E07}">
  <sheetPr codeName="Лист202">
    <tabColor rgb="FFFF0000"/>
  </sheetPr>
  <dimension ref="A8:AF27"/>
  <sheetViews>
    <sheetView topLeftCell="AG1" zoomScale="115" zoomScaleNormal="115" zoomScaleSheetLayoutView="100" workbookViewId="0">
      <selection sqref="A1:AF1048576"/>
    </sheetView>
  </sheetViews>
  <sheetFormatPr defaultColWidth="21.28515625" defaultRowHeight="18" customHeight="1"/>
  <cols>
    <col min="1" max="2" width="32.28515625" style="25" hidden="1" customWidth="1"/>
    <col min="3" max="32" width="0" style="25" hidden="1" customWidth="1"/>
    <col min="33" max="16384" width="21.28515625" style="25"/>
  </cols>
  <sheetData>
    <row r="8" spans="1:32" ht="18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" customHeight="1">
      <c r="A9" s="299" t="s">
        <v>0</v>
      </c>
      <c r="B9" s="299" t="s">
        <v>1</v>
      </c>
      <c r="C9" s="299" t="s">
        <v>29</v>
      </c>
      <c r="D9" s="57" t="s">
        <v>174</v>
      </c>
      <c r="E9" s="57" t="s">
        <v>1869</v>
      </c>
      <c r="F9" s="57" t="s">
        <v>156</v>
      </c>
      <c r="G9" s="57" t="s">
        <v>175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High </v>
      </c>
      <c r="Q9" s="51" t="str">
        <f t="shared" si="0"/>
        <v xml:space="preserve">Festive </v>
      </c>
      <c r="R9" s="51" t="str">
        <f t="shared" si="0"/>
        <v xml:space="preserve">Peak </v>
      </c>
      <c r="S9" s="51" t="str">
        <f t="shared" si="0"/>
        <v>Shoulder</v>
      </c>
      <c r="U9" s="27" t="str">
        <f t="shared" ref="U9:X10" si="1">P9</f>
        <v xml:space="preserve">High </v>
      </c>
      <c r="V9" s="27" t="str">
        <f t="shared" si="1"/>
        <v xml:space="preserve">Festive </v>
      </c>
      <c r="W9" s="27" t="str">
        <f t="shared" si="1"/>
        <v xml:space="preserve">Peak </v>
      </c>
      <c r="X9" s="27" t="str">
        <f t="shared" si="1"/>
        <v>Shoulder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 xml:space="preserve">High </v>
      </c>
      <c r="AD9" s="52" t="str">
        <f t="shared" si="2"/>
        <v xml:space="preserve">Festive </v>
      </c>
      <c r="AE9" s="52" t="str">
        <f t="shared" si="2"/>
        <v xml:space="preserve">Peak </v>
      </c>
      <c r="AF9" s="52" t="str">
        <f t="shared" si="2"/>
        <v>Shoulder</v>
      </c>
    </row>
    <row r="10" spans="1:32" ht="18" customHeight="1">
      <c r="A10" s="299"/>
      <c r="B10" s="299"/>
      <c r="C10" s="299"/>
      <c r="D10" s="57" t="s">
        <v>244</v>
      </c>
      <c r="E10" s="57" t="s">
        <v>245</v>
      </c>
      <c r="F10" s="57" t="s">
        <v>374</v>
      </c>
      <c r="G10" s="57" t="s">
        <v>422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22 Dec 2019</v>
      </c>
      <c r="Q10" s="51" t="str">
        <f t="shared" si="0"/>
        <v>23 Dec 2019 to 10 Jan 2020</v>
      </c>
      <c r="R10" s="51" t="str">
        <f t="shared" si="0"/>
        <v>11 Jan 2020 to 30 Apr 2020</v>
      </c>
      <c r="S10" s="51" t="str">
        <f t="shared" si="0"/>
        <v>01 May 2020 to 30 Sep 2020</v>
      </c>
      <c r="U10" s="27" t="str">
        <f t="shared" si="1"/>
        <v>01 Nov 2019 to 22 Dec 2019</v>
      </c>
      <c r="V10" s="27" t="str">
        <f t="shared" si="1"/>
        <v>23 Dec 2019 to 10 Jan 2020</v>
      </c>
      <c r="W10" s="27" t="str">
        <f t="shared" si="1"/>
        <v>11 Jan 2020 to 30 Apr 2020</v>
      </c>
      <c r="X10" s="27" t="str">
        <f t="shared" si="1"/>
        <v>01 May 2020 to 30 Sep 2020</v>
      </c>
      <c r="Z10" s="311"/>
      <c r="AA10" s="311"/>
      <c r="AB10" s="311"/>
      <c r="AC10" s="52" t="str">
        <f t="shared" si="2"/>
        <v>01 Nov 2019 to 22 Dec 2019</v>
      </c>
      <c r="AD10" s="52" t="str">
        <f t="shared" si="2"/>
        <v>23 Dec 2019 to 10 Jan 2020</v>
      </c>
      <c r="AE10" s="52" t="str">
        <f t="shared" si="2"/>
        <v>11 Jan 2020 to 30 Apr 2020</v>
      </c>
      <c r="AF10" s="52" t="str">
        <f t="shared" si="2"/>
        <v>01 May 2020 to 30 Sep 2020</v>
      </c>
    </row>
    <row r="11" spans="1:32" ht="18" customHeight="1">
      <c r="A11" s="30" t="s">
        <v>1870</v>
      </c>
      <c r="B11" s="31" t="s">
        <v>139</v>
      </c>
      <c r="C11" s="31" t="s">
        <v>1871</v>
      </c>
      <c r="D11" s="31">
        <v>2622</v>
      </c>
      <c r="E11" s="31">
        <v>4200</v>
      </c>
      <c r="F11" s="31">
        <v>3140</v>
      </c>
      <c r="G11" s="31">
        <v>2557</v>
      </c>
      <c r="H11" s="8"/>
      <c r="I11" s="33"/>
      <c r="J11" s="33"/>
      <c r="K11" s="33">
        <v>12</v>
      </c>
      <c r="M11" s="30" t="str">
        <f t="shared" ref="M11:O17" si="3">A11</f>
        <v>Ocean House with Private Pool</v>
      </c>
      <c r="N11" s="31" t="str">
        <f t="shared" si="3"/>
        <v>BB</v>
      </c>
      <c r="O11" s="31" t="str">
        <f t="shared" si="3"/>
        <v>03 Adults or 02 Adults &amp; 2 Children</v>
      </c>
      <c r="P11" s="34">
        <f>D11+K11</f>
        <v>2634</v>
      </c>
      <c r="Q11" s="34">
        <f>E11+K11</f>
        <v>4212</v>
      </c>
      <c r="R11" s="34">
        <f>F11+K11</f>
        <v>3152</v>
      </c>
      <c r="S11" s="34">
        <f>G11+K11</f>
        <v>2569</v>
      </c>
      <c r="U11" s="53">
        <v>10</v>
      </c>
      <c r="V11" s="53">
        <v>20</v>
      </c>
      <c r="W11" s="53">
        <v>10</v>
      </c>
      <c r="X11" s="53">
        <v>10</v>
      </c>
      <c r="Z11" s="30" t="str">
        <f t="shared" ref="Z11:AB17" si="4">M11</f>
        <v>Ocean House with Private Pool</v>
      </c>
      <c r="AA11" s="31" t="str">
        <f t="shared" si="4"/>
        <v>BB</v>
      </c>
      <c r="AB11" s="31" t="str">
        <f t="shared" si="4"/>
        <v>03 Adults or 02 Adults &amp; 2 Children</v>
      </c>
      <c r="AC11" s="34">
        <f t="shared" ref="AC11:AF17" si="5">P11+U11</f>
        <v>2644</v>
      </c>
      <c r="AD11" s="34">
        <f t="shared" si="5"/>
        <v>4232</v>
      </c>
      <c r="AE11" s="34">
        <f t="shared" si="5"/>
        <v>3162</v>
      </c>
      <c r="AF11" s="34">
        <f t="shared" si="5"/>
        <v>2579</v>
      </c>
    </row>
    <row r="12" spans="1:32" ht="18" customHeight="1">
      <c r="A12" s="30" t="s">
        <v>1872</v>
      </c>
      <c r="B12" s="31" t="s">
        <v>139</v>
      </c>
      <c r="C12" s="31" t="s">
        <v>1871</v>
      </c>
      <c r="D12" s="31">
        <v>2753</v>
      </c>
      <c r="E12" s="31">
        <v>4410</v>
      </c>
      <c r="F12" s="31">
        <v>3297</v>
      </c>
      <c r="G12" s="31">
        <v>2685</v>
      </c>
      <c r="H12" s="8"/>
      <c r="I12" s="33"/>
      <c r="J12" s="33"/>
      <c r="K12" s="33">
        <v>12</v>
      </c>
      <c r="M12" s="30" t="str">
        <f t="shared" si="3"/>
        <v>Beach House with Private Pool</v>
      </c>
      <c r="N12" s="31" t="str">
        <f t="shared" si="3"/>
        <v>BB</v>
      </c>
      <c r="O12" s="31" t="str">
        <f t="shared" si="3"/>
        <v>03 Adults or 02 Adults &amp; 2 Children</v>
      </c>
      <c r="P12" s="34">
        <f>D12+K12</f>
        <v>2765</v>
      </c>
      <c r="Q12" s="34">
        <f>E12+K12</f>
        <v>4422</v>
      </c>
      <c r="R12" s="34">
        <f>F12+K12</f>
        <v>3309</v>
      </c>
      <c r="S12" s="34">
        <f>G12+K12</f>
        <v>2697</v>
      </c>
      <c r="U12" s="53">
        <v>10</v>
      </c>
      <c r="V12" s="53">
        <v>20</v>
      </c>
      <c r="W12" s="53">
        <v>10</v>
      </c>
      <c r="X12" s="53">
        <v>10</v>
      </c>
      <c r="Z12" s="30" t="str">
        <f t="shared" si="4"/>
        <v>Beach House with Private Pool</v>
      </c>
      <c r="AA12" s="31" t="str">
        <f t="shared" si="4"/>
        <v>BB</v>
      </c>
      <c r="AB12" s="31" t="str">
        <f t="shared" si="4"/>
        <v>03 Adults or 02 Adults &amp; 2 Children</v>
      </c>
      <c r="AC12" s="34">
        <f t="shared" si="5"/>
        <v>2775</v>
      </c>
      <c r="AD12" s="34">
        <f t="shared" si="5"/>
        <v>4442</v>
      </c>
      <c r="AE12" s="34">
        <f t="shared" si="5"/>
        <v>3319</v>
      </c>
      <c r="AF12" s="34">
        <f t="shared" si="5"/>
        <v>2707</v>
      </c>
    </row>
    <row r="13" spans="1:32" ht="18" customHeight="1">
      <c r="A13" s="30" t="s">
        <v>1873</v>
      </c>
      <c r="B13" s="31" t="s">
        <v>139</v>
      </c>
      <c r="C13" s="31" t="s">
        <v>1871</v>
      </c>
      <c r="D13" s="31">
        <v>3278</v>
      </c>
      <c r="E13" s="31">
        <v>5670</v>
      </c>
      <c r="F13" s="31">
        <v>3925</v>
      </c>
      <c r="G13" s="31">
        <v>3196</v>
      </c>
      <c r="H13" s="8"/>
      <c r="I13" s="33"/>
      <c r="J13" s="33"/>
      <c r="K13" s="33">
        <v>12</v>
      </c>
      <c r="M13" s="30" t="str">
        <f t="shared" si="3"/>
        <v>Ocean Residence with Private Pool</v>
      </c>
      <c r="N13" s="31" t="str">
        <f t="shared" si="3"/>
        <v>BB</v>
      </c>
      <c r="O13" s="31" t="str">
        <f t="shared" si="3"/>
        <v>03 Adults or 02 Adults &amp; 2 Children</v>
      </c>
      <c r="P13" s="34">
        <f>D13+K13</f>
        <v>3290</v>
      </c>
      <c r="Q13" s="34">
        <f>E13+K13</f>
        <v>5682</v>
      </c>
      <c r="R13" s="34">
        <f>F13+K13</f>
        <v>3937</v>
      </c>
      <c r="S13" s="34">
        <f>G13+K13</f>
        <v>3208</v>
      </c>
      <c r="U13" s="53">
        <v>10</v>
      </c>
      <c r="V13" s="53">
        <v>20</v>
      </c>
      <c r="W13" s="53">
        <v>10</v>
      </c>
      <c r="X13" s="53">
        <v>10</v>
      </c>
      <c r="Z13" s="30" t="str">
        <f t="shared" si="4"/>
        <v>Ocean Residence with Private Pool</v>
      </c>
      <c r="AA13" s="31" t="str">
        <f t="shared" si="4"/>
        <v>BB</v>
      </c>
      <c r="AB13" s="31" t="str">
        <f t="shared" si="4"/>
        <v>03 Adults or 02 Adults &amp; 2 Children</v>
      </c>
      <c r="AC13" s="34">
        <f t="shared" si="5"/>
        <v>3300</v>
      </c>
      <c r="AD13" s="34">
        <f t="shared" si="5"/>
        <v>5702</v>
      </c>
      <c r="AE13" s="34">
        <f t="shared" si="5"/>
        <v>3947</v>
      </c>
      <c r="AF13" s="34">
        <f t="shared" si="5"/>
        <v>3218</v>
      </c>
    </row>
    <row r="14" spans="1:32" ht="18" customHeight="1">
      <c r="A14" s="30" t="s">
        <v>1874</v>
      </c>
      <c r="B14" s="31" t="s">
        <v>139</v>
      </c>
      <c r="C14" s="31" t="s">
        <v>1871</v>
      </c>
      <c r="D14" s="31">
        <v>3441</v>
      </c>
      <c r="E14" s="31">
        <v>5954</v>
      </c>
      <c r="F14" s="31">
        <v>4121</v>
      </c>
      <c r="G14" s="31">
        <v>3356</v>
      </c>
      <c r="H14" s="8"/>
      <c r="I14" s="33"/>
      <c r="J14" s="33"/>
      <c r="K14" s="33">
        <v>12</v>
      </c>
      <c r="M14" s="30" t="str">
        <f t="shared" si="3"/>
        <v>Beach Residence with Private Pool</v>
      </c>
      <c r="N14" s="31" t="str">
        <f t="shared" si="3"/>
        <v>BB</v>
      </c>
      <c r="O14" s="31" t="str">
        <f t="shared" si="3"/>
        <v>03 Adults or 02 Adults &amp; 2 Children</v>
      </c>
      <c r="P14" s="34">
        <f>D14+K14</f>
        <v>3453</v>
      </c>
      <c r="Q14" s="34">
        <f>E14+K14</f>
        <v>5966</v>
      </c>
      <c r="R14" s="34">
        <f>F14+K14</f>
        <v>4133</v>
      </c>
      <c r="S14" s="34">
        <f>G14+K14</f>
        <v>3368</v>
      </c>
      <c r="U14" s="53">
        <v>10</v>
      </c>
      <c r="V14" s="53">
        <v>20</v>
      </c>
      <c r="W14" s="53">
        <v>10</v>
      </c>
      <c r="X14" s="53">
        <v>10</v>
      </c>
      <c r="Z14" s="30" t="str">
        <f t="shared" si="4"/>
        <v>Beach Residence with Private Pool</v>
      </c>
      <c r="AA14" s="31" t="str">
        <f t="shared" si="4"/>
        <v>BB</v>
      </c>
      <c r="AB14" s="31" t="str">
        <f t="shared" si="4"/>
        <v>03 Adults or 02 Adults &amp; 2 Children</v>
      </c>
      <c r="AC14" s="34">
        <f t="shared" si="5"/>
        <v>3463</v>
      </c>
      <c r="AD14" s="34">
        <f t="shared" si="5"/>
        <v>5986</v>
      </c>
      <c r="AE14" s="34">
        <f t="shared" si="5"/>
        <v>4143</v>
      </c>
      <c r="AF14" s="34">
        <f t="shared" si="5"/>
        <v>3378</v>
      </c>
    </row>
    <row r="15" spans="1:32" ht="18" customHeight="1">
      <c r="A15" s="30" t="s">
        <v>1875</v>
      </c>
      <c r="B15" s="31" t="s">
        <v>139</v>
      </c>
      <c r="C15" s="31" t="s">
        <v>818</v>
      </c>
      <c r="D15" s="31">
        <v>5162</v>
      </c>
      <c r="E15" s="31">
        <v>8930</v>
      </c>
      <c r="F15" s="31">
        <v>6182</v>
      </c>
      <c r="G15" s="31">
        <v>5034</v>
      </c>
      <c r="H15" s="8"/>
      <c r="I15" s="33"/>
      <c r="J15" s="33"/>
      <c r="K15" s="33">
        <v>24</v>
      </c>
      <c r="M15" s="30" t="str">
        <f t="shared" si="3"/>
        <v>Two Bed Room Beach Residence with Private Pool</v>
      </c>
      <c r="N15" s="31" t="str">
        <f t="shared" si="3"/>
        <v>BB</v>
      </c>
      <c r="O15" s="31" t="str">
        <f t="shared" si="3"/>
        <v>06 Adults or 04 Adults &amp; 02 Children</v>
      </c>
      <c r="P15" s="34">
        <f t="shared" ref="P15:P17" si="6">D15+K15</f>
        <v>5186</v>
      </c>
      <c r="Q15" s="34">
        <f t="shared" ref="Q15:Q17" si="7">E15+K15</f>
        <v>8954</v>
      </c>
      <c r="R15" s="34">
        <f t="shared" ref="R15:R17" si="8">F15+K15</f>
        <v>6206</v>
      </c>
      <c r="S15" s="34">
        <f t="shared" ref="S15:S17" si="9">G15+K15</f>
        <v>5058</v>
      </c>
      <c r="U15" s="53">
        <v>10</v>
      </c>
      <c r="V15" s="53">
        <v>20</v>
      </c>
      <c r="W15" s="53">
        <v>10</v>
      </c>
      <c r="X15" s="53">
        <v>10</v>
      </c>
      <c r="Z15" s="30" t="str">
        <f t="shared" si="4"/>
        <v>Two Bed Room Beach Residence with Private Pool</v>
      </c>
      <c r="AA15" s="31" t="str">
        <f t="shared" si="4"/>
        <v>BB</v>
      </c>
      <c r="AB15" s="31" t="str">
        <f t="shared" si="4"/>
        <v>06 Adults or 04 Adults &amp; 02 Children</v>
      </c>
      <c r="AC15" s="34">
        <f t="shared" si="5"/>
        <v>5196</v>
      </c>
      <c r="AD15" s="34">
        <f t="shared" si="5"/>
        <v>8974</v>
      </c>
      <c r="AE15" s="34">
        <f t="shared" si="5"/>
        <v>6216</v>
      </c>
      <c r="AF15" s="34">
        <f t="shared" si="5"/>
        <v>5068</v>
      </c>
    </row>
    <row r="16" spans="1:32" ht="18" customHeight="1">
      <c r="A16" s="30" t="s">
        <v>1876</v>
      </c>
      <c r="B16" s="31" t="s">
        <v>139</v>
      </c>
      <c r="C16" s="31" t="s">
        <v>818</v>
      </c>
      <c r="D16" s="31">
        <v>7485</v>
      </c>
      <c r="E16" s="31">
        <v>12949</v>
      </c>
      <c r="F16" s="31">
        <v>8964</v>
      </c>
      <c r="G16" s="31">
        <v>7299</v>
      </c>
      <c r="H16" s="8"/>
      <c r="I16" s="33"/>
      <c r="J16" s="33"/>
      <c r="K16" s="33">
        <v>24</v>
      </c>
      <c r="M16" s="30" t="str">
        <f t="shared" si="3"/>
        <v>The Nautilus Retreat with Private Pool (Two Bed Room)</v>
      </c>
      <c r="N16" s="31" t="str">
        <f t="shared" si="3"/>
        <v>BB</v>
      </c>
      <c r="O16" s="31" t="str">
        <f t="shared" si="3"/>
        <v>06 Adults or 04 Adults &amp; 02 Children</v>
      </c>
      <c r="P16" s="34">
        <f t="shared" si="6"/>
        <v>7509</v>
      </c>
      <c r="Q16" s="34">
        <f t="shared" si="7"/>
        <v>12973</v>
      </c>
      <c r="R16" s="34">
        <f t="shared" si="8"/>
        <v>8988</v>
      </c>
      <c r="S16" s="34">
        <f t="shared" si="9"/>
        <v>7323</v>
      </c>
      <c r="U16" s="53">
        <v>25</v>
      </c>
      <c r="V16" s="53">
        <v>25</v>
      </c>
      <c r="W16" s="53">
        <v>25</v>
      </c>
      <c r="X16" s="53">
        <v>25</v>
      </c>
      <c r="Z16" s="30" t="str">
        <f t="shared" si="4"/>
        <v>The Nautilus Retreat with Private Pool (Two Bed Room)</v>
      </c>
      <c r="AA16" s="31" t="str">
        <f t="shared" si="4"/>
        <v>BB</v>
      </c>
      <c r="AB16" s="31" t="str">
        <f t="shared" si="4"/>
        <v>06 Adults or 04 Adults &amp; 02 Children</v>
      </c>
      <c r="AC16" s="34">
        <f t="shared" si="5"/>
        <v>7534</v>
      </c>
      <c r="AD16" s="34">
        <f t="shared" si="5"/>
        <v>12998</v>
      </c>
      <c r="AE16" s="34">
        <f t="shared" si="5"/>
        <v>9013</v>
      </c>
      <c r="AF16" s="34">
        <f t="shared" si="5"/>
        <v>7348</v>
      </c>
    </row>
    <row r="17" spans="1:32" ht="18" customHeight="1">
      <c r="A17" s="30" t="s">
        <v>1877</v>
      </c>
      <c r="B17" s="31" t="s">
        <v>139</v>
      </c>
      <c r="C17" s="31" t="s">
        <v>1846</v>
      </c>
      <c r="D17" s="31">
        <v>10324</v>
      </c>
      <c r="E17" s="31">
        <v>20093</v>
      </c>
      <c r="F17" s="31">
        <v>12364</v>
      </c>
      <c r="G17" s="31">
        <v>10068</v>
      </c>
      <c r="H17" s="8"/>
      <c r="I17" s="33"/>
      <c r="J17" s="33"/>
      <c r="K17" s="33">
        <v>36</v>
      </c>
      <c r="M17" s="30" t="str">
        <f t="shared" si="3"/>
        <v>The Nautilus Mansion with Private Pool (Three Bed Room)</v>
      </c>
      <c r="N17" s="31" t="str">
        <f t="shared" si="3"/>
        <v>BB</v>
      </c>
      <c r="O17" s="31" t="str">
        <f t="shared" si="3"/>
        <v>08 Adults or 06 Adults &amp; 02 Children</v>
      </c>
      <c r="P17" s="34">
        <f t="shared" si="6"/>
        <v>10360</v>
      </c>
      <c r="Q17" s="34">
        <f t="shared" si="7"/>
        <v>20129</v>
      </c>
      <c r="R17" s="34">
        <f t="shared" si="8"/>
        <v>12400</v>
      </c>
      <c r="S17" s="34">
        <f t="shared" si="9"/>
        <v>10104</v>
      </c>
      <c r="U17" s="53">
        <v>25</v>
      </c>
      <c r="V17" s="53">
        <v>25</v>
      </c>
      <c r="W17" s="53">
        <v>25</v>
      </c>
      <c r="X17" s="53">
        <v>25</v>
      </c>
      <c r="Z17" s="30" t="str">
        <f t="shared" si="4"/>
        <v>The Nautilus Mansion with Private Pool (Three Bed Room)</v>
      </c>
      <c r="AA17" s="31" t="str">
        <f t="shared" si="4"/>
        <v>BB</v>
      </c>
      <c r="AB17" s="31" t="str">
        <f t="shared" si="4"/>
        <v>08 Adults or 06 Adults &amp; 02 Children</v>
      </c>
      <c r="AC17" s="34">
        <f t="shared" si="5"/>
        <v>10385</v>
      </c>
      <c r="AD17" s="34">
        <f t="shared" si="5"/>
        <v>20154</v>
      </c>
      <c r="AE17" s="34">
        <f t="shared" si="5"/>
        <v>12425</v>
      </c>
      <c r="AF17" s="34">
        <f t="shared" si="5"/>
        <v>10129</v>
      </c>
    </row>
    <row r="18" spans="1:32" ht="18" customHeight="1">
      <c r="A18" s="25" t="s">
        <v>24</v>
      </c>
      <c r="I18" s="25" t="s">
        <v>25</v>
      </c>
      <c r="M18" s="25" t="s">
        <v>26</v>
      </c>
      <c r="U18" s="25" t="s">
        <v>27</v>
      </c>
      <c r="Z18" s="25" t="s">
        <v>129</v>
      </c>
    </row>
    <row r="19" spans="1:32" ht="18" customHeight="1">
      <c r="A19" s="299" t="s">
        <v>0</v>
      </c>
      <c r="B19" s="299" t="s">
        <v>1</v>
      </c>
      <c r="C19" s="299" t="s">
        <v>29</v>
      </c>
      <c r="D19" s="57" t="s">
        <v>174</v>
      </c>
      <c r="E19" s="57" t="s">
        <v>1869</v>
      </c>
      <c r="F19" s="57">
        <v>0</v>
      </c>
      <c r="G19" s="57">
        <v>0</v>
      </c>
      <c r="H19" s="8"/>
      <c r="I19" s="26" t="s">
        <v>32</v>
      </c>
      <c r="J19" s="26" t="s">
        <v>33</v>
      </c>
      <c r="K19" s="26" t="s">
        <v>34</v>
      </c>
      <c r="M19" s="294" t="s">
        <v>0</v>
      </c>
      <c r="N19" s="294" t="s">
        <v>1</v>
      </c>
      <c r="O19" s="294" t="s">
        <v>29</v>
      </c>
      <c r="P19" s="51" t="str">
        <f t="shared" ref="P19:S20" si="10">D19</f>
        <v xml:space="preserve">High </v>
      </c>
      <c r="Q19" s="51" t="str">
        <f t="shared" si="10"/>
        <v xml:space="preserve">Festive </v>
      </c>
      <c r="R19" s="51">
        <f t="shared" si="10"/>
        <v>0</v>
      </c>
      <c r="S19" s="51">
        <f t="shared" si="10"/>
        <v>0</v>
      </c>
      <c r="U19" s="27" t="str">
        <f t="shared" ref="U19:X20" si="11">P19</f>
        <v xml:space="preserve">High </v>
      </c>
      <c r="V19" s="27" t="str">
        <f t="shared" si="11"/>
        <v xml:space="preserve">Festive </v>
      </c>
      <c r="W19" s="27">
        <f t="shared" si="11"/>
        <v>0</v>
      </c>
      <c r="X19" s="27">
        <f t="shared" si="11"/>
        <v>0</v>
      </c>
      <c r="Z19" s="311" t="s">
        <v>0</v>
      </c>
      <c r="AA19" s="311" t="s">
        <v>1</v>
      </c>
      <c r="AB19" s="311" t="s">
        <v>29</v>
      </c>
      <c r="AC19" s="52" t="str">
        <f t="shared" ref="AC19:AF20" si="12">U19</f>
        <v xml:space="preserve">High </v>
      </c>
      <c r="AD19" s="52" t="str">
        <f t="shared" si="12"/>
        <v xml:space="preserve">Festive </v>
      </c>
      <c r="AE19" s="52">
        <f t="shared" si="12"/>
        <v>0</v>
      </c>
      <c r="AF19" s="52">
        <f t="shared" si="12"/>
        <v>0</v>
      </c>
    </row>
    <row r="20" spans="1:32" ht="18" customHeight="1">
      <c r="A20" s="299"/>
      <c r="B20" s="299"/>
      <c r="C20" s="299"/>
      <c r="D20" s="57" t="s">
        <v>557</v>
      </c>
      <c r="E20" s="57" t="s">
        <v>261</v>
      </c>
      <c r="F20" s="57">
        <v>0</v>
      </c>
      <c r="G20" s="57">
        <v>0</v>
      </c>
      <c r="H20" s="8"/>
      <c r="I20" s="26" t="s">
        <v>37</v>
      </c>
      <c r="J20" s="26" t="s">
        <v>38</v>
      </c>
      <c r="K20" s="26" t="s">
        <v>137</v>
      </c>
      <c r="M20" s="294"/>
      <c r="N20" s="294"/>
      <c r="O20" s="294"/>
      <c r="P20" s="51" t="str">
        <f t="shared" si="10"/>
        <v>01 Oct 2020 to 22 Dec 2020</v>
      </c>
      <c r="Q20" s="51" t="str">
        <f t="shared" si="10"/>
        <v>23 Dec 2020 to 10 Jan 2021</v>
      </c>
      <c r="R20" s="51">
        <f t="shared" si="10"/>
        <v>0</v>
      </c>
      <c r="S20" s="51">
        <f t="shared" si="10"/>
        <v>0</v>
      </c>
      <c r="U20" s="27" t="str">
        <f t="shared" si="11"/>
        <v>01 Oct 2020 to 22 Dec 2020</v>
      </c>
      <c r="V20" s="27" t="str">
        <f t="shared" si="11"/>
        <v>23 Dec 2020 to 10 Jan 2021</v>
      </c>
      <c r="W20" s="27">
        <f t="shared" si="11"/>
        <v>0</v>
      </c>
      <c r="X20" s="27">
        <f t="shared" si="11"/>
        <v>0</v>
      </c>
      <c r="Z20" s="311"/>
      <c r="AA20" s="311"/>
      <c r="AB20" s="311"/>
      <c r="AC20" s="52" t="str">
        <f t="shared" si="12"/>
        <v>01 Oct 2020 to 22 Dec 2020</v>
      </c>
      <c r="AD20" s="52" t="str">
        <f t="shared" si="12"/>
        <v>23 Dec 2020 to 10 Jan 2021</v>
      </c>
      <c r="AE20" s="52">
        <f t="shared" si="12"/>
        <v>0</v>
      </c>
      <c r="AF20" s="52">
        <f t="shared" si="12"/>
        <v>0</v>
      </c>
    </row>
    <row r="21" spans="1:32" ht="18" customHeight="1">
      <c r="A21" s="30" t="s">
        <v>1870</v>
      </c>
      <c r="B21" s="31" t="s">
        <v>139</v>
      </c>
      <c r="C21" s="31" t="s">
        <v>1871</v>
      </c>
      <c r="D21" s="31">
        <v>2950</v>
      </c>
      <c r="E21" s="31">
        <v>4680</v>
      </c>
      <c r="F21" s="31">
        <v>0</v>
      </c>
      <c r="G21" s="31">
        <v>0</v>
      </c>
      <c r="H21" s="8"/>
      <c r="I21" s="33"/>
      <c r="J21" s="33"/>
      <c r="K21" s="33">
        <v>12</v>
      </c>
      <c r="M21" s="30" t="str">
        <f t="shared" ref="M21:O27" si="13">A21</f>
        <v>Ocean House with Private Pool</v>
      </c>
      <c r="N21" s="31" t="str">
        <f t="shared" si="13"/>
        <v>BB</v>
      </c>
      <c r="O21" s="31" t="str">
        <f t="shared" si="13"/>
        <v>03 Adults or 02 Adults &amp; 2 Children</v>
      </c>
      <c r="P21" s="34">
        <f>D21+K21</f>
        <v>2962</v>
      </c>
      <c r="Q21" s="34">
        <f>E21+K21</f>
        <v>4692</v>
      </c>
      <c r="R21" s="34">
        <f>F21+K21</f>
        <v>12</v>
      </c>
      <c r="S21" s="34">
        <f>G21+K21</f>
        <v>12</v>
      </c>
      <c r="U21" s="53">
        <v>10</v>
      </c>
      <c r="V21" s="53">
        <v>20</v>
      </c>
      <c r="W21" s="53">
        <v>10</v>
      </c>
      <c r="X21" s="53">
        <v>10</v>
      </c>
      <c r="Z21" s="30" t="str">
        <f t="shared" ref="Z21:AB27" si="14">M21</f>
        <v>Ocean House with Private Pool</v>
      </c>
      <c r="AA21" s="31" t="str">
        <f t="shared" si="14"/>
        <v>BB</v>
      </c>
      <c r="AB21" s="31" t="str">
        <f t="shared" si="14"/>
        <v>03 Adults or 02 Adults &amp; 2 Children</v>
      </c>
      <c r="AC21" s="34">
        <f t="shared" ref="AC21:AF27" si="15">P21+U21</f>
        <v>2972</v>
      </c>
      <c r="AD21" s="34">
        <f t="shared" si="15"/>
        <v>4712</v>
      </c>
      <c r="AE21" s="34">
        <f t="shared" si="15"/>
        <v>22</v>
      </c>
      <c r="AF21" s="34">
        <f t="shared" si="15"/>
        <v>22</v>
      </c>
    </row>
    <row r="22" spans="1:32" ht="18" customHeight="1">
      <c r="A22" s="30" t="s">
        <v>1872</v>
      </c>
      <c r="B22" s="31" t="s">
        <v>139</v>
      </c>
      <c r="C22" s="31" t="s">
        <v>1871</v>
      </c>
      <c r="D22" s="31">
        <v>3098</v>
      </c>
      <c r="E22" s="31">
        <v>4914</v>
      </c>
      <c r="F22" s="31">
        <v>0</v>
      </c>
      <c r="G22" s="31">
        <v>0</v>
      </c>
      <c r="H22" s="8"/>
      <c r="I22" s="33"/>
      <c r="J22" s="33"/>
      <c r="K22" s="33">
        <v>12</v>
      </c>
      <c r="M22" s="30" t="str">
        <f t="shared" si="13"/>
        <v>Beach House with Private Pool</v>
      </c>
      <c r="N22" s="31" t="str">
        <f t="shared" si="13"/>
        <v>BB</v>
      </c>
      <c r="O22" s="31" t="str">
        <f t="shared" si="13"/>
        <v>03 Adults or 02 Adults &amp; 2 Children</v>
      </c>
      <c r="P22" s="34">
        <f>D22+K22</f>
        <v>3110</v>
      </c>
      <c r="Q22" s="34">
        <f>E22+K22</f>
        <v>4926</v>
      </c>
      <c r="R22" s="34">
        <f>F22+K22</f>
        <v>12</v>
      </c>
      <c r="S22" s="34">
        <f>G22+K22</f>
        <v>12</v>
      </c>
      <c r="U22" s="53">
        <v>10</v>
      </c>
      <c r="V22" s="53">
        <v>20</v>
      </c>
      <c r="W22" s="53">
        <v>10</v>
      </c>
      <c r="X22" s="53">
        <v>10</v>
      </c>
      <c r="Z22" s="30" t="str">
        <f t="shared" si="14"/>
        <v>Beach House with Private Pool</v>
      </c>
      <c r="AA22" s="31" t="str">
        <f t="shared" si="14"/>
        <v>BB</v>
      </c>
      <c r="AB22" s="31" t="str">
        <f t="shared" si="14"/>
        <v>03 Adults or 02 Adults &amp; 2 Children</v>
      </c>
      <c r="AC22" s="34">
        <f t="shared" si="15"/>
        <v>3120</v>
      </c>
      <c r="AD22" s="34">
        <f t="shared" si="15"/>
        <v>4946</v>
      </c>
      <c r="AE22" s="34">
        <f t="shared" si="15"/>
        <v>22</v>
      </c>
      <c r="AF22" s="34">
        <f t="shared" si="15"/>
        <v>22</v>
      </c>
    </row>
    <row r="23" spans="1:32" ht="18" customHeight="1">
      <c r="A23" s="30" t="s">
        <v>1873</v>
      </c>
      <c r="B23" s="31" t="s">
        <v>139</v>
      </c>
      <c r="C23" s="31" t="s">
        <v>1871</v>
      </c>
      <c r="D23" s="31">
        <v>3688</v>
      </c>
      <c r="E23" s="31">
        <v>6318</v>
      </c>
      <c r="F23" s="31">
        <v>0</v>
      </c>
      <c r="G23" s="31">
        <v>0</v>
      </c>
      <c r="H23" s="8"/>
      <c r="I23" s="33"/>
      <c r="J23" s="33"/>
      <c r="K23" s="33">
        <v>12</v>
      </c>
      <c r="M23" s="30" t="str">
        <f t="shared" si="13"/>
        <v>Ocean Residence with Private Pool</v>
      </c>
      <c r="N23" s="31" t="str">
        <f t="shared" si="13"/>
        <v>BB</v>
      </c>
      <c r="O23" s="31" t="str">
        <f t="shared" si="13"/>
        <v>03 Adults or 02 Adults &amp; 2 Children</v>
      </c>
      <c r="P23" s="34">
        <f>D23+K23</f>
        <v>3700</v>
      </c>
      <c r="Q23" s="34">
        <f>E23+K23</f>
        <v>6330</v>
      </c>
      <c r="R23" s="34">
        <f>F23+K23</f>
        <v>12</v>
      </c>
      <c r="S23" s="34">
        <f>G23+K23</f>
        <v>12</v>
      </c>
      <c r="U23" s="53">
        <v>10</v>
      </c>
      <c r="V23" s="53">
        <v>20</v>
      </c>
      <c r="W23" s="53">
        <v>10</v>
      </c>
      <c r="X23" s="53">
        <v>10</v>
      </c>
      <c r="Z23" s="30" t="str">
        <f t="shared" si="14"/>
        <v>Ocean Residence with Private Pool</v>
      </c>
      <c r="AA23" s="31" t="str">
        <f t="shared" si="14"/>
        <v>BB</v>
      </c>
      <c r="AB23" s="31" t="str">
        <f t="shared" si="14"/>
        <v>03 Adults or 02 Adults &amp; 2 Children</v>
      </c>
      <c r="AC23" s="34">
        <f t="shared" si="15"/>
        <v>3710</v>
      </c>
      <c r="AD23" s="34">
        <f t="shared" si="15"/>
        <v>6350</v>
      </c>
      <c r="AE23" s="34">
        <f t="shared" si="15"/>
        <v>22</v>
      </c>
      <c r="AF23" s="34">
        <f t="shared" si="15"/>
        <v>22</v>
      </c>
    </row>
    <row r="24" spans="1:32" ht="18" customHeight="1">
      <c r="A24" s="30" t="s">
        <v>1874</v>
      </c>
      <c r="B24" s="31" t="s">
        <v>139</v>
      </c>
      <c r="C24" s="31" t="s">
        <v>1871</v>
      </c>
      <c r="D24" s="31">
        <v>3872</v>
      </c>
      <c r="E24" s="31">
        <v>6634</v>
      </c>
      <c r="F24" s="31">
        <v>0</v>
      </c>
      <c r="G24" s="31">
        <v>0</v>
      </c>
      <c r="H24" s="8"/>
      <c r="I24" s="33"/>
      <c r="J24" s="33"/>
      <c r="K24" s="33">
        <v>12</v>
      </c>
      <c r="M24" s="30" t="str">
        <f t="shared" si="13"/>
        <v>Beach Residence with Private Pool</v>
      </c>
      <c r="N24" s="31" t="str">
        <f t="shared" si="13"/>
        <v>BB</v>
      </c>
      <c r="O24" s="31" t="str">
        <f t="shared" si="13"/>
        <v>03 Adults or 02 Adults &amp; 2 Children</v>
      </c>
      <c r="P24" s="34">
        <f>D24+K24</f>
        <v>3884</v>
      </c>
      <c r="Q24" s="34">
        <f>E24+K24</f>
        <v>6646</v>
      </c>
      <c r="R24" s="34">
        <f>F24+K24</f>
        <v>12</v>
      </c>
      <c r="S24" s="34">
        <f>G24+K24</f>
        <v>12</v>
      </c>
      <c r="U24" s="53">
        <v>10</v>
      </c>
      <c r="V24" s="53">
        <v>20</v>
      </c>
      <c r="W24" s="53">
        <v>10</v>
      </c>
      <c r="X24" s="53">
        <v>10</v>
      </c>
      <c r="Z24" s="30" t="str">
        <f t="shared" si="14"/>
        <v>Beach Residence with Private Pool</v>
      </c>
      <c r="AA24" s="31" t="str">
        <f t="shared" si="14"/>
        <v>BB</v>
      </c>
      <c r="AB24" s="31" t="str">
        <f t="shared" si="14"/>
        <v>03 Adults or 02 Adults &amp; 2 Children</v>
      </c>
      <c r="AC24" s="34">
        <f t="shared" si="15"/>
        <v>3894</v>
      </c>
      <c r="AD24" s="34">
        <f t="shared" si="15"/>
        <v>6666</v>
      </c>
      <c r="AE24" s="34">
        <f t="shared" si="15"/>
        <v>22</v>
      </c>
      <c r="AF24" s="34">
        <f t="shared" si="15"/>
        <v>22</v>
      </c>
    </row>
    <row r="25" spans="1:32" ht="18" customHeight="1">
      <c r="A25" s="30" t="s">
        <v>1875</v>
      </c>
      <c r="B25" s="31" t="s">
        <v>139</v>
      </c>
      <c r="C25" s="31" t="s">
        <v>818</v>
      </c>
      <c r="D25" s="31">
        <v>5808</v>
      </c>
      <c r="E25" s="31">
        <v>9951</v>
      </c>
      <c r="F25" s="31">
        <v>0</v>
      </c>
      <c r="G25" s="31">
        <v>0</v>
      </c>
      <c r="H25" s="8"/>
      <c r="I25" s="33"/>
      <c r="J25" s="33"/>
      <c r="K25" s="33">
        <v>12</v>
      </c>
      <c r="M25" s="30" t="str">
        <f t="shared" si="13"/>
        <v>Two Bed Room Beach Residence with Private Pool</v>
      </c>
      <c r="N25" s="31" t="str">
        <f t="shared" si="13"/>
        <v>BB</v>
      </c>
      <c r="O25" s="31" t="str">
        <f t="shared" si="13"/>
        <v>06 Adults or 04 Adults &amp; 02 Children</v>
      </c>
      <c r="P25" s="34">
        <f t="shared" ref="P25:P27" si="16">D25+K25</f>
        <v>5820</v>
      </c>
      <c r="Q25" s="34">
        <f t="shared" ref="Q25:Q27" si="17">E25+K25</f>
        <v>9963</v>
      </c>
      <c r="R25" s="34">
        <f t="shared" ref="R25:R27" si="18">F25+K25</f>
        <v>12</v>
      </c>
      <c r="S25" s="34">
        <f t="shared" ref="S25:S27" si="19">G25+K25</f>
        <v>12</v>
      </c>
      <c r="U25" s="53">
        <v>10</v>
      </c>
      <c r="V25" s="53">
        <v>20</v>
      </c>
      <c r="W25" s="53">
        <v>10</v>
      </c>
      <c r="X25" s="53">
        <v>10</v>
      </c>
      <c r="Z25" s="30" t="str">
        <f t="shared" si="14"/>
        <v>Two Bed Room Beach Residence with Private Pool</v>
      </c>
      <c r="AA25" s="31" t="str">
        <f t="shared" si="14"/>
        <v>BB</v>
      </c>
      <c r="AB25" s="31" t="str">
        <f t="shared" si="14"/>
        <v>06 Adults or 04 Adults &amp; 02 Children</v>
      </c>
      <c r="AC25" s="34">
        <f t="shared" si="15"/>
        <v>5830</v>
      </c>
      <c r="AD25" s="34">
        <f t="shared" si="15"/>
        <v>9983</v>
      </c>
      <c r="AE25" s="34">
        <f t="shared" si="15"/>
        <v>22</v>
      </c>
      <c r="AF25" s="34">
        <f t="shared" si="15"/>
        <v>22</v>
      </c>
    </row>
    <row r="26" spans="1:32" ht="18" customHeight="1">
      <c r="A26" s="30" t="s">
        <v>1876</v>
      </c>
      <c r="B26" s="31" t="s">
        <v>139</v>
      </c>
      <c r="C26" s="31" t="s">
        <v>818</v>
      </c>
      <c r="D26" s="31">
        <v>8421</v>
      </c>
      <c r="E26" s="31">
        <v>14429</v>
      </c>
      <c r="F26" s="31">
        <v>0</v>
      </c>
      <c r="G26" s="31">
        <v>0</v>
      </c>
      <c r="H26" s="8"/>
      <c r="I26" s="33"/>
      <c r="J26" s="33"/>
      <c r="K26" s="33">
        <v>24</v>
      </c>
      <c r="M26" s="30" t="str">
        <f t="shared" si="13"/>
        <v>The Nautilus Retreat with Private Pool (Two Bed Room)</v>
      </c>
      <c r="N26" s="31" t="str">
        <f t="shared" si="13"/>
        <v>BB</v>
      </c>
      <c r="O26" s="31" t="str">
        <f t="shared" si="13"/>
        <v>06 Adults or 04 Adults &amp; 02 Children</v>
      </c>
      <c r="P26" s="34">
        <f t="shared" si="16"/>
        <v>8445</v>
      </c>
      <c r="Q26" s="34">
        <f t="shared" si="17"/>
        <v>14453</v>
      </c>
      <c r="R26" s="34">
        <f t="shared" si="18"/>
        <v>24</v>
      </c>
      <c r="S26" s="34">
        <f t="shared" si="19"/>
        <v>24</v>
      </c>
      <c r="U26" s="53">
        <v>25</v>
      </c>
      <c r="V26" s="53">
        <v>25</v>
      </c>
      <c r="W26" s="53">
        <v>25</v>
      </c>
      <c r="X26" s="53">
        <v>25</v>
      </c>
      <c r="Z26" s="30" t="str">
        <f t="shared" si="14"/>
        <v>The Nautilus Retreat with Private Pool (Two Bed Room)</v>
      </c>
      <c r="AA26" s="31" t="str">
        <f t="shared" si="14"/>
        <v>BB</v>
      </c>
      <c r="AB26" s="31" t="str">
        <f t="shared" si="14"/>
        <v>06 Adults or 04 Adults &amp; 02 Children</v>
      </c>
      <c r="AC26" s="34">
        <f t="shared" si="15"/>
        <v>8470</v>
      </c>
      <c r="AD26" s="34">
        <f t="shared" si="15"/>
        <v>14478</v>
      </c>
      <c r="AE26" s="34">
        <f t="shared" si="15"/>
        <v>49</v>
      </c>
      <c r="AF26" s="34">
        <f t="shared" si="15"/>
        <v>49</v>
      </c>
    </row>
    <row r="27" spans="1:32" ht="18" customHeight="1">
      <c r="A27" s="30" t="s">
        <v>1877</v>
      </c>
      <c r="B27" s="31" t="s">
        <v>139</v>
      </c>
      <c r="C27" s="31" t="s">
        <v>1846</v>
      </c>
      <c r="D27" s="31">
        <v>11616</v>
      </c>
      <c r="E27" s="31">
        <v>22389</v>
      </c>
      <c r="F27" s="31">
        <v>0</v>
      </c>
      <c r="G27" s="31">
        <v>0</v>
      </c>
      <c r="H27" s="8"/>
      <c r="I27" s="33"/>
      <c r="J27" s="33"/>
      <c r="K27" s="33">
        <v>36</v>
      </c>
      <c r="M27" s="30" t="str">
        <f t="shared" si="13"/>
        <v>The Nautilus Mansion with Private Pool (Three Bed Room)</v>
      </c>
      <c r="N27" s="31" t="str">
        <f t="shared" si="13"/>
        <v>BB</v>
      </c>
      <c r="O27" s="31" t="str">
        <f t="shared" si="13"/>
        <v>08 Adults or 06 Adults &amp; 02 Children</v>
      </c>
      <c r="P27" s="34">
        <f t="shared" si="16"/>
        <v>11652</v>
      </c>
      <c r="Q27" s="34">
        <f t="shared" si="17"/>
        <v>22425</v>
      </c>
      <c r="R27" s="34">
        <f t="shared" si="18"/>
        <v>36</v>
      </c>
      <c r="S27" s="34">
        <f t="shared" si="19"/>
        <v>36</v>
      </c>
      <c r="U27" s="53">
        <v>25</v>
      </c>
      <c r="V27" s="53">
        <v>25</v>
      </c>
      <c r="W27" s="53">
        <v>25</v>
      </c>
      <c r="X27" s="53">
        <v>25</v>
      </c>
      <c r="Z27" s="30" t="str">
        <f t="shared" si="14"/>
        <v>The Nautilus Mansion with Private Pool (Three Bed Room)</v>
      </c>
      <c r="AA27" s="31" t="str">
        <f t="shared" si="14"/>
        <v>BB</v>
      </c>
      <c r="AB27" s="31" t="str">
        <f t="shared" si="14"/>
        <v>08 Adults or 06 Adults &amp; 02 Children</v>
      </c>
      <c r="AC27" s="34">
        <f t="shared" si="15"/>
        <v>11677</v>
      </c>
      <c r="AD27" s="34">
        <f t="shared" si="15"/>
        <v>22450</v>
      </c>
      <c r="AE27" s="34">
        <f t="shared" si="15"/>
        <v>61</v>
      </c>
      <c r="AF27" s="34">
        <f t="shared" si="15"/>
        <v>61</v>
      </c>
    </row>
  </sheetData>
  <sheetProtection algorithmName="SHA-512" hashValue="GqG/bkn/8DQdMrmHDJzKBw4PwFUXrtn3zYAMO/yvUkbePJJMl+NIoJ8ul/9rZMtamf8GfybO5J8xMeLEh1CqHg==" saltValue="BIRO64fVgmyNivk+EvShcQ==" spinCount="100000" sheet="1" selectLockedCells="1" selectUnlockedCells="1"/>
  <mergeCells count="18">
    <mergeCell ref="O19:O20"/>
    <mergeCell ref="Z19:Z20"/>
    <mergeCell ref="A9:A10"/>
    <mergeCell ref="B9:B10"/>
    <mergeCell ref="C9:C10"/>
    <mergeCell ref="M9:M10"/>
    <mergeCell ref="N9:N10"/>
    <mergeCell ref="O9:O10"/>
    <mergeCell ref="A19:A20"/>
    <mergeCell ref="B19:B20"/>
    <mergeCell ref="C19:C20"/>
    <mergeCell ref="M19:M20"/>
    <mergeCell ref="N19:N20"/>
    <mergeCell ref="AA19:AA20"/>
    <mergeCell ref="AB19:AB20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A0E88-2A0B-41C6-A10D-4C34C83901FA}">
  <sheetPr codeName="Лист203"/>
  <dimension ref="A1:G58"/>
  <sheetViews>
    <sheetView view="pageBreakPreview" zoomScale="120" zoomScaleNormal="100" zoomScaleSheetLayoutView="120" workbookViewId="0">
      <selection activeCell="G1" sqref="G1:G1048576"/>
    </sheetView>
  </sheetViews>
  <sheetFormatPr defaultColWidth="9.140625" defaultRowHeight="20.25" customHeight="1"/>
  <cols>
    <col min="1" max="1" width="32.5703125" style="1" customWidth="1"/>
    <col min="2" max="2" width="12.28515625" style="1" customWidth="1"/>
    <col min="3" max="3" width="15" style="2" customWidth="1"/>
    <col min="4" max="4" width="19.28515625" style="2" customWidth="1"/>
    <col min="5" max="7" width="19.28515625" style="3" customWidth="1"/>
    <col min="8" max="16384" width="9.140625" style="1"/>
  </cols>
  <sheetData>
    <row r="1" spans="1:7" ht="20.25" customHeight="1">
      <c r="A1" s="300" t="s">
        <v>2020</v>
      </c>
      <c r="B1" s="300"/>
      <c r="C1" s="300"/>
      <c r="D1" s="300"/>
      <c r="G1" s="61"/>
    </row>
    <row r="2" spans="1:7" s="2" customFormat="1" ht="22.5" customHeight="1">
      <c r="A2" s="21"/>
      <c r="B2" s="5"/>
      <c r="E2" s="3"/>
      <c r="F2" s="3"/>
      <c r="G2" s="3"/>
    </row>
    <row r="3" spans="1:7" s="2" customFormat="1" ht="22.5" customHeight="1">
      <c r="A3" s="15" t="s">
        <v>10</v>
      </c>
      <c r="B3" s="15"/>
      <c r="E3" s="3"/>
      <c r="F3" s="3"/>
      <c r="G3" s="3"/>
    </row>
    <row r="4" spans="1:7" s="2" customFormat="1" ht="22.5" customHeight="1">
      <c r="A4" s="5" t="s">
        <v>11</v>
      </c>
      <c r="B4" s="5"/>
      <c r="E4" s="3"/>
      <c r="F4" s="3"/>
      <c r="G4" s="3"/>
    </row>
    <row r="5" spans="1:7" s="2" customFormat="1" ht="22.5" customHeight="1">
      <c r="A5" s="5" t="s">
        <v>12</v>
      </c>
      <c r="B5" s="5"/>
      <c r="E5" s="3"/>
      <c r="F5" s="3"/>
      <c r="G5" s="3"/>
    </row>
    <row r="6" spans="1:7" s="2" customFormat="1" ht="22.5" customHeight="1">
      <c r="A6" s="5" t="s">
        <v>1501</v>
      </c>
      <c r="B6" s="5"/>
      <c r="E6" s="3"/>
      <c r="F6" s="3"/>
      <c r="G6" s="3"/>
    </row>
    <row r="7" spans="1:7" s="2" customFormat="1" ht="22.5" customHeight="1">
      <c r="A7" s="5" t="s">
        <v>1502</v>
      </c>
      <c r="B7" s="5"/>
      <c r="E7" s="3"/>
      <c r="F7" s="3"/>
      <c r="G7" s="3"/>
    </row>
    <row r="8" spans="1:7" s="2" customFormat="1" ht="22.5" customHeight="1">
      <c r="A8" s="5" t="s">
        <v>1817</v>
      </c>
      <c r="B8" s="5"/>
      <c r="E8" s="3"/>
      <c r="F8" s="3"/>
      <c r="G8" s="3"/>
    </row>
    <row r="9" spans="1:7" s="2" customFormat="1" ht="22.5" customHeight="1">
      <c r="A9" s="5"/>
      <c r="B9" s="5"/>
      <c r="E9" s="3"/>
      <c r="F9" s="3"/>
      <c r="G9" s="3"/>
    </row>
    <row r="10" spans="1:7" s="2" customFormat="1" ht="22.5" customHeight="1">
      <c r="A10" s="5"/>
      <c r="B10" s="5"/>
      <c r="E10" s="3"/>
      <c r="F10" s="3"/>
      <c r="G10" s="3"/>
    </row>
    <row r="11" spans="1:7" s="2" customFormat="1" ht="22.5" customHeight="1">
      <c r="A11" s="15" t="s">
        <v>82</v>
      </c>
      <c r="B11" s="15"/>
      <c r="E11" s="3"/>
      <c r="F11" s="3"/>
      <c r="G11" s="3"/>
    </row>
    <row r="12" spans="1:7" s="2" customFormat="1" ht="22.5" customHeight="1">
      <c r="A12" s="7" t="s">
        <v>1878</v>
      </c>
      <c r="B12" s="15"/>
      <c r="E12" s="3"/>
      <c r="F12" s="3"/>
      <c r="G12" s="3"/>
    </row>
    <row r="13" spans="1:7" s="2" customFormat="1" ht="22.5" customHeight="1">
      <c r="A13" s="5" t="s">
        <v>1505</v>
      </c>
      <c r="B13" s="15"/>
      <c r="E13" s="3"/>
      <c r="F13" s="3"/>
      <c r="G13" s="3"/>
    </row>
    <row r="14" spans="1:7" s="2" customFormat="1" ht="22.5" customHeight="1">
      <c r="A14" s="5" t="s">
        <v>1879</v>
      </c>
      <c r="B14" s="5"/>
      <c r="E14" s="3"/>
      <c r="F14" s="3"/>
      <c r="G14" s="3"/>
    </row>
    <row r="15" spans="1:7" s="2" customFormat="1" ht="22.5" customHeight="1">
      <c r="A15" s="5" t="s">
        <v>1880</v>
      </c>
      <c r="B15" s="5"/>
      <c r="E15" s="3"/>
      <c r="F15" s="3"/>
      <c r="G15" s="3"/>
    </row>
    <row r="16" spans="1:7" s="2" customFormat="1" ht="22.5" customHeight="1">
      <c r="A16" s="5" t="s">
        <v>121</v>
      </c>
      <c r="B16" s="5"/>
      <c r="E16" s="3"/>
      <c r="F16" s="3"/>
      <c r="G16" s="3"/>
    </row>
    <row r="17" spans="1:7" ht="22.5" customHeight="1">
      <c r="A17" s="7" t="s">
        <v>428</v>
      </c>
      <c r="B17" s="15"/>
    </row>
    <row r="18" spans="1:7" ht="22.5" customHeight="1">
      <c r="A18" s="5" t="s">
        <v>1881</v>
      </c>
      <c r="B18" s="5"/>
    </row>
    <row r="19" spans="1:7" ht="22.5" customHeight="1">
      <c r="A19" s="5" t="s">
        <v>121</v>
      </c>
    </row>
    <row r="20" spans="1:7" ht="22.5" customHeight="1">
      <c r="A20" s="5"/>
    </row>
    <row r="21" spans="1:7" s="265" customFormat="1" ht="22.5" customHeight="1">
      <c r="A21" s="59"/>
      <c r="C21" s="266"/>
      <c r="D21" s="266"/>
      <c r="E21" s="267"/>
      <c r="F21" s="267"/>
      <c r="G21" s="3"/>
    </row>
    <row r="22" spans="1:7" ht="22.5" customHeight="1"/>
    <row r="23" spans="1:7" ht="22.5" customHeight="1"/>
    <row r="24" spans="1:7" ht="22.5" customHeight="1"/>
    <row r="25" spans="1:7" ht="22.5" customHeight="1"/>
    <row r="26" spans="1:7" ht="22.5" customHeight="1"/>
    <row r="27" spans="1:7" ht="22.5" customHeight="1"/>
    <row r="28" spans="1:7" ht="22.5" customHeight="1"/>
    <row r="29" spans="1:7" ht="22.5" customHeight="1"/>
    <row r="30" spans="1:7" ht="22.5" customHeight="1"/>
    <row r="31" spans="1:7" ht="22.5" customHeight="1"/>
    <row r="32" spans="1:7" ht="22.5" customHeight="1"/>
    <row r="33" ht="22.5" customHeight="1"/>
    <row r="34" ht="22.5" customHeight="1"/>
    <row r="35" ht="22.5" customHeight="1"/>
    <row r="36" ht="22.5" customHeight="1"/>
    <row r="37" ht="22.5" customHeight="1"/>
    <row r="38" ht="22.5" customHeight="1"/>
    <row r="39" ht="22.5" customHeight="1"/>
    <row r="40" ht="22.5" customHeight="1"/>
    <row r="41" ht="22.5" customHeight="1"/>
    <row r="42" ht="22.5" customHeight="1"/>
    <row r="43" ht="22.5" customHeight="1"/>
    <row r="44" ht="22.5" customHeight="1"/>
    <row r="45" ht="22.5" customHeight="1"/>
    <row r="46" ht="22.5" customHeight="1"/>
    <row r="47" ht="22.5" customHeight="1"/>
    <row r="48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&amp;N&amp;R&amp;"Candara,Regular"&amp;8The Sun Siyam Irufushi</oddFooter>
  </headerFooter>
  <rowBreaks count="1" manualBreakCount="1">
    <brk id="9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0FE6A-93D7-4EFF-8845-A562DD9A540D}">
  <sheetPr codeName="Лист204">
    <tabColor rgb="FFFF0000"/>
  </sheetPr>
  <dimension ref="A8:AF21"/>
  <sheetViews>
    <sheetView topLeftCell="AG1" zoomScale="106" zoomScaleNormal="106" zoomScaleSheetLayoutView="100" workbookViewId="0">
      <selection sqref="A1:AF1048576"/>
    </sheetView>
  </sheetViews>
  <sheetFormatPr defaultColWidth="26" defaultRowHeight="19.899999999999999" customHeight="1"/>
  <cols>
    <col min="1" max="32" width="0" style="25" hidden="1" customWidth="1"/>
    <col min="33" max="16384" width="26" style="25"/>
  </cols>
  <sheetData>
    <row r="8" spans="1:32" ht="19.89999999999999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9.899999999999999" customHeight="1">
      <c r="A9" s="299" t="s">
        <v>0</v>
      </c>
      <c r="B9" s="299" t="s">
        <v>1</v>
      </c>
      <c r="C9" s="299" t="s">
        <v>29</v>
      </c>
      <c r="D9" s="57" t="s">
        <v>132</v>
      </c>
      <c r="E9" s="57" t="s">
        <v>156</v>
      </c>
      <c r="F9" s="57" t="s">
        <v>130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Low</v>
      </c>
      <c r="Q9" s="51" t="str">
        <f t="shared" si="0"/>
        <v xml:space="preserve">Peak </v>
      </c>
      <c r="R9" s="51" t="str">
        <f t="shared" si="0"/>
        <v>High</v>
      </c>
      <c r="S9" s="51" t="str">
        <f t="shared" si="0"/>
        <v>Low</v>
      </c>
      <c r="U9" s="27" t="str">
        <f>P9</f>
        <v>Low</v>
      </c>
      <c r="V9" s="27" t="str">
        <f t="shared" ref="V9:X10" si="1">Q9</f>
        <v xml:space="preserve">Peak </v>
      </c>
      <c r="W9" s="27" t="str">
        <f t="shared" si="1"/>
        <v>High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>Low</v>
      </c>
      <c r="AD9" s="52" t="str">
        <f t="shared" ref="AD9:AF10" si="2">V9</f>
        <v xml:space="preserve">Peak </v>
      </c>
      <c r="AE9" s="52" t="str">
        <f t="shared" si="2"/>
        <v>High</v>
      </c>
      <c r="AF9" s="52" t="str">
        <f t="shared" si="2"/>
        <v>Low</v>
      </c>
    </row>
    <row r="10" spans="1:32" ht="19.899999999999999" customHeight="1">
      <c r="A10" s="299"/>
      <c r="B10" s="299"/>
      <c r="C10" s="299"/>
      <c r="D10" s="57" t="s">
        <v>35</v>
      </c>
      <c r="E10" s="57" t="s">
        <v>396</v>
      </c>
      <c r="F10" s="57" t="s">
        <v>1510</v>
      </c>
      <c r="G10" s="57" t="s">
        <v>1500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26 Dec 2019</v>
      </c>
      <c r="Q10" s="51" t="str">
        <f t="shared" si="0"/>
        <v>27 Dec 2019 to 07 Jan 2020</v>
      </c>
      <c r="R10" s="51" t="str">
        <f t="shared" si="0"/>
        <v>08 Jan 2020 to 21 Apr 2020</v>
      </c>
      <c r="S10" s="51" t="str">
        <f>G10</f>
        <v>22 Apr 2020 to 31 Oct 2020</v>
      </c>
      <c r="U10" s="27" t="str">
        <f>P10</f>
        <v>01 Nov 2019 to 26 Dec 2019</v>
      </c>
      <c r="V10" s="27" t="str">
        <f t="shared" si="1"/>
        <v>27 Dec 2019 to 07 Jan 2020</v>
      </c>
      <c r="W10" s="27" t="str">
        <f t="shared" si="1"/>
        <v>08 Jan 2020 to 21 Apr 2020</v>
      </c>
      <c r="X10" s="27" t="str">
        <f t="shared" si="1"/>
        <v>22 Apr 2020 to 31 Oct 2020</v>
      </c>
      <c r="Z10" s="311"/>
      <c r="AA10" s="311"/>
      <c r="AB10" s="311"/>
      <c r="AC10" s="52" t="str">
        <f>U10</f>
        <v>01 Nov 2019 to 26 Dec 2019</v>
      </c>
      <c r="AD10" s="52" t="str">
        <f t="shared" si="2"/>
        <v>27 Dec 2019 to 07 Jan 2020</v>
      </c>
      <c r="AE10" s="52" t="str">
        <f t="shared" si="2"/>
        <v>08 Jan 2020 to 21 Apr 2020</v>
      </c>
      <c r="AF10" s="52" t="str">
        <f t="shared" si="2"/>
        <v>22 Apr 2020 to 31 Oct 2020</v>
      </c>
    </row>
    <row r="11" spans="1:32" ht="19.899999999999999" customHeight="1">
      <c r="A11" s="30" t="s">
        <v>511</v>
      </c>
      <c r="B11" s="31" t="s">
        <v>139</v>
      </c>
      <c r="C11" s="31" t="s">
        <v>140</v>
      </c>
      <c r="D11" s="31">
        <v>330</v>
      </c>
      <c r="E11" s="31">
        <v>850</v>
      </c>
      <c r="F11" s="31">
        <v>534</v>
      </c>
      <c r="G11" s="31">
        <v>330</v>
      </c>
      <c r="H11" s="8"/>
      <c r="I11" s="33"/>
      <c r="J11" s="33"/>
      <c r="K11" s="33">
        <v>6</v>
      </c>
      <c r="M11" s="30" t="str">
        <f t="shared" ref="M11:O21" si="3">A11</f>
        <v>Deluxe Beach Villa</v>
      </c>
      <c r="N11" s="31" t="str">
        <f t="shared" si="3"/>
        <v>BB</v>
      </c>
      <c r="O11" s="31" t="str">
        <f t="shared" si="3"/>
        <v>02 Persons</v>
      </c>
      <c r="P11" s="34">
        <f t="shared" ref="P11:P18" si="4">D11+(K11*2)</f>
        <v>342</v>
      </c>
      <c r="Q11" s="34">
        <f t="shared" ref="Q11:Q18" si="5">E11+(K11*2)</f>
        <v>862</v>
      </c>
      <c r="R11" s="34">
        <f t="shared" ref="R11:R21" si="6">F11+(K11*2)</f>
        <v>546</v>
      </c>
      <c r="S11" s="34">
        <f t="shared" ref="S11:S20" si="7">G11+(K11*2)</f>
        <v>342</v>
      </c>
      <c r="U11" s="53">
        <v>10</v>
      </c>
      <c r="V11" s="53">
        <v>25</v>
      </c>
      <c r="W11" s="53">
        <v>10</v>
      </c>
      <c r="X11" s="53">
        <v>10</v>
      </c>
      <c r="Z11" s="30" t="str">
        <f t="shared" ref="Z11:AB21" si="8">M11</f>
        <v>Deluxe Beach Villa</v>
      </c>
      <c r="AA11" s="31" t="str">
        <f t="shared" si="8"/>
        <v>BB</v>
      </c>
      <c r="AB11" s="31" t="str">
        <f t="shared" si="8"/>
        <v>02 Persons</v>
      </c>
      <c r="AC11" s="34">
        <f t="shared" ref="AC11:AF21" si="9">P11+U11</f>
        <v>352</v>
      </c>
      <c r="AD11" s="34">
        <f t="shared" si="9"/>
        <v>887</v>
      </c>
      <c r="AE11" s="34">
        <f t="shared" si="9"/>
        <v>556</v>
      </c>
      <c r="AF11" s="34">
        <f t="shared" si="9"/>
        <v>352</v>
      </c>
    </row>
    <row r="12" spans="1:32" ht="19.899999999999999" customHeight="1">
      <c r="A12" s="30" t="s">
        <v>1882</v>
      </c>
      <c r="B12" s="31" t="s">
        <v>139</v>
      </c>
      <c r="C12" s="31" t="s">
        <v>140</v>
      </c>
      <c r="D12" s="31">
        <v>360</v>
      </c>
      <c r="E12" s="31">
        <v>935</v>
      </c>
      <c r="F12" s="31">
        <v>565</v>
      </c>
      <c r="G12" s="31">
        <v>360</v>
      </c>
      <c r="H12" s="8"/>
      <c r="I12" s="33"/>
      <c r="J12" s="33"/>
      <c r="K12" s="33">
        <v>6</v>
      </c>
      <c r="M12" s="30" t="str">
        <f t="shared" si="3"/>
        <v>Deluxe Beach Villa with Pool</v>
      </c>
      <c r="N12" s="31" t="str">
        <f t="shared" si="3"/>
        <v>BB</v>
      </c>
      <c r="O12" s="31" t="str">
        <f t="shared" si="3"/>
        <v>02 Persons</v>
      </c>
      <c r="P12" s="34">
        <f t="shared" si="4"/>
        <v>372</v>
      </c>
      <c r="Q12" s="34">
        <f t="shared" si="5"/>
        <v>947</v>
      </c>
      <c r="R12" s="34">
        <f t="shared" si="6"/>
        <v>577</v>
      </c>
      <c r="S12" s="34">
        <f t="shared" si="7"/>
        <v>372</v>
      </c>
      <c r="U12" s="53">
        <v>10</v>
      </c>
      <c r="V12" s="53">
        <v>25</v>
      </c>
      <c r="W12" s="53">
        <v>10</v>
      </c>
      <c r="X12" s="53">
        <v>10</v>
      </c>
      <c r="Z12" s="30" t="str">
        <f t="shared" si="8"/>
        <v>Deluxe Beach Villa with Pool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382</v>
      </c>
      <c r="AD12" s="34">
        <f t="shared" si="9"/>
        <v>972</v>
      </c>
      <c r="AE12" s="34">
        <f t="shared" si="9"/>
        <v>587</v>
      </c>
      <c r="AF12" s="34">
        <f t="shared" si="9"/>
        <v>382</v>
      </c>
    </row>
    <row r="13" spans="1:32" ht="19.899999999999999" customHeight="1">
      <c r="A13" s="30" t="s">
        <v>1883</v>
      </c>
      <c r="B13" s="31" t="s">
        <v>139</v>
      </c>
      <c r="C13" s="31" t="s">
        <v>140</v>
      </c>
      <c r="D13" s="31">
        <v>465</v>
      </c>
      <c r="E13" s="31">
        <v>1502</v>
      </c>
      <c r="F13" s="31">
        <v>850</v>
      </c>
      <c r="G13" s="31">
        <v>465</v>
      </c>
      <c r="H13" s="8"/>
      <c r="I13" s="33"/>
      <c r="J13" s="33"/>
      <c r="K13" s="33">
        <v>6</v>
      </c>
      <c r="M13" s="30" t="str">
        <f t="shared" si="3"/>
        <v>Family Deluxe Beach Villa with Pool</v>
      </c>
      <c r="N13" s="31" t="str">
        <f t="shared" si="3"/>
        <v>BB</v>
      </c>
      <c r="O13" s="31" t="str">
        <f t="shared" si="3"/>
        <v>02 Persons</v>
      </c>
      <c r="P13" s="34">
        <f t="shared" si="4"/>
        <v>477</v>
      </c>
      <c r="Q13" s="34">
        <f t="shared" si="5"/>
        <v>1514</v>
      </c>
      <c r="R13" s="34">
        <f t="shared" si="6"/>
        <v>862</v>
      </c>
      <c r="S13" s="34">
        <f t="shared" si="7"/>
        <v>477</v>
      </c>
      <c r="U13" s="53">
        <v>10</v>
      </c>
      <c r="V13" s="53">
        <v>25</v>
      </c>
      <c r="W13" s="53">
        <v>10</v>
      </c>
      <c r="X13" s="53">
        <v>10</v>
      </c>
      <c r="Z13" s="30" t="str">
        <f t="shared" si="8"/>
        <v>Family Deluxe Beach Villa with Pool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487</v>
      </c>
      <c r="AD13" s="34">
        <f t="shared" si="9"/>
        <v>1539</v>
      </c>
      <c r="AE13" s="34">
        <f t="shared" si="9"/>
        <v>872</v>
      </c>
      <c r="AF13" s="34">
        <f t="shared" si="9"/>
        <v>487</v>
      </c>
    </row>
    <row r="14" spans="1:32" ht="19.899999999999999" customHeight="1">
      <c r="A14" s="30" t="s">
        <v>1017</v>
      </c>
      <c r="B14" s="31" t="s">
        <v>139</v>
      </c>
      <c r="C14" s="31" t="s">
        <v>140</v>
      </c>
      <c r="D14" s="31">
        <v>515</v>
      </c>
      <c r="E14" s="31">
        <v>1530</v>
      </c>
      <c r="F14" s="31">
        <v>905</v>
      </c>
      <c r="G14" s="31">
        <v>515</v>
      </c>
      <c r="H14" s="8"/>
      <c r="I14" s="33"/>
      <c r="J14" s="33"/>
      <c r="K14" s="33">
        <v>6</v>
      </c>
      <c r="M14" s="30" t="str">
        <f t="shared" si="3"/>
        <v xml:space="preserve">Pool Beach Villa </v>
      </c>
      <c r="N14" s="31" t="str">
        <f t="shared" si="3"/>
        <v>BB</v>
      </c>
      <c r="O14" s="31" t="str">
        <f t="shared" si="3"/>
        <v>02 Persons</v>
      </c>
      <c r="P14" s="34">
        <f t="shared" si="4"/>
        <v>527</v>
      </c>
      <c r="Q14" s="34">
        <f t="shared" si="5"/>
        <v>1542</v>
      </c>
      <c r="R14" s="34">
        <f t="shared" si="6"/>
        <v>917</v>
      </c>
      <c r="S14" s="34">
        <f t="shared" si="7"/>
        <v>527</v>
      </c>
      <c r="U14" s="53">
        <v>10</v>
      </c>
      <c r="V14" s="53">
        <v>25</v>
      </c>
      <c r="W14" s="53">
        <v>10</v>
      </c>
      <c r="X14" s="53">
        <v>10</v>
      </c>
      <c r="Z14" s="30" t="str">
        <f t="shared" si="8"/>
        <v xml:space="preserve">Pool Beach Villa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537</v>
      </c>
      <c r="AD14" s="34">
        <f t="shared" si="9"/>
        <v>1567</v>
      </c>
      <c r="AE14" s="34">
        <f t="shared" si="9"/>
        <v>927</v>
      </c>
      <c r="AF14" s="34">
        <f t="shared" si="9"/>
        <v>537</v>
      </c>
    </row>
    <row r="15" spans="1:32" ht="19.899999999999999" customHeight="1">
      <c r="A15" s="30" t="s">
        <v>378</v>
      </c>
      <c r="B15" s="31" t="s">
        <v>139</v>
      </c>
      <c r="C15" s="31" t="s">
        <v>140</v>
      </c>
      <c r="D15" s="31">
        <v>410</v>
      </c>
      <c r="E15" s="31">
        <v>1020</v>
      </c>
      <c r="F15" s="31">
        <v>625</v>
      </c>
      <c r="G15" s="31">
        <v>410</v>
      </c>
      <c r="H15" s="8"/>
      <c r="I15" s="33"/>
      <c r="J15" s="33"/>
      <c r="K15" s="33">
        <v>6</v>
      </c>
      <c r="M15" s="30" t="str">
        <f t="shared" si="3"/>
        <v xml:space="preserve">Water Villa </v>
      </c>
      <c r="N15" s="31" t="str">
        <f t="shared" si="3"/>
        <v>BB</v>
      </c>
      <c r="O15" s="31" t="str">
        <f t="shared" si="3"/>
        <v>02 Persons</v>
      </c>
      <c r="P15" s="34">
        <f t="shared" si="4"/>
        <v>422</v>
      </c>
      <c r="Q15" s="34">
        <f t="shared" si="5"/>
        <v>1032</v>
      </c>
      <c r="R15" s="34">
        <f t="shared" si="6"/>
        <v>637</v>
      </c>
      <c r="S15" s="34">
        <f t="shared" si="7"/>
        <v>422</v>
      </c>
      <c r="U15" s="53">
        <v>10</v>
      </c>
      <c r="V15" s="53">
        <v>25</v>
      </c>
      <c r="W15" s="53">
        <v>10</v>
      </c>
      <c r="X15" s="53">
        <v>10</v>
      </c>
      <c r="Z15" s="30" t="str">
        <f t="shared" si="8"/>
        <v xml:space="preserve">Water Villa 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432</v>
      </c>
      <c r="AD15" s="34">
        <f t="shared" si="9"/>
        <v>1057</v>
      </c>
      <c r="AE15" s="34">
        <f t="shared" si="9"/>
        <v>647</v>
      </c>
      <c r="AF15" s="34">
        <f t="shared" si="9"/>
        <v>432</v>
      </c>
    </row>
    <row r="16" spans="1:32" ht="19.899999999999999" customHeight="1">
      <c r="A16" s="30" t="s">
        <v>1884</v>
      </c>
      <c r="B16" s="31" t="s">
        <v>139</v>
      </c>
      <c r="C16" s="31" t="s">
        <v>140</v>
      </c>
      <c r="D16" s="31">
        <v>465</v>
      </c>
      <c r="E16" s="31">
        <v>1050</v>
      </c>
      <c r="F16" s="31">
        <v>680</v>
      </c>
      <c r="G16" s="31">
        <v>465</v>
      </c>
      <c r="H16" s="8"/>
      <c r="I16" s="33"/>
      <c r="J16" s="33"/>
      <c r="K16" s="33">
        <v>6</v>
      </c>
      <c r="M16" s="30" t="str">
        <f t="shared" si="3"/>
        <v>Horizon Water Villa</v>
      </c>
      <c r="N16" s="31" t="str">
        <f t="shared" si="3"/>
        <v>BB</v>
      </c>
      <c r="O16" s="31" t="str">
        <f t="shared" si="3"/>
        <v>02 Persons</v>
      </c>
      <c r="P16" s="34">
        <f t="shared" si="4"/>
        <v>477</v>
      </c>
      <c r="Q16" s="34">
        <f t="shared" si="5"/>
        <v>1062</v>
      </c>
      <c r="R16" s="34">
        <f t="shared" si="6"/>
        <v>692</v>
      </c>
      <c r="S16" s="34">
        <f t="shared" si="7"/>
        <v>477</v>
      </c>
      <c r="U16" s="53">
        <v>10</v>
      </c>
      <c r="V16" s="53">
        <v>25</v>
      </c>
      <c r="W16" s="53">
        <v>10</v>
      </c>
      <c r="X16" s="53">
        <v>10</v>
      </c>
      <c r="Z16" s="30" t="str">
        <f t="shared" si="8"/>
        <v>Horizon Water Villa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487</v>
      </c>
      <c r="AD16" s="34">
        <f t="shared" si="9"/>
        <v>1087</v>
      </c>
      <c r="AE16" s="34">
        <f t="shared" si="9"/>
        <v>702</v>
      </c>
      <c r="AF16" s="34">
        <f t="shared" si="9"/>
        <v>487</v>
      </c>
    </row>
    <row r="17" spans="1:32" ht="19.899999999999999" customHeight="1">
      <c r="A17" s="30" t="s">
        <v>1885</v>
      </c>
      <c r="B17" s="31" t="s">
        <v>139</v>
      </c>
      <c r="C17" s="31" t="s">
        <v>140</v>
      </c>
      <c r="D17" s="31">
        <v>620</v>
      </c>
      <c r="E17" s="31">
        <v>1190</v>
      </c>
      <c r="F17" s="31">
        <v>850</v>
      </c>
      <c r="G17" s="31">
        <v>620</v>
      </c>
      <c r="H17" s="8"/>
      <c r="I17" s="33"/>
      <c r="J17" s="33"/>
      <c r="K17" s="33">
        <v>6</v>
      </c>
      <c r="M17" s="30" t="str">
        <f t="shared" si="3"/>
        <v xml:space="preserve">Sunset Horizon Water Villa </v>
      </c>
      <c r="N17" s="31" t="str">
        <f t="shared" si="3"/>
        <v>BB</v>
      </c>
      <c r="O17" s="31" t="str">
        <f t="shared" si="3"/>
        <v>02 Persons</v>
      </c>
      <c r="P17" s="34">
        <f t="shared" si="4"/>
        <v>632</v>
      </c>
      <c r="Q17" s="34">
        <f t="shared" si="5"/>
        <v>1202</v>
      </c>
      <c r="R17" s="34">
        <f t="shared" si="6"/>
        <v>862</v>
      </c>
      <c r="S17" s="34">
        <f t="shared" si="7"/>
        <v>632</v>
      </c>
      <c r="U17" s="53">
        <v>10</v>
      </c>
      <c r="V17" s="53">
        <v>25</v>
      </c>
      <c r="W17" s="53">
        <v>10</v>
      </c>
      <c r="X17" s="53">
        <v>10</v>
      </c>
      <c r="Z17" s="30" t="str">
        <f t="shared" si="8"/>
        <v xml:space="preserve">Sunset Horizon Water Villa 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642</v>
      </c>
      <c r="AD17" s="34">
        <f t="shared" si="9"/>
        <v>1227</v>
      </c>
      <c r="AE17" s="34">
        <f t="shared" si="9"/>
        <v>872</v>
      </c>
      <c r="AF17" s="34">
        <f t="shared" si="9"/>
        <v>642</v>
      </c>
    </row>
    <row r="18" spans="1:32" ht="19.899999999999999" customHeight="1">
      <c r="A18" s="30" t="s">
        <v>1886</v>
      </c>
      <c r="B18" s="31" t="s">
        <v>139</v>
      </c>
      <c r="C18" s="31" t="s">
        <v>140</v>
      </c>
      <c r="D18" s="31">
        <v>1030</v>
      </c>
      <c r="E18" s="31">
        <v>1760</v>
      </c>
      <c r="F18" s="31">
        <v>1360</v>
      </c>
      <c r="G18" s="31">
        <v>1030</v>
      </c>
      <c r="H18" s="8"/>
      <c r="I18" s="33"/>
      <c r="J18" s="33"/>
      <c r="K18" s="33">
        <v>6</v>
      </c>
      <c r="M18" s="30" t="str">
        <f t="shared" si="3"/>
        <v xml:space="preserve">Infinity Water Villa </v>
      </c>
      <c r="N18" s="31" t="str">
        <f t="shared" si="3"/>
        <v>BB</v>
      </c>
      <c r="O18" s="31" t="str">
        <f t="shared" si="3"/>
        <v>02 Persons</v>
      </c>
      <c r="P18" s="34">
        <f t="shared" si="4"/>
        <v>1042</v>
      </c>
      <c r="Q18" s="34">
        <f t="shared" si="5"/>
        <v>1772</v>
      </c>
      <c r="R18" s="34">
        <f t="shared" si="6"/>
        <v>1372</v>
      </c>
      <c r="S18" s="34">
        <f t="shared" si="7"/>
        <v>1042</v>
      </c>
      <c r="U18" s="53">
        <v>10</v>
      </c>
      <c r="V18" s="53">
        <v>25</v>
      </c>
      <c r="W18" s="53">
        <v>10</v>
      </c>
      <c r="X18" s="53">
        <v>10</v>
      </c>
      <c r="Z18" s="30" t="str">
        <f t="shared" si="8"/>
        <v xml:space="preserve">Infinity Water Villa 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1052</v>
      </c>
      <c r="AD18" s="34">
        <f t="shared" si="9"/>
        <v>1797</v>
      </c>
      <c r="AE18" s="34">
        <f t="shared" si="9"/>
        <v>1382</v>
      </c>
      <c r="AF18" s="34">
        <f t="shared" si="9"/>
        <v>1052</v>
      </c>
    </row>
    <row r="19" spans="1:32" ht="19.899999999999999" customHeight="1">
      <c r="A19" s="30" t="s">
        <v>1887</v>
      </c>
      <c r="B19" s="31" t="s">
        <v>139</v>
      </c>
      <c r="C19" s="31" t="s">
        <v>68</v>
      </c>
      <c r="D19" s="31">
        <v>2060</v>
      </c>
      <c r="E19" s="31">
        <v>4025</v>
      </c>
      <c r="F19" s="31">
        <v>3175</v>
      </c>
      <c r="G19" s="31">
        <v>2060</v>
      </c>
      <c r="H19" s="8"/>
      <c r="I19" s="33"/>
      <c r="J19" s="33"/>
      <c r="K19" s="33">
        <v>24</v>
      </c>
      <c r="M19" s="30" t="str">
        <f t="shared" si="3"/>
        <v xml:space="preserve">Hidden Retreat Two Bed Room </v>
      </c>
      <c r="N19" s="31" t="str">
        <f t="shared" si="3"/>
        <v>BB</v>
      </c>
      <c r="O19" s="31" t="str">
        <f t="shared" si="3"/>
        <v>04 Persons</v>
      </c>
      <c r="P19" s="34">
        <f>D19+(K19*2)</f>
        <v>2108</v>
      </c>
      <c r="Q19" s="34">
        <f>E19+(K19*2)</f>
        <v>4073</v>
      </c>
      <c r="R19" s="34">
        <f>F19+(K19*2)</f>
        <v>3223</v>
      </c>
      <c r="S19" s="34">
        <f t="shared" si="7"/>
        <v>2108</v>
      </c>
      <c r="U19" s="53">
        <v>25</v>
      </c>
      <c r="V19" s="53">
        <v>50</v>
      </c>
      <c r="W19" s="53">
        <v>25</v>
      </c>
      <c r="X19" s="53">
        <v>25</v>
      </c>
      <c r="Z19" s="30" t="str">
        <f t="shared" si="8"/>
        <v xml:space="preserve">Hidden Retreat Two Bed Room </v>
      </c>
      <c r="AA19" s="31" t="str">
        <f t="shared" si="8"/>
        <v>BB</v>
      </c>
      <c r="AB19" s="31" t="str">
        <f t="shared" si="8"/>
        <v>04 Persons</v>
      </c>
      <c r="AC19" s="34">
        <f t="shared" si="9"/>
        <v>2133</v>
      </c>
      <c r="AD19" s="34">
        <f t="shared" si="9"/>
        <v>4123</v>
      </c>
      <c r="AE19" s="34">
        <f t="shared" si="9"/>
        <v>3248</v>
      </c>
      <c r="AF19" s="34">
        <f t="shared" si="9"/>
        <v>2133</v>
      </c>
    </row>
    <row r="20" spans="1:32" ht="19.899999999999999" customHeight="1">
      <c r="A20" s="30" t="s">
        <v>1888</v>
      </c>
      <c r="B20" s="31" t="s">
        <v>139</v>
      </c>
      <c r="C20" s="31" t="s">
        <v>68</v>
      </c>
      <c r="D20" s="31">
        <v>2575</v>
      </c>
      <c r="E20" s="31">
        <v>4595</v>
      </c>
      <c r="F20" s="31">
        <v>3400</v>
      </c>
      <c r="G20" s="31">
        <v>2575</v>
      </c>
      <c r="H20" s="8"/>
      <c r="I20" s="33"/>
      <c r="J20" s="33"/>
      <c r="K20" s="33">
        <v>24</v>
      </c>
      <c r="M20" s="30" t="str">
        <f t="shared" si="3"/>
        <v xml:space="preserve">Aqua Retreat Two Bed Room </v>
      </c>
      <c r="N20" s="31" t="str">
        <f t="shared" si="3"/>
        <v>BB</v>
      </c>
      <c r="O20" s="31" t="str">
        <f t="shared" si="3"/>
        <v>04 Persons</v>
      </c>
      <c r="P20" s="34">
        <f>D20+(K20*2)</f>
        <v>2623</v>
      </c>
      <c r="Q20" s="34">
        <f>E20+(K20*2)</f>
        <v>4643</v>
      </c>
      <c r="R20" s="34">
        <f t="shared" si="6"/>
        <v>3448</v>
      </c>
      <c r="S20" s="34">
        <f t="shared" si="7"/>
        <v>2623</v>
      </c>
      <c r="U20" s="53">
        <v>25</v>
      </c>
      <c r="V20" s="53">
        <v>50</v>
      </c>
      <c r="W20" s="53">
        <v>25</v>
      </c>
      <c r="X20" s="53">
        <v>25</v>
      </c>
      <c r="Z20" s="30" t="str">
        <f t="shared" si="8"/>
        <v xml:space="preserve">Aqua Retreat Two Bed Room </v>
      </c>
      <c r="AA20" s="31" t="str">
        <f t="shared" si="8"/>
        <v>BB</v>
      </c>
      <c r="AB20" s="31" t="str">
        <f t="shared" si="8"/>
        <v>04 Persons</v>
      </c>
      <c r="AC20" s="34">
        <f t="shared" si="9"/>
        <v>2648</v>
      </c>
      <c r="AD20" s="34">
        <f t="shared" si="9"/>
        <v>4693</v>
      </c>
      <c r="AE20" s="34">
        <f t="shared" si="9"/>
        <v>3473</v>
      </c>
      <c r="AF20" s="34">
        <f t="shared" si="9"/>
        <v>2648</v>
      </c>
    </row>
    <row r="21" spans="1:32" ht="19.899999999999999" customHeight="1">
      <c r="A21" s="30" t="s">
        <v>1889</v>
      </c>
      <c r="B21" s="31" t="s">
        <v>139</v>
      </c>
      <c r="C21" s="31" t="s">
        <v>68</v>
      </c>
      <c r="D21" s="31">
        <v>3605</v>
      </c>
      <c r="E21" s="31">
        <v>5725</v>
      </c>
      <c r="F21" s="31">
        <v>4535</v>
      </c>
      <c r="G21" s="31">
        <v>3605</v>
      </c>
      <c r="H21" s="8"/>
      <c r="I21" s="33"/>
      <c r="J21" s="33"/>
      <c r="K21" s="33">
        <v>24</v>
      </c>
      <c r="M21" s="30" t="str">
        <f t="shared" si="3"/>
        <v xml:space="preserve">Celebrity Retreat Three Bed Room </v>
      </c>
      <c r="N21" s="31" t="str">
        <f t="shared" si="3"/>
        <v>BB</v>
      </c>
      <c r="O21" s="31" t="str">
        <f t="shared" si="3"/>
        <v>04 Persons</v>
      </c>
      <c r="P21" s="34">
        <f>D21+(K21*2)</f>
        <v>3653</v>
      </c>
      <c r="Q21" s="34">
        <f>E21+(K21*2)</f>
        <v>5773</v>
      </c>
      <c r="R21" s="34">
        <f t="shared" si="6"/>
        <v>4583</v>
      </c>
      <c r="S21" s="34">
        <f>G21+(K21*2)</f>
        <v>3653</v>
      </c>
      <c r="U21" s="53">
        <v>25</v>
      </c>
      <c r="V21" s="53">
        <v>50</v>
      </c>
      <c r="W21" s="53">
        <v>25</v>
      </c>
      <c r="X21" s="53">
        <v>25</v>
      </c>
      <c r="Z21" s="30" t="str">
        <f t="shared" si="8"/>
        <v xml:space="preserve">Celebrity Retreat Three Bed Room </v>
      </c>
      <c r="AA21" s="31" t="str">
        <f t="shared" si="8"/>
        <v>BB</v>
      </c>
      <c r="AB21" s="31" t="str">
        <f t="shared" si="8"/>
        <v>04 Persons</v>
      </c>
      <c r="AC21" s="34">
        <f t="shared" si="9"/>
        <v>3678</v>
      </c>
      <c r="AD21" s="34">
        <f t="shared" si="9"/>
        <v>5823</v>
      </c>
      <c r="AE21" s="34">
        <f t="shared" si="9"/>
        <v>4608</v>
      </c>
      <c r="AF21" s="34">
        <f t="shared" si="9"/>
        <v>3678</v>
      </c>
    </row>
  </sheetData>
  <sheetProtection password="D8E4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57301-3574-4C73-B170-B884023E304D}">
  <sheetPr codeName="Лист205"/>
  <dimension ref="A1:G17"/>
  <sheetViews>
    <sheetView view="pageBreakPreview" zoomScale="115" zoomScaleNormal="100" zoomScaleSheetLayoutView="115" workbookViewId="0">
      <selection activeCell="G1" sqref="G1:G1048576"/>
    </sheetView>
  </sheetViews>
  <sheetFormatPr defaultColWidth="9.140625" defaultRowHeight="20.25" customHeight="1"/>
  <cols>
    <col min="1" max="1" width="29.5703125" style="1" customWidth="1"/>
    <col min="2" max="2" width="12.28515625" style="1" customWidth="1"/>
    <col min="3" max="3" width="13" style="2" customWidth="1"/>
    <col min="4" max="4" width="20" style="2" customWidth="1"/>
    <col min="5" max="7" width="20" style="3" customWidth="1"/>
    <col min="8" max="16384" width="9.140625" style="1"/>
  </cols>
  <sheetData>
    <row r="1" spans="1:7" ht="20.25" customHeight="1">
      <c r="A1" s="300" t="s">
        <v>2019</v>
      </c>
      <c r="B1" s="300"/>
      <c r="C1" s="300"/>
      <c r="D1" s="300"/>
      <c r="G1" s="61"/>
    </row>
    <row r="2" spans="1:7" s="3" customFormat="1" ht="24.6" customHeight="1">
      <c r="A2" s="22"/>
      <c r="B2" s="5"/>
      <c r="C2" s="22"/>
      <c r="D2" s="22"/>
    </row>
    <row r="3" spans="1:7" s="3" customFormat="1" ht="24.6" customHeight="1">
      <c r="A3" s="15" t="s">
        <v>10</v>
      </c>
      <c r="B3" s="15"/>
      <c r="C3" s="2"/>
      <c r="D3" s="2"/>
    </row>
    <row r="4" spans="1:7" s="2" customFormat="1" ht="24.6" customHeight="1">
      <c r="A4" s="5" t="s">
        <v>11</v>
      </c>
      <c r="B4" s="5"/>
      <c r="E4" s="3"/>
      <c r="F4" s="3"/>
      <c r="G4" s="3"/>
    </row>
    <row r="5" spans="1:7" s="2" customFormat="1" ht="24.6" customHeight="1">
      <c r="A5" s="5" t="s">
        <v>12</v>
      </c>
      <c r="B5" s="5"/>
      <c r="E5" s="3"/>
      <c r="F5" s="3"/>
      <c r="G5" s="3"/>
    </row>
    <row r="6" spans="1:7" s="2" customFormat="1" ht="24.6" customHeight="1">
      <c r="A6" s="5" t="s">
        <v>108</v>
      </c>
      <c r="B6" s="5"/>
      <c r="E6" s="3"/>
      <c r="F6" s="3"/>
      <c r="G6" s="3"/>
    </row>
    <row r="7" spans="1:7" s="2" customFormat="1" ht="24.6" customHeight="1">
      <c r="A7" s="5"/>
      <c r="B7" s="5"/>
      <c r="E7" s="3"/>
      <c r="F7" s="3"/>
      <c r="G7" s="3"/>
    </row>
    <row r="8" spans="1:7" s="2" customFormat="1" ht="24.6" customHeight="1">
      <c r="A8" s="15" t="s">
        <v>82</v>
      </c>
      <c r="B8" s="15"/>
      <c r="E8" s="3"/>
      <c r="F8" s="3"/>
      <c r="G8" s="3"/>
    </row>
    <row r="9" spans="1:7" s="2" customFormat="1" ht="24.6" customHeight="1">
      <c r="A9" s="7" t="s">
        <v>1890</v>
      </c>
      <c r="B9" s="15"/>
      <c r="E9" s="3"/>
      <c r="F9" s="3"/>
      <c r="G9" s="3"/>
    </row>
    <row r="10" spans="1:7" s="2" customFormat="1" ht="24.6" customHeight="1">
      <c r="A10" s="5" t="s">
        <v>1891</v>
      </c>
      <c r="B10" s="5"/>
      <c r="E10" s="3"/>
      <c r="F10" s="3"/>
      <c r="G10" s="3"/>
    </row>
    <row r="11" spans="1:7" s="2" customFormat="1" ht="24.6" customHeight="1">
      <c r="A11" s="5" t="s">
        <v>1892</v>
      </c>
      <c r="B11" s="5"/>
      <c r="E11" s="3"/>
      <c r="F11" s="3"/>
      <c r="G11" s="3"/>
    </row>
    <row r="12" spans="1:7" s="2" customFormat="1" ht="24.6" customHeight="1">
      <c r="A12" s="5" t="s">
        <v>121</v>
      </c>
      <c r="B12" s="5"/>
      <c r="E12" s="3"/>
      <c r="F12" s="3"/>
      <c r="G12" s="3"/>
    </row>
    <row r="13" spans="1:7" s="2" customFormat="1" ht="24.6" customHeight="1">
      <c r="A13" s="7" t="s">
        <v>483</v>
      </c>
      <c r="B13" s="15"/>
      <c r="E13" s="3"/>
      <c r="F13" s="3"/>
      <c r="G13" s="3"/>
    </row>
    <row r="14" spans="1:7" s="2" customFormat="1" ht="24.6" customHeight="1">
      <c r="A14" s="5" t="s">
        <v>1288</v>
      </c>
      <c r="B14" s="23"/>
      <c r="E14" s="3"/>
      <c r="F14" s="3"/>
      <c r="G14" s="3"/>
    </row>
    <row r="15" spans="1:7" s="2" customFormat="1" ht="24.6" customHeight="1">
      <c r="A15" s="5" t="s">
        <v>121</v>
      </c>
      <c r="B15" s="1"/>
      <c r="E15" s="3"/>
      <c r="F15" s="3"/>
      <c r="G15" s="3"/>
    </row>
    <row r="16" spans="1:7" s="2" customFormat="1" ht="24.6" customHeight="1">
      <c r="A16" s="1"/>
      <c r="B16" s="1"/>
      <c r="E16" s="3"/>
      <c r="F16" s="3"/>
      <c r="G16" s="3"/>
    </row>
    <row r="17" spans="1:7" s="2" customFormat="1" ht="24.6" customHeight="1">
      <c r="A17" s="59"/>
      <c r="B17" s="1"/>
      <c r="E17" s="3"/>
      <c r="F17" s="3"/>
      <c r="G17" s="3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&amp;N&amp;R&amp;"Candara,Regular"&amp;8Vakkaru Maldives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F33B2-4AAF-4EAD-892C-8FDD85AF3992}">
  <sheetPr codeName="Лист206">
    <tabColor rgb="FFFF0000"/>
  </sheetPr>
  <dimension ref="A8:AF33"/>
  <sheetViews>
    <sheetView topLeftCell="AG1" zoomScale="85" zoomScaleNormal="85" zoomScaleSheetLayoutView="100" workbookViewId="0">
      <selection sqref="A1:AF1048576"/>
    </sheetView>
  </sheetViews>
  <sheetFormatPr defaultColWidth="24.85546875" defaultRowHeight="21" customHeight="1"/>
  <cols>
    <col min="1" max="32" width="0" style="25" hidden="1" customWidth="1"/>
    <col min="33" max="16384" width="24.85546875" style="25"/>
  </cols>
  <sheetData>
    <row r="8" spans="1:32" ht="2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1" customHeight="1">
      <c r="A9" s="307" t="s">
        <v>0</v>
      </c>
      <c r="B9" s="307" t="s">
        <v>1</v>
      </c>
      <c r="C9" s="307" t="s">
        <v>29</v>
      </c>
      <c r="D9" s="57" t="s">
        <v>130</v>
      </c>
      <c r="E9" s="57" t="s">
        <v>132</v>
      </c>
      <c r="F9" s="57" t="s">
        <v>414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</v>
      </c>
      <c r="Q9" s="51" t="str">
        <f t="shared" si="0"/>
        <v>Low</v>
      </c>
      <c r="R9" s="51" t="str">
        <f t="shared" si="0"/>
        <v xml:space="preserve">Shoulder </v>
      </c>
      <c r="S9" s="51" t="str">
        <f t="shared" si="0"/>
        <v>Low</v>
      </c>
      <c r="U9" s="27" t="str">
        <f>P9</f>
        <v>High</v>
      </c>
      <c r="V9" s="27" t="str">
        <f t="shared" ref="V9:X10" si="1">Q9</f>
        <v>Low</v>
      </c>
      <c r="W9" s="27" t="str">
        <f t="shared" si="1"/>
        <v xml:space="preserve">Shoulder 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>High</v>
      </c>
      <c r="AD9" s="52" t="str">
        <f t="shared" ref="AD9:AF10" si="2">V9</f>
        <v>Low</v>
      </c>
      <c r="AE9" s="52" t="str">
        <f t="shared" si="2"/>
        <v xml:space="preserve">Shoulder </v>
      </c>
      <c r="AF9" s="52" t="str">
        <f t="shared" si="2"/>
        <v>Low</v>
      </c>
    </row>
    <row r="10" spans="1:32" ht="21" customHeight="1">
      <c r="A10" s="308"/>
      <c r="B10" s="308"/>
      <c r="C10" s="308"/>
      <c r="D10" s="92" t="s">
        <v>1893</v>
      </c>
      <c r="E10" s="92" t="s">
        <v>1894</v>
      </c>
      <c r="F10" s="92" t="s">
        <v>179</v>
      </c>
      <c r="G10" s="102" t="s">
        <v>180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12 Jan 2020 to 04 May 2020</v>
      </c>
      <c r="Q10" s="268" t="str">
        <f>E10</f>
        <v>05 May 2020 to 31 Jul 2020</v>
      </c>
      <c r="R10" s="51" t="str">
        <f>F10</f>
        <v>01 Aug 2020 to 31 Aug 2020</v>
      </c>
      <c r="S10" s="51" t="str">
        <f t="shared" si="0"/>
        <v>01 Sep 2020 to 30 Sep 2020</v>
      </c>
      <c r="U10" s="27" t="str">
        <f>P10</f>
        <v>12 Jan 2020 to 04 May 2020</v>
      </c>
      <c r="V10" s="27" t="str">
        <f>Q10</f>
        <v>05 May 2020 to 31 Jul 2020</v>
      </c>
      <c r="W10" s="27" t="str">
        <f>R10</f>
        <v>01 Aug 2020 to 31 Aug 2020</v>
      </c>
      <c r="X10" s="27" t="str">
        <f t="shared" si="1"/>
        <v>01 Sep 2020 to 30 Sep 2020</v>
      </c>
      <c r="Z10" s="311"/>
      <c r="AA10" s="311"/>
      <c r="AB10" s="311"/>
      <c r="AC10" s="52" t="str">
        <f>U10</f>
        <v>12 Jan 2020 to 04 May 2020</v>
      </c>
      <c r="AD10" s="52" t="str">
        <f t="shared" si="2"/>
        <v>05 May 2020 to 31 Jul 2020</v>
      </c>
      <c r="AE10" s="52" t="str">
        <f t="shared" si="2"/>
        <v>01 Aug 2020 to 31 Aug 2020</v>
      </c>
      <c r="AF10" s="52" t="str">
        <f t="shared" si="2"/>
        <v>01 Sep 2020 to 30 Sep 2020</v>
      </c>
    </row>
    <row r="11" spans="1:32" ht="21" customHeight="1">
      <c r="A11" s="30" t="s">
        <v>330</v>
      </c>
      <c r="B11" s="31" t="s">
        <v>139</v>
      </c>
      <c r="C11" s="31" t="s">
        <v>140</v>
      </c>
      <c r="D11" s="31">
        <v>1682</v>
      </c>
      <c r="E11" s="31">
        <v>992</v>
      </c>
      <c r="F11" s="31">
        <v>1142</v>
      </c>
      <c r="G11" s="31">
        <v>992</v>
      </c>
      <c r="H11" s="8"/>
      <c r="I11" s="33"/>
      <c r="J11" s="33"/>
      <c r="K11" s="33">
        <v>0</v>
      </c>
      <c r="M11" s="30" t="str">
        <f t="shared" ref="M11:O20" si="3">A11</f>
        <v>Beach Villa</v>
      </c>
      <c r="N11" s="31" t="str">
        <f t="shared" si="3"/>
        <v>BB</v>
      </c>
      <c r="O11" s="31" t="str">
        <f t="shared" si="3"/>
        <v>02 Persons</v>
      </c>
      <c r="P11" s="34">
        <f t="shared" ref="P11:P17" si="4">D11+K11</f>
        <v>1682</v>
      </c>
      <c r="Q11" s="34">
        <f t="shared" ref="Q11:Q17" si="5">E11+K11</f>
        <v>992</v>
      </c>
      <c r="R11" s="34">
        <f t="shared" ref="R11:R17" si="6">F11+K11</f>
        <v>1142</v>
      </c>
      <c r="S11" s="34">
        <f t="shared" ref="S11:S17" si="7">G11+K11</f>
        <v>992</v>
      </c>
      <c r="U11" s="53">
        <v>10</v>
      </c>
      <c r="V11" s="53">
        <v>10</v>
      </c>
      <c r="W11" s="53">
        <v>10</v>
      </c>
      <c r="X11" s="53">
        <v>10</v>
      </c>
      <c r="Z11" s="30" t="str">
        <f t="shared" ref="Z11:AB20" si="8">M11</f>
        <v>Beach Villa</v>
      </c>
      <c r="AA11" s="31" t="str">
        <f t="shared" si="8"/>
        <v>BB</v>
      </c>
      <c r="AB11" s="31" t="str">
        <f t="shared" si="8"/>
        <v>02 Persons</v>
      </c>
      <c r="AC11" s="34">
        <f t="shared" ref="AC11:AF20" si="9">P11+U11</f>
        <v>1692</v>
      </c>
      <c r="AD11" s="34">
        <f t="shared" si="9"/>
        <v>1002</v>
      </c>
      <c r="AE11" s="34">
        <f t="shared" si="9"/>
        <v>1152</v>
      </c>
      <c r="AF11" s="34">
        <f t="shared" si="9"/>
        <v>1002</v>
      </c>
    </row>
    <row r="12" spans="1:32" ht="21" customHeight="1">
      <c r="A12" s="30" t="s">
        <v>1895</v>
      </c>
      <c r="B12" s="31" t="s">
        <v>139</v>
      </c>
      <c r="C12" s="31" t="s">
        <v>140</v>
      </c>
      <c r="D12" s="31">
        <v>1793</v>
      </c>
      <c r="E12" s="31">
        <v>1092</v>
      </c>
      <c r="F12" s="31">
        <v>1242</v>
      </c>
      <c r="G12" s="31">
        <v>1092</v>
      </c>
      <c r="H12" s="8"/>
      <c r="I12" s="33"/>
      <c r="J12" s="33"/>
      <c r="K12" s="33">
        <v>0</v>
      </c>
      <c r="M12" s="30" t="str">
        <f t="shared" si="3"/>
        <v xml:space="preserve">Over Water Villa </v>
      </c>
      <c r="N12" s="31" t="str">
        <f t="shared" si="3"/>
        <v>BB</v>
      </c>
      <c r="O12" s="31" t="str">
        <f t="shared" si="3"/>
        <v>02 Persons</v>
      </c>
      <c r="P12" s="34">
        <f t="shared" si="4"/>
        <v>1793</v>
      </c>
      <c r="Q12" s="34">
        <f t="shared" si="5"/>
        <v>1092</v>
      </c>
      <c r="R12" s="34">
        <f t="shared" si="6"/>
        <v>1242</v>
      </c>
      <c r="S12" s="34">
        <f t="shared" si="7"/>
        <v>1092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si="8"/>
        <v xml:space="preserve">Over Water Villa 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1803</v>
      </c>
      <c r="AD12" s="34">
        <f t="shared" si="9"/>
        <v>1102</v>
      </c>
      <c r="AE12" s="34">
        <f t="shared" si="9"/>
        <v>1252</v>
      </c>
      <c r="AF12" s="34">
        <f t="shared" si="9"/>
        <v>1102</v>
      </c>
    </row>
    <row r="13" spans="1:32" ht="21" customHeight="1">
      <c r="A13" s="30" t="s">
        <v>983</v>
      </c>
      <c r="B13" s="31" t="s">
        <v>139</v>
      </c>
      <c r="C13" s="31" t="s">
        <v>140</v>
      </c>
      <c r="D13" s="31">
        <v>1932</v>
      </c>
      <c r="E13" s="31">
        <v>1242</v>
      </c>
      <c r="F13" s="31">
        <v>1392</v>
      </c>
      <c r="G13" s="31">
        <v>1242</v>
      </c>
      <c r="H13" s="8"/>
      <c r="I13" s="33"/>
      <c r="J13" s="33"/>
      <c r="K13" s="33">
        <v>0</v>
      </c>
      <c r="M13" s="30" t="str">
        <f t="shared" si="3"/>
        <v xml:space="preserve">Beach Pool Villa </v>
      </c>
      <c r="N13" s="31" t="str">
        <f t="shared" si="3"/>
        <v>BB</v>
      </c>
      <c r="O13" s="31" t="str">
        <f t="shared" si="3"/>
        <v>02 Persons</v>
      </c>
      <c r="P13" s="34">
        <f t="shared" si="4"/>
        <v>1932</v>
      </c>
      <c r="Q13" s="34">
        <f t="shared" si="5"/>
        <v>1242</v>
      </c>
      <c r="R13" s="34">
        <f t="shared" si="6"/>
        <v>1392</v>
      </c>
      <c r="S13" s="34">
        <f t="shared" si="7"/>
        <v>1242</v>
      </c>
      <c r="U13" s="53">
        <v>10</v>
      </c>
      <c r="V13" s="53">
        <v>10</v>
      </c>
      <c r="W13" s="53">
        <v>10</v>
      </c>
      <c r="X13" s="53">
        <v>10</v>
      </c>
      <c r="Z13" s="30" t="str">
        <f t="shared" si="8"/>
        <v xml:space="preserve">Beach Pool Villa 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1942</v>
      </c>
      <c r="AD13" s="34">
        <f t="shared" si="9"/>
        <v>1252</v>
      </c>
      <c r="AE13" s="34">
        <f t="shared" si="9"/>
        <v>1402</v>
      </c>
      <c r="AF13" s="34">
        <f t="shared" si="9"/>
        <v>1252</v>
      </c>
    </row>
    <row r="14" spans="1:32" ht="21" customHeight="1">
      <c r="A14" s="30" t="s">
        <v>1896</v>
      </c>
      <c r="B14" s="31" t="s">
        <v>139</v>
      </c>
      <c r="C14" s="31" t="s">
        <v>140</v>
      </c>
      <c r="D14" s="31">
        <v>2402</v>
      </c>
      <c r="E14" s="31">
        <v>1712</v>
      </c>
      <c r="F14" s="31">
        <v>1862</v>
      </c>
      <c r="G14" s="31">
        <v>1712</v>
      </c>
      <c r="H14" s="8"/>
      <c r="I14" s="33"/>
      <c r="J14" s="33"/>
      <c r="K14" s="33">
        <v>0</v>
      </c>
      <c r="M14" s="30" t="str">
        <f t="shared" si="3"/>
        <v xml:space="preserve">Beach Family Pool Villa </v>
      </c>
      <c r="N14" s="31" t="str">
        <f t="shared" si="3"/>
        <v>BB</v>
      </c>
      <c r="O14" s="31" t="str">
        <f t="shared" si="3"/>
        <v>02 Persons</v>
      </c>
      <c r="P14" s="34">
        <f t="shared" si="4"/>
        <v>2402</v>
      </c>
      <c r="Q14" s="34">
        <f t="shared" si="5"/>
        <v>1712</v>
      </c>
      <c r="R14" s="34">
        <f t="shared" si="6"/>
        <v>1862</v>
      </c>
      <c r="S14" s="34">
        <f t="shared" si="7"/>
        <v>1712</v>
      </c>
      <c r="U14" s="53">
        <v>10</v>
      </c>
      <c r="V14" s="53">
        <v>10</v>
      </c>
      <c r="W14" s="53">
        <v>10</v>
      </c>
      <c r="X14" s="53">
        <v>10</v>
      </c>
      <c r="Z14" s="30" t="str">
        <f t="shared" si="8"/>
        <v xml:space="preserve">Beach Family Pool Villa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2412</v>
      </c>
      <c r="AD14" s="34">
        <f t="shared" si="9"/>
        <v>1722</v>
      </c>
      <c r="AE14" s="34">
        <f t="shared" si="9"/>
        <v>1872</v>
      </c>
      <c r="AF14" s="34">
        <f t="shared" si="9"/>
        <v>1722</v>
      </c>
    </row>
    <row r="15" spans="1:32" ht="21" customHeight="1">
      <c r="A15" s="30" t="s">
        <v>1897</v>
      </c>
      <c r="B15" s="31" t="s">
        <v>139</v>
      </c>
      <c r="C15" s="31" t="s">
        <v>140</v>
      </c>
      <c r="D15" s="31">
        <v>2502</v>
      </c>
      <c r="E15" s="31">
        <v>1812</v>
      </c>
      <c r="F15" s="31">
        <v>1962</v>
      </c>
      <c r="G15" s="31">
        <v>1812</v>
      </c>
      <c r="H15" s="8"/>
      <c r="I15" s="33"/>
      <c r="J15" s="33"/>
      <c r="K15" s="33">
        <v>6</v>
      </c>
      <c r="M15" s="30" t="str">
        <f t="shared" si="3"/>
        <v xml:space="preserve">Over Water Family Pool Villa </v>
      </c>
      <c r="N15" s="31" t="str">
        <f t="shared" si="3"/>
        <v>BB</v>
      </c>
      <c r="O15" s="31" t="str">
        <f t="shared" si="3"/>
        <v>02 Persons</v>
      </c>
      <c r="P15" s="34">
        <f t="shared" si="4"/>
        <v>2508</v>
      </c>
      <c r="Q15" s="34">
        <f t="shared" si="5"/>
        <v>1818</v>
      </c>
      <c r="R15" s="34">
        <f t="shared" si="6"/>
        <v>1968</v>
      </c>
      <c r="S15" s="34">
        <f t="shared" si="7"/>
        <v>1818</v>
      </c>
      <c r="U15" s="53">
        <v>10</v>
      </c>
      <c r="V15" s="53">
        <v>10</v>
      </c>
      <c r="W15" s="53">
        <v>10</v>
      </c>
      <c r="X15" s="53">
        <v>10</v>
      </c>
      <c r="Z15" s="30" t="str">
        <f t="shared" si="8"/>
        <v xml:space="preserve">Over Water Family Pool Villa 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2518</v>
      </c>
      <c r="AD15" s="34">
        <f t="shared" si="9"/>
        <v>1828</v>
      </c>
      <c r="AE15" s="34">
        <f t="shared" si="9"/>
        <v>1978</v>
      </c>
      <c r="AF15" s="34">
        <f t="shared" si="9"/>
        <v>1828</v>
      </c>
    </row>
    <row r="16" spans="1:32" ht="21" customHeight="1">
      <c r="A16" s="30" t="s">
        <v>1898</v>
      </c>
      <c r="B16" s="31" t="s">
        <v>139</v>
      </c>
      <c r="C16" s="31" t="s">
        <v>140</v>
      </c>
      <c r="D16" s="31">
        <v>2932</v>
      </c>
      <c r="E16" s="31">
        <v>2242</v>
      </c>
      <c r="F16" s="31">
        <v>2392</v>
      </c>
      <c r="G16" s="31">
        <v>2242</v>
      </c>
      <c r="H16" s="8"/>
      <c r="I16" s="33"/>
      <c r="J16" s="33"/>
      <c r="K16" s="33">
        <v>6</v>
      </c>
      <c r="M16" s="30" t="str">
        <f t="shared" si="3"/>
        <v>Beach Pool Retreat (Pool at Back)</v>
      </c>
      <c r="N16" s="31" t="str">
        <f t="shared" si="3"/>
        <v>BB</v>
      </c>
      <c r="O16" s="31" t="str">
        <f t="shared" si="3"/>
        <v>02 Persons</v>
      </c>
      <c r="P16" s="34">
        <f t="shared" si="4"/>
        <v>2938</v>
      </c>
      <c r="Q16" s="34">
        <f t="shared" si="5"/>
        <v>2248</v>
      </c>
      <c r="R16" s="34">
        <f t="shared" si="6"/>
        <v>2398</v>
      </c>
      <c r="S16" s="34">
        <f t="shared" si="7"/>
        <v>2248</v>
      </c>
      <c r="U16" s="53">
        <v>15</v>
      </c>
      <c r="V16" s="53">
        <v>15</v>
      </c>
      <c r="W16" s="53">
        <v>15</v>
      </c>
      <c r="X16" s="53">
        <v>15</v>
      </c>
      <c r="Z16" s="30" t="str">
        <f t="shared" si="8"/>
        <v>Beach Pool Retreat (Pool at Back)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2953</v>
      </c>
      <c r="AD16" s="34">
        <f t="shared" si="9"/>
        <v>2263</v>
      </c>
      <c r="AE16" s="34">
        <f t="shared" si="9"/>
        <v>2413</v>
      </c>
      <c r="AF16" s="34">
        <f t="shared" si="9"/>
        <v>2263</v>
      </c>
    </row>
    <row r="17" spans="1:32" ht="21" customHeight="1">
      <c r="A17" s="30" t="s">
        <v>1899</v>
      </c>
      <c r="B17" s="31" t="s">
        <v>139</v>
      </c>
      <c r="C17" s="31" t="s">
        <v>140</v>
      </c>
      <c r="D17" s="31">
        <v>3282</v>
      </c>
      <c r="E17" s="31">
        <v>2592</v>
      </c>
      <c r="F17" s="31">
        <v>2742</v>
      </c>
      <c r="G17" s="31">
        <v>2592</v>
      </c>
      <c r="H17" s="8"/>
      <c r="I17" s="33"/>
      <c r="J17" s="33"/>
      <c r="K17" s="33">
        <v>12</v>
      </c>
      <c r="M17" s="30" t="str">
        <f t="shared" si="3"/>
        <v>Deluxe Beach Pool Retreat (Pool in front)</v>
      </c>
      <c r="N17" s="31" t="str">
        <f t="shared" si="3"/>
        <v>BB</v>
      </c>
      <c r="O17" s="31" t="str">
        <f t="shared" si="3"/>
        <v>02 Persons</v>
      </c>
      <c r="P17" s="34">
        <f t="shared" si="4"/>
        <v>3294</v>
      </c>
      <c r="Q17" s="34">
        <f t="shared" si="5"/>
        <v>2604</v>
      </c>
      <c r="R17" s="34">
        <f t="shared" si="6"/>
        <v>2754</v>
      </c>
      <c r="S17" s="34">
        <f t="shared" si="7"/>
        <v>2604</v>
      </c>
      <c r="U17" s="53">
        <v>15</v>
      </c>
      <c r="V17" s="53">
        <v>15</v>
      </c>
      <c r="W17" s="53">
        <v>15</v>
      </c>
      <c r="X17" s="53">
        <v>15</v>
      </c>
      <c r="Z17" s="30" t="str">
        <f t="shared" si="8"/>
        <v>Deluxe Beach Pool Retreat (Pool in front)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3309</v>
      </c>
      <c r="AD17" s="34">
        <f t="shared" si="9"/>
        <v>2619</v>
      </c>
      <c r="AE17" s="34">
        <f t="shared" si="9"/>
        <v>2769</v>
      </c>
      <c r="AF17" s="34">
        <f t="shared" si="9"/>
        <v>2619</v>
      </c>
    </row>
    <row r="18" spans="1:32" ht="21" customHeight="1">
      <c r="A18" s="30" t="s">
        <v>1900</v>
      </c>
      <c r="B18" s="31" t="s">
        <v>139</v>
      </c>
      <c r="C18" s="31" t="s">
        <v>140</v>
      </c>
      <c r="D18" s="31">
        <v>3882</v>
      </c>
      <c r="E18" s="31">
        <v>3192</v>
      </c>
      <c r="F18" s="31">
        <v>3342</v>
      </c>
      <c r="G18" s="31">
        <v>3192</v>
      </c>
      <c r="H18" s="8"/>
      <c r="I18" s="33"/>
      <c r="J18" s="33"/>
      <c r="K18" s="33">
        <v>0</v>
      </c>
      <c r="M18" s="30" t="str">
        <f t="shared" si="3"/>
        <v xml:space="preserve">Over Water Pool Retreat </v>
      </c>
      <c r="N18" s="31" t="str">
        <f t="shared" si="3"/>
        <v>BB</v>
      </c>
      <c r="O18" s="31" t="str">
        <f t="shared" si="3"/>
        <v>02 Persons</v>
      </c>
      <c r="P18" s="34">
        <f>D18+K18</f>
        <v>3882</v>
      </c>
      <c r="Q18" s="34">
        <f>E18+K18</f>
        <v>3192</v>
      </c>
      <c r="R18" s="34">
        <f>F18+K18</f>
        <v>3342</v>
      </c>
      <c r="S18" s="34">
        <f>G18+K18</f>
        <v>3192</v>
      </c>
      <c r="U18" s="53">
        <v>10</v>
      </c>
      <c r="V18" s="53">
        <v>10</v>
      </c>
      <c r="W18" s="53">
        <v>10</v>
      </c>
      <c r="X18" s="53">
        <v>10</v>
      </c>
      <c r="Z18" s="30" t="str">
        <f t="shared" si="8"/>
        <v xml:space="preserve">Over Water Pool Retreat 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3892</v>
      </c>
      <c r="AD18" s="34">
        <f t="shared" si="9"/>
        <v>3202</v>
      </c>
      <c r="AE18" s="34">
        <f t="shared" si="9"/>
        <v>3352</v>
      </c>
      <c r="AF18" s="34">
        <f t="shared" si="9"/>
        <v>3202</v>
      </c>
    </row>
    <row r="19" spans="1:32" ht="21" customHeight="1">
      <c r="A19" s="30" t="s">
        <v>1901</v>
      </c>
      <c r="B19" s="31" t="s">
        <v>139</v>
      </c>
      <c r="C19" s="31" t="s">
        <v>68</v>
      </c>
      <c r="D19" s="31">
        <v>4302</v>
      </c>
      <c r="E19" s="31">
        <v>3612</v>
      </c>
      <c r="F19" s="31">
        <v>3762</v>
      </c>
      <c r="G19" s="31">
        <v>3612</v>
      </c>
      <c r="H19" s="8"/>
      <c r="I19" s="33"/>
      <c r="J19" s="33"/>
      <c r="K19" s="33">
        <v>0</v>
      </c>
      <c r="M19" s="30" t="str">
        <f t="shared" si="3"/>
        <v xml:space="preserve">Two Bed Room Beach Pool Villa </v>
      </c>
      <c r="N19" s="31" t="str">
        <f t="shared" si="3"/>
        <v>BB</v>
      </c>
      <c r="O19" s="31" t="str">
        <f t="shared" si="3"/>
        <v>04 Persons</v>
      </c>
      <c r="P19" s="34">
        <f t="shared" ref="P19:P20" si="10">D19+K19</f>
        <v>4302</v>
      </c>
      <c r="Q19" s="34">
        <f t="shared" ref="Q19:Q20" si="11">E19+K19</f>
        <v>3612</v>
      </c>
      <c r="R19" s="34">
        <f t="shared" ref="R19:R20" si="12">F19+K19</f>
        <v>3762</v>
      </c>
      <c r="S19" s="34">
        <f t="shared" ref="S19:S20" si="13">G19+K19</f>
        <v>3612</v>
      </c>
      <c r="U19" s="53">
        <v>25</v>
      </c>
      <c r="V19" s="53">
        <v>25</v>
      </c>
      <c r="W19" s="53">
        <v>25</v>
      </c>
      <c r="X19" s="53">
        <v>25</v>
      </c>
      <c r="Z19" s="30" t="str">
        <f t="shared" si="8"/>
        <v xml:space="preserve">Two Bed Room Beach Pool Villa </v>
      </c>
      <c r="AA19" s="31" t="str">
        <f t="shared" si="8"/>
        <v>BB</v>
      </c>
      <c r="AB19" s="31" t="str">
        <f t="shared" si="8"/>
        <v>04 Persons</v>
      </c>
      <c r="AC19" s="34">
        <f t="shared" si="9"/>
        <v>4327</v>
      </c>
      <c r="AD19" s="34">
        <f t="shared" si="9"/>
        <v>3637</v>
      </c>
      <c r="AE19" s="34">
        <f t="shared" si="9"/>
        <v>3787</v>
      </c>
      <c r="AF19" s="34">
        <f t="shared" si="9"/>
        <v>3637</v>
      </c>
    </row>
    <row r="20" spans="1:32" ht="21" customHeight="1">
      <c r="A20" s="30" t="s">
        <v>1902</v>
      </c>
      <c r="B20" s="31" t="s">
        <v>139</v>
      </c>
      <c r="C20" s="31" t="s">
        <v>151</v>
      </c>
      <c r="D20" s="31">
        <v>20302</v>
      </c>
      <c r="E20" s="31">
        <v>19612</v>
      </c>
      <c r="F20" s="31">
        <v>19762</v>
      </c>
      <c r="G20" s="31">
        <v>19612</v>
      </c>
      <c r="H20" s="8"/>
      <c r="I20" s="33"/>
      <c r="J20" s="33"/>
      <c r="K20" s="33">
        <v>0</v>
      </c>
      <c r="M20" s="30" t="str">
        <f t="shared" si="3"/>
        <v>The Residence (4 Bed Room Overwater Residence)</v>
      </c>
      <c r="N20" s="31" t="str">
        <f t="shared" si="3"/>
        <v>BB</v>
      </c>
      <c r="O20" s="31" t="str">
        <f t="shared" si="3"/>
        <v>08 Persons</v>
      </c>
      <c r="P20" s="34">
        <f t="shared" si="10"/>
        <v>20302</v>
      </c>
      <c r="Q20" s="34">
        <f t="shared" si="11"/>
        <v>19612</v>
      </c>
      <c r="R20" s="34">
        <f t="shared" si="12"/>
        <v>19762</v>
      </c>
      <c r="S20" s="34">
        <f t="shared" si="13"/>
        <v>19612</v>
      </c>
      <c r="U20" s="53">
        <v>50</v>
      </c>
      <c r="V20" s="53">
        <v>50</v>
      </c>
      <c r="W20" s="53">
        <v>50</v>
      </c>
      <c r="X20" s="53">
        <v>50</v>
      </c>
      <c r="Z20" s="30" t="str">
        <f t="shared" si="8"/>
        <v>The Residence (4 Bed Room Overwater Residence)</v>
      </c>
      <c r="AA20" s="31" t="str">
        <f t="shared" si="8"/>
        <v>BB</v>
      </c>
      <c r="AB20" s="31" t="str">
        <f t="shared" si="8"/>
        <v>08 Persons</v>
      </c>
      <c r="AC20" s="34">
        <f t="shared" si="9"/>
        <v>20352</v>
      </c>
      <c r="AD20" s="34">
        <f t="shared" si="9"/>
        <v>19662</v>
      </c>
      <c r="AE20" s="34">
        <f t="shared" si="9"/>
        <v>19812</v>
      </c>
      <c r="AF20" s="34">
        <f t="shared" si="9"/>
        <v>19662</v>
      </c>
    </row>
    <row r="21" spans="1:32" ht="21" customHeight="1">
      <c r="A21" s="25" t="s">
        <v>24</v>
      </c>
      <c r="I21" s="25" t="s">
        <v>25</v>
      </c>
      <c r="M21" s="25" t="s">
        <v>26</v>
      </c>
      <c r="U21" s="25" t="s">
        <v>27</v>
      </c>
      <c r="Z21" s="25" t="s">
        <v>129</v>
      </c>
    </row>
    <row r="22" spans="1:32" ht="21" customHeight="1">
      <c r="A22" s="307" t="s">
        <v>0</v>
      </c>
      <c r="B22" s="307" t="s">
        <v>1</v>
      </c>
      <c r="C22" s="307" t="s">
        <v>29</v>
      </c>
      <c r="D22" s="57" t="s">
        <v>175</v>
      </c>
      <c r="E22" s="57" t="s">
        <v>157</v>
      </c>
      <c r="F22" s="57">
        <v>0</v>
      </c>
      <c r="G22" s="57">
        <v>0</v>
      </c>
      <c r="H22" s="8"/>
      <c r="I22" s="26" t="s">
        <v>32</v>
      </c>
      <c r="J22" s="26" t="s">
        <v>33</v>
      </c>
      <c r="K22" s="26" t="s">
        <v>34</v>
      </c>
      <c r="M22" s="294" t="s">
        <v>0</v>
      </c>
      <c r="N22" s="294" t="s">
        <v>1</v>
      </c>
      <c r="O22" s="294" t="s">
        <v>29</v>
      </c>
      <c r="P22" s="51" t="str">
        <f t="shared" ref="P22:S23" si="14">D22</f>
        <v>Shoulder</v>
      </c>
      <c r="Q22" s="51" t="str">
        <f t="shared" si="14"/>
        <v>Festive</v>
      </c>
      <c r="R22" s="51">
        <f t="shared" si="14"/>
        <v>0</v>
      </c>
      <c r="S22" s="51">
        <f t="shared" si="14"/>
        <v>0</v>
      </c>
      <c r="U22" s="27" t="str">
        <f>P22</f>
        <v>Shoulder</v>
      </c>
      <c r="V22" s="27" t="str">
        <f t="shared" ref="V22:X23" si="15">Q22</f>
        <v>Festive</v>
      </c>
      <c r="W22" s="27">
        <f t="shared" si="15"/>
        <v>0</v>
      </c>
      <c r="X22" s="27">
        <f t="shared" si="15"/>
        <v>0</v>
      </c>
      <c r="Z22" s="311" t="s">
        <v>0</v>
      </c>
      <c r="AA22" s="311" t="s">
        <v>1</v>
      </c>
      <c r="AB22" s="311" t="s">
        <v>29</v>
      </c>
      <c r="AC22" s="52" t="str">
        <f>U22</f>
        <v>Shoulder</v>
      </c>
      <c r="AD22" s="52" t="str">
        <f t="shared" ref="AD22:AF23" si="16">V22</f>
        <v>Festive</v>
      </c>
      <c r="AE22" s="52">
        <f t="shared" si="16"/>
        <v>0</v>
      </c>
      <c r="AF22" s="52">
        <f t="shared" si="16"/>
        <v>0</v>
      </c>
    </row>
    <row r="23" spans="1:32" ht="21" customHeight="1">
      <c r="A23" s="308"/>
      <c r="B23" s="308"/>
      <c r="C23" s="308"/>
      <c r="D23" s="92" t="s">
        <v>557</v>
      </c>
      <c r="E23" s="92" t="s">
        <v>261</v>
      </c>
      <c r="F23" s="92">
        <v>0</v>
      </c>
      <c r="G23" s="102">
        <v>0</v>
      </c>
      <c r="H23" s="8"/>
      <c r="I23" s="26" t="s">
        <v>37</v>
      </c>
      <c r="J23" s="26" t="s">
        <v>38</v>
      </c>
      <c r="K23" s="26" t="s">
        <v>137</v>
      </c>
      <c r="M23" s="294"/>
      <c r="N23" s="294"/>
      <c r="O23" s="294"/>
      <c r="P23" s="51" t="str">
        <f t="shared" si="14"/>
        <v>01 Oct 2020 to 22 Dec 2020</v>
      </c>
      <c r="Q23" s="268" t="str">
        <f>E23</f>
        <v>23 Dec 2020 to 10 Jan 2021</v>
      </c>
      <c r="R23" s="51">
        <f>F23</f>
        <v>0</v>
      </c>
      <c r="S23" s="51">
        <f t="shared" si="14"/>
        <v>0</v>
      </c>
      <c r="U23" s="27" t="str">
        <f>P23</f>
        <v>01 Oct 2020 to 22 Dec 2020</v>
      </c>
      <c r="V23" s="27" t="str">
        <f>Q23</f>
        <v>23 Dec 2020 to 10 Jan 2021</v>
      </c>
      <c r="W23" s="27">
        <f>R23</f>
        <v>0</v>
      </c>
      <c r="X23" s="27">
        <f t="shared" si="15"/>
        <v>0</v>
      </c>
      <c r="Z23" s="311"/>
      <c r="AA23" s="311"/>
      <c r="AB23" s="311"/>
      <c r="AC23" s="52" t="str">
        <f>U23</f>
        <v>01 Oct 2020 to 22 Dec 2020</v>
      </c>
      <c r="AD23" s="52" t="str">
        <f t="shared" si="16"/>
        <v>23 Dec 2020 to 10 Jan 2021</v>
      </c>
      <c r="AE23" s="52">
        <f t="shared" si="16"/>
        <v>0</v>
      </c>
      <c r="AF23" s="52">
        <f t="shared" si="16"/>
        <v>0</v>
      </c>
    </row>
    <row r="24" spans="1:32" ht="21" customHeight="1">
      <c r="A24" s="30" t="s">
        <v>330</v>
      </c>
      <c r="B24" s="31" t="s">
        <v>139</v>
      </c>
      <c r="C24" s="31" t="s">
        <v>140</v>
      </c>
      <c r="D24" s="31">
        <v>1142</v>
      </c>
      <c r="E24" s="31">
        <v>2882</v>
      </c>
      <c r="F24" s="31">
        <v>0</v>
      </c>
      <c r="G24" s="31">
        <v>0</v>
      </c>
      <c r="H24" s="8"/>
      <c r="I24" s="33"/>
      <c r="J24" s="33"/>
      <c r="K24" s="33">
        <v>0</v>
      </c>
      <c r="M24" s="30" t="str">
        <f t="shared" ref="M24:O33" si="17">A24</f>
        <v>Beach Villa</v>
      </c>
      <c r="N24" s="31" t="str">
        <f t="shared" si="17"/>
        <v>BB</v>
      </c>
      <c r="O24" s="31" t="str">
        <f t="shared" si="17"/>
        <v>02 Persons</v>
      </c>
      <c r="P24" s="34">
        <f t="shared" ref="P24:P30" si="18">D24+K24</f>
        <v>1142</v>
      </c>
      <c r="Q24" s="34">
        <f t="shared" ref="Q24:Q30" si="19">E24+K24</f>
        <v>2882</v>
      </c>
      <c r="R24" s="34">
        <f t="shared" ref="R24:R30" si="20">F24+K24</f>
        <v>0</v>
      </c>
      <c r="S24" s="34">
        <f t="shared" ref="S24:S30" si="21">G24+K24</f>
        <v>0</v>
      </c>
      <c r="U24" s="53">
        <v>10</v>
      </c>
      <c r="V24" s="53">
        <v>35</v>
      </c>
      <c r="W24" s="53">
        <v>10</v>
      </c>
      <c r="X24" s="53">
        <v>10</v>
      </c>
      <c r="Z24" s="30" t="str">
        <f t="shared" ref="Z24:AB33" si="22">M24</f>
        <v>Beach Villa</v>
      </c>
      <c r="AA24" s="31" t="str">
        <f t="shared" si="22"/>
        <v>BB</v>
      </c>
      <c r="AB24" s="31" t="str">
        <f t="shared" si="22"/>
        <v>02 Persons</v>
      </c>
      <c r="AC24" s="34">
        <f t="shared" ref="AC24:AF33" si="23">P24+U24</f>
        <v>1152</v>
      </c>
      <c r="AD24" s="34">
        <f t="shared" si="23"/>
        <v>2917</v>
      </c>
      <c r="AE24" s="34">
        <f t="shared" si="23"/>
        <v>10</v>
      </c>
      <c r="AF24" s="34">
        <f t="shared" si="23"/>
        <v>10</v>
      </c>
    </row>
    <row r="25" spans="1:32" ht="21" customHeight="1">
      <c r="A25" s="30" t="s">
        <v>1895</v>
      </c>
      <c r="B25" s="31" t="s">
        <v>139</v>
      </c>
      <c r="C25" s="31" t="s">
        <v>140</v>
      </c>
      <c r="D25" s="31">
        <v>1242</v>
      </c>
      <c r="E25" s="31">
        <v>2983</v>
      </c>
      <c r="F25" s="31">
        <v>0</v>
      </c>
      <c r="G25" s="31">
        <v>0</v>
      </c>
      <c r="H25" s="8"/>
      <c r="I25" s="33"/>
      <c r="J25" s="33"/>
      <c r="K25" s="33">
        <v>0</v>
      </c>
      <c r="M25" s="30" t="str">
        <f t="shared" si="17"/>
        <v xml:space="preserve">Over Water Villa </v>
      </c>
      <c r="N25" s="31" t="str">
        <f t="shared" si="17"/>
        <v>BB</v>
      </c>
      <c r="O25" s="31" t="str">
        <f t="shared" si="17"/>
        <v>02 Persons</v>
      </c>
      <c r="P25" s="34">
        <f t="shared" si="18"/>
        <v>1242</v>
      </c>
      <c r="Q25" s="34">
        <f t="shared" si="19"/>
        <v>2983</v>
      </c>
      <c r="R25" s="34">
        <f t="shared" si="20"/>
        <v>0</v>
      </c>
      <c r="S25" s="34">
        <f t="shared" si="21"/>
        <v>0</v>
      </c>
      <c r="U25" s="53">
        <v>10</v>
      </c>
      <c r="V25" s="53">
        <v>35</v>
      </c>
      <c r="W25" s="53">
        <v>10</v>
      </c>
      <c r="X25" s="53">
        <v>10</v>
      </c>
      <c r="Z25" s="30" t="str">
        <f t="shared" si="22"/>
        <v xml:space="preserve">Over Water Villa </v>
      </c>
      <c r="AA25" s="31" t="str">
        <f t="shared" si="22"/>
        <v>BB</v>
      </c>
      <c r="AB25" s="31" t="str">
        <f t="shared" si="22"/>
        <v>02 Persons</v>
      </c>
      <c r="AC25" s="34">
        <f t="shared" si="23"/>
        <v>1252</v>
      </c>
      <c r="AD25" s="34">
        <f t="shared" si="23"/>
        <v>3018</v>
      </c>
      <c r="AE25" s="34">
        <f t="shared" si="23"/>
        <v>10</v>
      </c>
      <c r="AF25" s="34">
        <f t="shared" si="23"/>
        <v>10</v>
      </c>
    </row>
    <row r="26" spans="1:32" ht="21" customHeight="1">
      <c r="A26" s="30" t="s">
        <v>983</v>
      </c>
      <c r="B26" s="31" t="s">
        <v>139</v>
      </c>
      <c r="C26" s="31" t="s">
        <v>140</v>
      </c>
      <c r="D26" s="31">
        <v>1392</v>
      </c>
      <c r="E26" s="31">
        <v>4322</v>
      </c>
      <c r="F26" s="31">
        <v>0</v>
      </c>
      <c r="G26" s="31">
        <v>0</v>
      </c>
      <c r="H26" s="8"/>
      <c r="I26" s="33"/>
      <c r="J26" s="33"/>
      <c r="K26" s="33">
        <v>0</v>
      </c>
      <c r="M26" s="30" t="str">
        <f t="shared" si="17"/>
        <v xml:space="preserve">Beach Pool Villa </v>
      </c>
      <c r="N26" s="31" t="str">
        <f t="shared" si="17"/>
        <v>BB</v>
      </c>
      <c r="O26" s="31" t="str">
        <f t="shared" si="17"/>
        <v>02 Persons</v>
      </c>
      <c r="P26" s="34">
        <f t="shared" si="18"/>
        <v>1392</v>
      </c>
      <c r="Q26" s="34">
        <f t="shared" si="19"/>
        <v>4322</v>
      </c>
      <c r="R26" s="34">
        <f t="shared" si="20"/>
        <v>0</v>
      </c>
      <c r="S26" s="34">
        <f t="shared" si="21"/>
        <v>0</v>
      </c>
      <c r="U26" s="53">
        <v>10</v>
      </c>
      <c r="V26" s="53">
        <v>35</v>
      </c>
      <c r="W26" s="53">
        <v>10</v>
      </c>
      <c r="X26" s="53">
        <v>10</v>
      </c>
      <c r="Z26" s="30" t="str">
        <f t="shared" si="22"/>
        <v xml:space="preserve">Beach Pool Villa </v>
      </c>
      <c r="AA26" s="31" t="str">
        <f t="shared" si="22"/>
        <v>BB</v>
      </c>
      <c r="AB26" s="31" t="str">
        <f t="shared" si="22"/>
        <v>02 Persons</v>
      </c>
      <c r="AC26" s="34">
        <f t="shared" si="23"/>
        <v>1402</v>
      </c>
      <c r="AD26" s="34">
        <f t="shared" si="23"/>
        <v>4357</v>
      </c>
      <c r="AE26" s="34">
        <f t="shared" si="23"/>
        <v>10</v>
      </c>
      <c r="AF26" s="34">
        <f t="shared" si="23"/>
        <v>10</v>
      </c>
    </row>
    <row r="27" spans="1:32" ht="21" customHeight="1">
      <c r="A27" s="30" t="s">
        <v>1896</v>
      </c>
      <c r="B27" s="31" t="s">
        <v>139</v>
      </c>
      <c r="C27" s="31" t="s">
        <v>140</v>
      </c>
      <c r="D27" s="31">
        <v>1862</v>
      </c>
      <c r="E27" s="31">
        <v>4584</v>
      </c>
      <c r="F27" s="31">
        <v>0</v>
      </c>
      <c r="G27" s="31">
        <v>0</v>
      </c>
      <c r="H27" s="8"/>
      <c r="I27" s="33"/>
      <c r="J27" s="33"/>
      <c r="K27" s="33">
        <v>0</v>
      </c>
      <c r="M27" s="30" t="str">
        <f t="shared" si="17"/>
        <v xml:space="preserve">Beach Family Pool Villa </v>
      </c>
      <c r="N27" s="31" t="str">
        <f t="shared" si="17"/>
        <v>BB</v>
      </c>
      <c r="O27" s="31" t="str">
        <f t="shared" si="17"/>
        <v>02 Persons</v>
      </c>
      <c r="P27" s="34">
        <f t="shared" si="18"/>
        <v>1862</v>
      </c>
      <c r="Q27" s="34">
        <f t="shared" si="19"/>
        <v>4584</v>
      </c>
      <c r="R27" s="34">
        <f t="shared" si="20"/>
        <v>0</v>
      </c>
      <c r="S27" s="34">
        <f t="shared" si="21"/>
        <v>0</v>
      </c>
      <c r="U27" s="53">
        <v>10</v>
      </c>
      <c r="V27" s="53">
        <v>35</v>
      </c>
      <c r="W27" s="53">
        <v>10</v>
      </c>
      <c r="X27" s="53">
        <v>10</v>
      </c>
      <c r="Z27" s="30" t="str">
        <f t="shared" si="22"/>
        <v xml:space="preserve">Beach Family Pool Villa </v>
      </c>
      <c r="AA27" s="31" t="str">
        <f t="shared" si="22"/>
        <v>BB</v>
      </c>
      <c r="AB27" s="31" t="str">
        <f t="shared" si="22"/>
        <v>02 Persons</v>
      </c>
      <c r="AC27" s="34">
        <f t="shared" si="23"/>
        <v>1872</v>
      </c>
      <c r="AD27" s="34">
        <f t="shared" si="23"/>
        <v>4619</v>
      </c>
      <c r="AE27" s="34">
        <f t="shared" si="23"/>
        <v>10</v>
      </c>
      <c r="AF27" s="34">
        <f t="shared" si="23"/>
        <v>10</v>
      </c>
    </row>
    <row r="28" spans="1:32" ht="21" customHeight="1">
      <c r="A28" s="30" t="s">
        <v>1897</v>
      </c>
      <c r="B28" s="31" t="s">
        <v>139</v>
      </c>
      <c r="C28" s="31" t="s">
        <v>140</v>
      </c>
      <c r="D28" s="31">
        <v>1962</v>
      </c>
      <c r="E28" s="31">
        <v>3929</v>
      </c>
      <c r="F28" s="31">
        <v>0</v>
      </c>
      <c r="G28" s="31">
        <v>0</v>
      </c>
      <c r="H28" s="8"/>
      <c r="I28" s="33"/>
      <c r="J28" s="33"/>
      <c r="K28" s="33">
        <v>6</v>
      </c>
      <c r="M28" s="30" t="str">
        <f t="shared" si="17"/>
        <v xml:space="preserve">Over Water Family Pool Villa </v>
      </c>
      <c r="N28" s="31" t="str">
        <f t="shared" si="17"/>
        <v>BB</v>
      </c>
      <c r="O28" s="31" t="str">
        <f t="shared" si="17"/>
        <v>02 Persons</v>
      </c>
      <c r="P28" s="34">
        <f t="shared" si="18"/>
        <v>1968</v>
      </c>
      <c r="Q28" s="34">
        <f t="shared" si="19"/>
        <v>3935</v>
      </c>
      <c r="R28" s="34">
        <f t="shared" si="20"/>
        <v>6</v>
      </c>
      <c r="S28" s="34">
        <f t="shared" si="21"/>
        <v>6</v>
      </c>
      <c r="U28" s="53">
        <v>10</v>
      </c>
      <c r="V28" s="53">
        <v>35</v>
      </c>
      <c r="W28" s="53">
        <v>10</v>
      </c>
      <c r="X28" s="53">
        <v>10</v>
      </c>
      <c r="Z28" s="30" t="str">
        <f t="shared" si="22"/>
        <v xml:space="preserve">Over Water Family Pool Villa </v>
      </c>
      <c r="AA28" s="31" t="str">
        <f t="shared" si="22"/>
        <v>BB</v>
      </c>
      <c r="AB28" s="31" t="str">
        <f t="shared" si="22"/>
        <v>02 Persons</v>
      </c>
      <c r="AC28" s="34">
        <f t="shared" si="23"/>
        <v>1978</v>
      </c>
      <c r="AD28" s="34">
        <f t="shared" si="23"/>
        <v>3970</v>
      </c>
      <c r="AE28" s="34">
        <f t="shared" si="23"/>
        <v>16</v>
      </c>
      <c r="AF28" s="34">
        <f t="shared" si="23"/>
        <v>16</v>
      </c>
    </row>
    <row r="29" spans="1:32" ht="21" customHeight="1">
      <c r="A29" s="30" t="s">
        <v>1898</v>
      </c>
      <c r="B29" s="31" t="s">
        <v>139</v>
      </c>
      <c r="C29" s="31" t="s">
        <v>140</v>
      </c>
      <c r="D29" s="31">
        <v>2392</v>
      </c>
      <c r="E29" s="31">
        <v>5501</v>
      </c>
      <c r="F29" s="31">
        <v>0</v>
      </c>
      <c r="G29" s="31">
        <v>0</v>
      </c>
      <c r="H29" s="8"/>
      <c r="I29" s="33"/>
      <c r="J29" s="33"/>
      <c r="K29" s="33">
        <v>6</v>
      </c>
      <c r="M29" s="30" t="str">
        <f t="shared" si="17"/>
        <v>Beach Pool Retreat (Pool at Back)</v>
      </c>
      <c r="N29" s="31" t="str">
        <f t="shared" si="17"/>
        <v>BB</v>
      </c>
      <c r="O29" s="31" t="str">
        <f t="shared" si="17"/>
        <v>02 Persons</v>
      </c>
      <c r="P29" s="34">
        <f t="shared" si="18"/>
        <v>2398</v>
      </c>
      <c r="Q29" s="34">
        <f t="shared" si="19"/>
        <v>5507</v>
      </c>
      <c r="R29" s="34">
        <f t="shared" si="20"/>
        <v>6</v>
      </c>
      <c r="S29" s="34">
        <f t="shared" si="21"/>
        <v>6</v>
      </c>
      <c r="U29" s="53">
        <v>15</v>
      </c>
      <c r="V29" s="53">
        <v>40</v>
      </c>
      <c r="W29" s="53">
        <v>10</v>
      </c>
      <c r="X29" s="53">
        <v>10</v>
      </c>
      <c r="Z29" s="30" t="str">
        <f t="shared" si="22"/>
        <v>Beach Pool Retreat (Pool at Back)</v>
      </c>
      <c r="AA29" s="31" t="str">
        <f t="shared" si="22"/>
        <v>BB</v>
      </c>
      <c r="AB29" s="31" t="str">
        <f t="shared" si="22"/>
        <v>02 Persons</v>
      </c>
      <c r="AC29" s="34">
        <f t="shared" si="23"/>
        <v>2413</v>
      </c>
      <c r="AD29" s="34">
        <f t="shared" si="23"/>
        <v>5547</v>
      </c>
      <c r="AE29" s="34">
        <f t="shared" si="23"/>
        <v>16</v>
      </c>
      <c r="AF29" s="34">
        <f t="shared" si="23"/>
        <v>16</v>
      </c>
    </row>
    <row r="30" spans="1:32" ht="21" customHeight="1">
      <c r="A30" s="30" t="s">
        <v>1899</v>
      </c>
      <c r="B30" s="31" t="s">
        <v>139</v>
      </c>
      <c r="C30" s="31" t="s">
        <v>140</v>
      </c>
      <c r="D30" s="31">
        <v>2742</v>
      </c>
      <c r="E30" s="31">
        <v>5527</v>
      </c>
      <c r="F30" s="31">
        <v>0</v>
      </c>
      <c r="G30" s="31">
        <v>0</v>
      </c>
      <c r="H30" s="8"/>
      <c r="I30" s="33"/>
      <c r="J30" s="33"/>
      <c r="K30" s="33">
        <v>12</v>
      </c>
      <c r="M30" s="30" t="str">
        <f t="shared" si="17"/>
        <v>Deluxe Beach Pool Retreat (Pool in front)</v>
      </c>
      <c r="N30" s="31" t="str">
        <f t="shared" si="17"/>
        <v>BB</v>
      </c>
      <c r="O30" s="31" t="str">
        <f t="shared" si="17"/>
        <v>02 Persons</v>
      </c>
      <c r="P30" s="34">
        <f t="shared" si="18"/>
        <v>2754</v>
      </c>
      <c r="Q30" s="34">
        <f t="shared" si="19"/>
        <v>5539</v>
      </c>
      <c r="R30" s="34">
        <f t="shared" si="20"/>
        <v>12</v>
      </c>
      <c r="S30" s="34">
        <f t="shared" si="21"/>
        <v>12</v>
      </c>
      <c r="U30" s="53">
        <v>15</v>
      </c>
      <c r="V30" s="53">
        <v>40</v>
      </c>
      <c r="W30" s="53">
        <v>20</v>
      </c>
      <c r="X30" s="53">
        <v>20</v>
      </c>
      <c r="Z30" s="30" t="str">
        <f t="shared" si="22"/>
        <v>Deluxe Beach Pool Retreat (Pool in front)</v>
      </c>
      <c r="AA30" s="31" t="str">
        <f t="shared" si="22"/>
        <v>BB</v>
      </c>
      <c r="AB30" s="31" t="str">
        <f t="shared" si="22"/>
        <v>02 Persons</v>
      </c>
      <c r="AC30" s="34">
        <f t="shared" si="23"/>
        <v>2769</v>
      </c>
      <c r="AD30" s="34">
        <f t="shared" si="23"/>
        <v>5579</v>
      </c>
      <c r="AE30" s="34">
        <f t="shared" si="23"/>
        <v>32</v>
      </c>
      <c r="AF30" s="34">
        <f t="shared" si="23"/>
        <v>32</v>
      </c>
    </row>
    <row r="31" spans="1:32" ht="21" customHeight="1">
      <c r="A31" s="30" t="s">
        <v>1900</v>
      </c>
      <c r="B31" s="31" t="s">
        <v>139</v>
      </c>
      <c r="C31" s="31" t="s">
        <v>140</v>
      </c>
      <c r="D31" s="31">
        <v>3342</v>
      </c>
      <c r="E31" s="31">
        <v>6443</v>
      </c>
      <c r="F31" s="31">
        <v>0</v>
      </c>
      <c r="G31" s="31">
        <v>0</v>
      </c>
      <c r="H31" s="8"/>
      <c r="I31" s="33"/>
      <c r="J31" s="33"/>
      <c r="K31" s="33">
        <v>0</v>
      </c>
      <c r="M31" s="30" t="str">
        <f t="shared" si="17"/>
        <v xml:space="preserve">Over Water Pool Retreat </v>
      </c>
      <c r="N31" s="31" t="str">
        <f t="shared" si="17"/>
        <v>BB</v>
      </c>
      <c r="O31" s="31" t="str">
        <f t="shared" si="17"/>
        <v>02 Persons</v>
      </c>
      <c r="P31" s="34">
        <f>D31+K31</f>
        <v>3342</v>
      </c>
      <c r="Q31" s="34">
        <f>E31+K31</f>
        <v>6443</v>
      </c>
      <c r="R31" s="34">
        <f>F31+K31</f>
        <v>0</v>
      </c>
      <c r="S31" s="34">
        <f>G31+K31</f>
        <v>0</v>
      </c>
      <c r="U31" s="53">
        <v>10</v>
      </c>
      <c r="V31" s="53">
        <v>35</v>
      </c>
      <c r="W31" s="53">
        <v>10</v>
      </c>
      <c r="X31" s="53">
        <v>10</v>
      </c>
      <c r="Z31" s="30" t="str">
        <f t="shared" si="22"/>
        <v xml:space="preserve">Over Water Pool Retreat </v>
      </c>
      <c r="AA31" s="31" t="str">
        <f t="shared" si="22"/>
        <v>BB</v>
      </c>
      <c r="AB31" s="31" t="str">
        <f t="shared" si="22"/>
        <v>02 Persons</v>
      </c>
      <c r="AC31" s="34">
        <f t="shared" si="23"/>
        <v>3352</v>
      </c>
      <c r="AD31" s="34">
        <f t="shared" si="23"/>
        <v>6478</v>
      </c>
      <c r="AE31" s="34">
        <f t="shared" si="23"/>
        <v>10</v>
      </c>
      <c r="AF31" s="34">
        <f t="shared" si="23"/>
        <v>10</v>
      </c>
    </row>
    <row r="32" spans="1:32" ht="21" customHeight="1">
      <c r="A32" s="30" t="s">
        <v>1901</v>
      </c>
      <c r="B32" s="31" t="s">
        <v>139</v>
      </c>
      <c r="C32" s="31" t="s">
        <v>68</v>
      </c>
      <c r="D32" s="31">
        <v>3762</v>
      </c>
      <c r="E32" s="31">
        <v>6938</v>
      </c>
      <c r="F32" s="31">
        <v>0</v>
      </c>
      <c r="G32" s="31">
        <v>0</v>
      </c>
      <c r="H32" s="8"/>
      <c r="I32" s="33"/>
      <c r="J32" s="33"/>
      <c r="K32" s="33">
        <v>0</v>
      </c>
      <c r="M32" s="30" t="str">
        <f t="shared" si="17"/>
        <v xml:space="preserve">Two Bed Room Beach Pool Villa </v>
      </c>
      <c r="N32" s="31" t="str">
        <f t="shared" si="17"/>
        <v>BB</v>
      </c>
      <c r="O32" s="31" t="str">
        <f t="shared" si="17"/>
        <v>04 Persons</v>
      </c>
      <c r="P32" s="34">
        <f t="shared" ref="P32:P33" si="24">D32+K32</f>
        <v>3762</v>
      </c>
      <c r="Q32" s="34">
        <f t="shared" ref="Q32:Q33" si="25">E32+K32</f>
        <v>6938</v>
      </c>
      <c r="R32" s="34">
        <f t="shared" ref="R32:R33" si="26">F32+K32</f>
        <v>0</v>
      </c>
      <c r="S32" s="34">
        <f t="shared" ref="S32:S33" si="27">G32+K32</f>
        <v>0</v>
      </c>
      <c r="U32" s="53">
        <v>25</v>
      </c>
      <c r="V32" s="53">
        <v>50</v>
      </c>
      <c r="W32" s="53">
        <v>10</v>
      </c>
      <c r="X32" s="53">
        <v>10</v>
      </c>
      <c r="Z32" s="30" t="str">
        <f t="shared" si="22"/>
        <v xml:space="preserve">Two Bed Room Beach Pool Villa </v>
      </c>
      <c r="AA32" s="31" t="str">
        <f t="shared" si="22"/>
        <v>BB</v>
      </c>
      <c r="AB32" s="31" t="str">
        <f t="shared" si="22"/>
        <v>04 Persons</v>
      </c>
      <c r="AC32" s="34">
        <f t="shared" si="23"/>
        <v>3787</v>
      </c>
      <c r="AD32" s="34">
        <f t="shared" si="23"/>
        <v>6988</v>
      </c>
      <c r="AE32" s="34">
        <f t="shared" si="23"/>
        <v>10</v>
      </c>
      <c r="AF32" s="34">
        <f t="shared" si="23"/>
        <v>10</v>
      </c>
    </row>
    <row r="33" spans="1:32" ht="21" customHeight="1">
      <c r="A33" s="30" t="s">
        <v>1902</v>
      </c>
      <c r="B33" s="31" t="s">
        <v>139</v>
      </c>
      <c r="C33" s="31" t="s">
        <v>151</v>
      </c>
      <c r="D33" s="31">
        <v>19762</v>
      </c>
      <c r="E33" s="31">
        <v>28028</v>
      </c>
      <c r="F33" s="31">
        <v>0</v>
      </c>
      <c r="G33" s="31">
        <v>0</v>
      </c>
      <c r="H33" s="8"/>
      <c r="I33" s="33"/>
      <c r="J33" s="33"/>
      <c r="K33" s="33">
        <v>0</v>
      </c>
      <c r="M33" s="30" t="str">
        <f t="shared" si="17"/>
        <v>The Residence (4 Bed Room Overwater Residence)</v>
      </c>
      <c r="N33" s="31" t="str">
        <f t="shared" si="17"/>
        <v>BB</v>
      </c>
      <c r="O33" s="31" t="str">
        <f t="shared" si="17"/>
        <v>08 Persons</v>
      </c>
      <c r="P33" s="34">
        <f t="shared" si="24"/>
        <v>19762</v>
      </c>
      <c r="Q33" s="34">
        <f t="shared" si="25"/>
        <v>28028</v>
      </c>
      <c r="R33" s="34">
        <f t="shared" si="26"/>
        <v>0</v>
      </c>
      <c r="S33" s="34">
        <f t="shared" si="27"/>
        <v>0</v>
      </c>
      <c r="U33" s="53">
        <v>50</v>
      </c>
      <c r="V33" s="53">
        <v>100</v>
      </c>
      <c r="W33" s="53">
        <v>10</v>
      </c>
      <c r="X33" s="53">
        <v>10</v>
      </c>
      <c r="Z33" s="30" t="str">
        <f t="shared" si="22"/>
        <v>The Residence (4 Bed Room Overwater Residence)</v>
      </c>
      <c r="AA33" s="31" t="str">
        <f t="shared" si="22"/>
        <v>BB</v>
      </c>
      <c r="AB33" s="31" t="str">
        <f t="shared" si="22"/>
        <v>08 Persons</v>
      </c>
      <c r="AC33" s="34">
        <f t="shared" si="23"/>
        <v>19812</v>
      </c>
      <c r="AD33" s="34">
        <f t="shared" si="23"/>
        <v>28128</v>
      </c>
      <c r="AE33" s="34">
        <f t="shared" si="23"/>
        <v>10</v>
      </c>
      <c r="AF33" s="34">
        <f t="shared" si="23"/>
        <v>10</v>
      </c>
    </row>
  </sheetData>
  <sheetProtection password="D8E4" sheet="1" selectLockedCells="1" selectUnlockedCells="1"/>
  <mergeCells count="18">
    <mergeCell ref="O22:O23"/>
    <mergeCell ref="Z22:Z23"/>
    <mergeCell ref="A9:A10"/>
    <mergeCell ref="B9:B10"/>
    <mergeCell ref="C9:C10"/>
    <mergeCell ref="M9:M10"/>
    <mergeCell ref="N9:N10"/>
    <mergeCell ref="O9:O10"/>
    <mergeCell ref="A22:A23"/>
    <mergeCell ref="B22:B23"/>
    <mergeCell ref="C22:C23"/>
    <mergeCell ref="M22:M23"/>
    <mergeCell ref="N22:N23"/>
    <mergeCell ref="AA22:AA23"/>
    <mergeCell ref="AB22:AB23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4D8A7-B754-40BE-BC85-1EA1191F99D1}">
  <sheetPr codeName="Лист207"/>
  <dimension ref="A1:K23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21.85546875" style="1" customWidth="1"/>
    <col min="2" max="2" width="10.42578125" style="1" customWidth="1"/>
    <col min="3" max="3" width="12.85546875" style="2" customWidth="1"/>
    <col min="4" max="4" width="11" style="2" customWidth="1"/>
    <col min="5" max="6" width="11" style="3" customWidth="1"/>
    <col min="7" max="7" width="10.7109375" style="1" customWidth="1"/>
    <col min="8" max="10" width="11" style="1" customWidth="1"/>
    <col min="11" max="11" width="10.85546875" style="1" customWidth="1"/>
    <col min="12" max="16384" width="9.140625" style="1"/>
  </cols>
  <sheetData>
    <row r="1" spans="1:11" ht="20.25" customHeight="1">
      <c r="A1" s="300" t="s">
        <v>2018</v>
      </c>
      <c r="B1" s="300"/>
      <c r="C1" s="300"/>
      <c r="D1" s="300"/>
      <c r="K1" s="4"/>
    </row>
    <row r="2" spans="1:11" s="3" customFormat="1" ht="22.15" customHeight="1">
      <c r="A2" s="15"/>
      <c r="B2" s="18"/>
      <c r="C2" s="5"/>
      <c r="D2" s="22"/>
      <c r="G2" s="1"/>
      <c r="H2" s="1"/>
      <c r="I2" s="1"/>
      <c r="J2" s="1"/>
      <c r="K2" s="1"/>
    </row>
    <row r="3" spans="1:11" s="3" customFormat="1" ht="22.15" customHeight="1">
      <c r="A3" s="15" t="s">
        <v>10</v>
      </c>
      <c r="B3" s="18"/>
      <c r="C3" s="5"/>
      <c r="D3" s="22"/>
      <c r="G3" s="1"/>
      <c r="H3" s="1"/>
      <c r="I3" s="1"/>
      <c r="J3" s="1"/>
      <c r="K3" s="1"/>
    </row>
    <row r="4" spans="1:11" s="3" customFormat="1" ht="22.15" customHeight="1">
      <c r="A4" s="5" t="s">
        <v>11</v>
      </c>
      <c r="B4" s="18"/>
      <c r="C4" s="5"/>
      <c r="D4" s="22"/>
      <c r="G4" s="1"/>
      <c r="H4" s="1"/>
      <c r="I4" s="1"/>
      <c r="J4" s="1"/>
      <c r="K4" s="1"/>
    </row>
    <row r="5" spans="1:11" s="3" customFormat="1" ht="22.15" customHeight="1">
      <c r="A5" s="5" t="s">
        <v>12</v>
      </c>
      <c r="B5" s="18"/>
      <c r="C5" s="5"/>
      <c r="D5" s="22"/>
      <c r="G5" s="1"/>
      <c r="H5" s="1"/>
      <c r="I5" s="1"/>
      <c r="J5" s="1"/>
      <c r="K5" s="1"/>
    </row>
    <row r="6" spans="1:11" s="3" customFormat="1" ht="22.15" customHeight="1">
      <c r="A6" s="5" t="s">
        <v>1557</v>
      </c>
      <c r="B6" s="18"/>
      <c r="C6" s="5"/>
      <c r="D6" s="22"/>
      <c r="G6" s="1"/>
      <c r="H6" s="1"/>
      <c r="I6" s="1"/>
      <c r="J6" s="1"/>
      <c r="K6" s="1"/>
    </row>
    <row r="7" spans="1:11" s="3" customFormat="1" ht="22.15" customHeight="1">
      <c r="A7" s="5" t="s">
        <v>1558</v>
      </c>
      <c r="B7" s="18"/>
      <c r="C7" s="5"/>
      <c r="D7" s="22"/>
      <c r="G7" s="1"/>
      <c r="H7" s="1"/>
      <c r="I7" s="1"/>
      <c r="J7" s="1"/>
      <c r="K7" s="1"/>
    </row>
    <row r="8" spans="1:11" s="3" customFormat="1" ht="22.15" customHeight="1">
      <c r="A8" s="23" t="s">
        <v>1904</v>
      </c>
      <c r="B8" s="18"/>
      <c r="C8" s="5"/>
      <c r="D8" s="22"/>
      <c r="G8" s="1"/>
      <c r="H8" s="1"/>
      <c r="I8" s="1"/>
      <c r="J8" s="1"/>
      <c r="K8" s="1"/>
    </row>
    <row r="9" spans="1:11" s="3" customFormat="1" ht="22.15" customHeight="1">
      <c r="A9" s="15"/>
      <c r="B9" s="18"/>
      <c r="C9" s="5"/>
      <c r="D9" s="22"/>
      <c r="G9" s="1"/>
      <c r="H9" s="1"/>
      <c r="I9" s="1"/>
      <c r="J9" s="1"/>
      <c r="K9" s="1"/>
    </row>
    <row r="10" spans="1:11" s="3" customFormat="1" ht="22.15" customHeight="1">
      <c r="A10" s="7" t="s">
        <v>265</v>
      </c>
      <c r="B10" s="1"/>
      <c r="C10" s="2"/>
      <c r="D10" s="2"/>
      <c r="G10" s="1"/>
      <c r="H10" s="1"/>
      <c r="I10" s="1"/>
      <c r="J10" s="1"/>
      <c r="K10" s="1"/>
    </row>
    <row r="11" spans="1:11" s="3" customFormat="1" ht="22.15" customHeight="1">
      <c r="A11" s="7" t="s">
        <v>1905</v>
      </c>
      <c r="B11" s="1"/>
      <c r="C11" s="2"/>
      <c r="D11" s="2"/>
      <c r="G11" s="1"/>
      <c r="H11" s="1"/>
      <c r="I11" s="1"/>
      <c r="J11" s="1"/>
      <c r="K11" s="1"/>
    </row>
    <row r="12" spans="1:11" s="3" customFormat="1" ht="22.15" customHeight="1">
      <c r="A12" s="5" t="s">
        <v>267</v>
      </c>
      <c r="B12" s="1"/>
      <c r="C12" s="2"/>
      <c r="D12" s="2"/>
      <c r="G12" s="1"/>
      <c r="H12" s="1"/>
      <c r="I12" s="1"/>
      <c r="J12" s="1"/>
      <c r="K12" s="1"/>
    </row>
    <row r="13" spans="1:11" s="3" customFormat="1" ht="22.15" customHeight="1">
      <c r="A13" s="5" t="s">
        <v>268</v>
      </c>
      <c r="B13" s="1"/>
      <c r="C13" s="2"/>
      <c r="D13" s="2"/>
      <c r="G13" s="1"/>
      <c r="H13" s="1"/>
      <c r="I13" s="1"/>
      <c r="J13" s="1"/>
      <c r="K13" s="1"/>
    </row>
    <row r="14" spans="1:11" s="3" customFormat="1" ht="22.15" customHeight="1">
      <c r="A14" s="5" t="s">
        <v>1560</v>
      </c>
      <c r="B14" s="1"/>
      <c r="C14" s="2"/>
      <c r="D14" s="2"/>
      <c r="G14" s="1"/>
      <c r="H14" s="1"/>
      <c r="I14" s="1"/>
      <c r="J14" s="1"/>
      <c r="K14" s="1"/>
    </row>
    <row r="15" spans="1:11" s="3" customFormat="1" ht="22.15" customHeight="1">
      <c r="A15" s="7" t="s">
        <v>270</v>
      </c>
      <c r="B15" s="1"/>
      <c r="C15" s="2"/>
      <c r="D15" s="2"/>
      <c r="G15" s="1"/>
      <c r="H15" s="1"/>
      <c r="I15" s="1"/>
      <c r="J15" s="1"/>
      <c r="K15" s="1"/>
    </row>
    <row r="16" spans="1:11" s="3" customFormat="1" ht="22.15" customHeight="1">
      <c r="A16" s="5" t="s">
        <v>1561</v>
      </c>
      <c r="B16" s="1"/>
      <c r="C16" s="2"/>
      <c r="D16" s="2"/>
      <c r="G16" s="1"/>
      <c r="H16" s="1"/>
      <c r="I16" s="1"/>
      <c r="J16" s="1"/>
      <c r="K16" s="1"/>
    </row>
    <row r="17" spans="1:11" s="3" customFormat="1" ht="22.15" customHeight="1">
      <c r="A17" s="5" t="s">
        <v>389</v>
      </c>
      <c r="B17" s="1"/>
      <c r="C17" s="2"/>
      <c r="D17" s="2"/>
      <c r="G17" s="1"/>
      <c r="H17" s="1"/>
      <c r="I17" s="1"/>
      <c r="J17" s="1"/>
      <c r="K17" s="1"/>
    </row>
    <row r="18" spans="1:11" s="3" customFormat="1" ht="22.15" customHeight="1">
      <c r="A18" s="7" t="s">
        <v>272</v>
      </c>
      <c r="B18" s="1"/>
      <c r="C18" s="2"/>
      <c r="D18" s="2"/>
      <c r="G18" s="1"/>
      <c r="H18" s="1"/>
      <c r="I18" s="1"/>
      <c r="J18" s="1"/>
      <c r="K18" s="1"/>
    </row>
    <row r="19" spans="1:11" s="3" customFormat="1" ht="22.15" customHeight="1">
      <c r="A19" s="5" t="s">
        <v>273</v>
      </c>
      <c r="B19" s="1"/>
      <c r="C19" s="2"/>
      <c r="D19" s="2"/>
      <c r="G19" s="1"/>
      <c r="H19" s="1"/>
      <c r="I19" s="1"/>
      <c r="J19" s="1"/>
      <c r="K19" s="1"/>
    </row>
    <row r="20" spans="1:11" ht="22.15" customHeight="1">
      <c r="A20" s="5" t="s">
        <v>1491</v>
      </c>
    </row>
    <row r="21" spans="1:11" ht="22.15" customHeight="1">
      <c r="A21" s="5" t="s">
        <v>1562</v>
      </c>
    </row>
    <row r="22" spans="1:11" ht="22.15" customHeight="1"/>
    <row r="23" spans="1:11" ht="22.15" customHeight="1"/>
  </sheetData>
  <mergeCells count="1">
    <mergeCell ref="A1:D1"/>
  </mergeCells>
  <pageMargins left="0.25" right="0.25" top="0.75" bottom="0.75" header="0.3" footer="0.3"/>
  <pageSetup paperSize="9" scale="75" orientation="portrait" verticalDpi="1200" r:id="rId1"/>
  <headerFooter>
    <oddFooter>&amp;L&amp;"Candara,Regular"&amp;8INTOUR MALDIVES&amp;C&amp;"Candara,Regular"&amp;8&amp;P of &amp;N&amp;R&amp;"Candara,Regular"&amp;8Varu by Atmosphere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EEC0D-5CD9-45C3-B65C-4EA40324AD7E}">
  <sheetPr codeName="Лист208">
    <tabColor rgb="FFFF0000"/>
  </sheetPr>
  <dimension ref="A8:BF33"/>
  <sheetViews>
    <sheetView topLeftCell="BG1" zoomScaleNormal="100" zoomScaleSheetLayoutView="100" workbookViewId="0">
      <selection sqref="A1:BF1048576"/>
    </sheetView>
  </sheetViews>
  <sheetFormatPr defaultColWidth="18.140625" defaultRowHeight="23.45" customHeight="1"/>
  <cols>
    <col min="1" max="58" width="0" style="25" hidden="1" customWidth="1"/>
    <col min="59" max="16384" width="18.140625" style="25"/>
  </cols>
  <sheetData>
    <row r="8" spans="1:58" ht="23.45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3.45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3.45" customHeight="1">
      <c r="A10" s="298"/>
      <c r="B10" s="298"/>
      <c r="C10" s="298"/>
      <c r="D10" s="285" t="s">
        <v>1906</v>
      </c>
      <c r="E10" s="286"/>
      <c r="F10" s="286"/>
      <c r="G10" s="287"/>
      <c r="H10" s="285" t="s">
        <v>1907</v>
      </c>
      <c r="I10" s="286"/>
      <c r="J10" s="286"/>
      <c r="K10" s="287"/>
      <c r="M10" s="299"/>
      <c r="N10" s="299"/>
      <c r="O10" s="299"/>
      <c r="P10" s="288" t="str">
        <f>D10</f>
        <v>01 Oct 2019 to 23 Dec 2019</v>
      </c>
      <c r="Q10" s="289"/>
      <c r="R10" s="289"/>
      <c r="S10" s="290"/>
      <c r="T10" s="288" t="str">
        <f>H10</f>
        <v>24 Dec 2019 to 30 Apr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Oct 2019 to 23 Dec 2019</v>
      </c>
      <c r="AI10" s="292"/>
      <c r="AJ10" s="292"/>
      <c r="AK10" s="293"/>
      <c r="AL10" s="291" t="str">
        <f>T10</f>
        <v>24 Dec 2019 to 30 Apr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Oct 2019 to 23 Dec 2019</v>
      </c>
      <c r="AZ10" s="283"/>
      <c r="BA10" s="283"/>
      <c r="BB10" s="284"/>
      <c r="BC10" s="282" t="str">
        <f>AL10</f>
        <v>24 Dec 2019 to 30 Apr 2020</v>
      </c>
      <c r="BD10" s="283"/>
      <c r="BE10" s="283"/>
      <c r="BF10" s="284"/>
    </row>
    <row r="11" spans="1:58" ht="23.45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3.45" customHeight="1">
      <c r="A12" s="30" t="s">
        <v>330</v>
      </c>
      <c r="B12" s="31" t="s">
        <v>1903</v>
      </c>
      <c r="C12" s="32" t="s">
        <v>45</v>
      </c>
      <c r="D12" s="31">
        <v>574</v>
      </c>
      <c r="E12" s="31">
        <v>322</v>
      </c>
      <c r="F12" s="31">
        <v>306</v>
      </c>
      <c r="G12" s="31">
        <v>120</v>
      </c>
      <c r="H12" s="31">
        <v>658</v>
      </c>
      <c r="I12" s="31">
        <v>364</v>
      </c>
      <c r="J12" s="31">
        <v>334</v>
      </c>
      <c r="K12" s="31">
        <v>120</v>
      </c>
      <c r="M12" s="30" t="str">
        <f t="shared" ref="M12:O16" si="0">A12</f>
        <v>Beach Villa</v>
      </c>
      <c r="N12" s="31" t="str">
        <f t="shared" si="0"/>
        <v>VPAI</v>
      </c>
      <c r="O12" s="31" t="str">
        <f t="shared" si="0"/>
        <v>as quoted</v>
      </c>
      <c r="P12" s="31">
        <f>SUM(D12)</f>
        <v>574</v>
      </c>
      <c r="Q12" s="31">
        <f>SUM(E12*2)</f>
        <v>644</v>
      </c>
      <c r="R12" s="31">
        <f>F12*3</f>
        <v>918</v>
      </c>
      <c r="S12" s="31">
        <f>G12</f>
        <v>120</v>
      </c>
      <c r="T12" s="31">
        <f>SUM(H12)</f>
        <v>658</v>
      </c>
      <c r="U12" s="31">
        <f>SUM(I12*2)</f>
        <v>728</v>
      </c>
      <c r="V12" s="31">
        <f>SUM(J12*3)</f>
        <v>1002</v>
      </c>
      <c r="W12" s="31">
        <f>SUM(K12)</f>
        <v>120</v>
      </c>
      <c r="X12" s="8"/>
      <c r="Y12" s="33"/>
      <c r="Z12" s="33"/>
      <c r="AA12" s="33">
        <v>0</v>
      </c>
      <c r="AB12" s="33">
        <v>0</v>
      </c>
      <c r="AC12" s="33">
        <v>0</v>
      </c>
      <c r="AE12" s="30" t="str">
        <f t="shared" ref="AE12:AJ16" si="1">M12</f>
        <v>Beach Villa</v>
      </c>
      <c r="AF12" s="31" t="str">
        <f t="shared" si="1"/>
        <v>VPAI</v>
      </c>
      <c r="AG12" s="31" t="str">
        <f t="shared" si="1"/>
        <v>as quoted</v>
      </c>
      <c r="AH12" s="31">
        <f>P12</f>
        <v>574</v>
      </c>
      <c r="AI12" s="34">
        <f>Q12</f>
        <v>644</v>
      </c>
      <c r="AJ12" s="34">
        <f t="shared" si="1"/>
        <v>918</v>
      </c>
      <c r="AK12" s="34">
        <f>S12</f>
        <v>120</v>
      </c>
      <c r="AL12" s="34">
        <f t="shared" ref="AL12:AN16" si="2">T12</f>
        <v>658</v>
      </c>
      <c r="AM12" s="34">
        <f t="shared" si="2"/>
        <v>728</v>
      </c>
      <c r="AN12" s="34">
        <f t="shared" si="2"/>
        <v>1002</v>
      </c>
      <c r="AO12" s="34">
        <f>W12</f>
        <v>120</v>
      </c>
      <c r="AQ12" s="35">
        <v>12</v>
      </c>
      <c r="AR12" s="35">
        <v>0</v>
      </c>
      <c r="AS12" s="35">
        <v>12</v>
      </c>
      <c r="AT12" s="36">
        <v>0</v>
      </c>
      <c r="AV12" s="30" t="str">
        <f t="shared" ref="AV12:AX16" si="3">AE12</f>
        <v>Beach Villa</v>
      </c>
      <c r="AW12" s="31" t="str">
        <f t="shared" si="3"/>
        <v>VPAI</v>
      </c>
      <c r="AX12" s="31" t="str">
        <f t="shared" si="3"/>
        <v>as quoted</v>
      </c>
      <c r="AY12" s="31">
        <f>AH12+AQ12</f>
        <v>586</v>
      </c>
      <c r="AZ12" s="31">
        <f>AI12+AQ12</f>
        <v>656</v>
      </c>
      <c r="BA12" s="31">
        <f t="shared" ref="BA12:BC16" si="4">AJ12+AQ12</f>
        <v>930</v>
      </c>
      <c r="BB12" s="31">
        <f t="shared" si="4"/>
        <v>120</v>
      </c>
      <c r="BC12" s="31">
        <f t="shared" si="4"/>
        <v>670</v>
      </c>
      <c r="BD12" s="31">
        <f>AM12+AS12</f>
        <v>740</v>
      </c>
      <c r="BE12" s="31">
        <f t="shared" ref="BE12:BF14" si="5">AN12+AS12</f>
        <v>1014</v>
      </c>
      <c r="BF12" s="31">
        <f t="shared" si="5"/>
        <v>120</v>
      </c>
    </row>
    <row r="13" spans="1:58" ht="23.45" customHeight="1">
      <c r="A13" s="30" t="s">
        <v>331</v>
      </c>
      <c r="B13" s="31" t="s">
        <v>1903</v>
      </c>
      <c r="C13" s="32" t="s">
        <v>45</v>
      </c>
      <c r="D13" s="31">
        <v>610</v>
      </c>
      <c r="E13" s="31">
        <v>340</v>
      </c>
      <c r="F13" s="31">
        <v>0</v>
      </c>
      <c r="G13" s="31">
        <v>120</v>
      </c>
      <c r="H13" s="31">
        <v>692</v>
      </c>
      <c r="I13" s="31">
        <v>381</v>
      </c>
      <c r="J13" s="31">
        <v>0</v>
      </c>
      <c r="K13" s="31">
        <v>120</v>
      </c>
      <c r="M13" s="30" t="str">
        <f t="shared" si="0"/>
        <v>Water Villa</v>
      </c>
      <c r="N13" s="31" t="str">
        <f t="shared" si="0"/>
        <v>VPAI</v>
      </c>
      <c r="O13" s="31" t="str">
        <f t="shared" si="0"/>
        <v>as quoted</v>
      </c>
      <c r="P13" s="31">
        <f>SUM(D13)</f>
        <v>610</v>
      </c>
      <c r="Q13" s="31">
        <f>SUM(E13*2)</f>
        <v>680</v>
      </c>
      <c r="R13" s="31">
        <f>F13*3</f>
        <v>0</v>
      </c>
      <c r="S13" s="31">
        <f>G13</f>
        <v>120</v>
      </c>
      <c r="T13" s="31">
        <f>SUM(H13)</f>
        <v>692</v>
      </c>
      <c r="U13" s="31">
        <f>SUM(I13*2)</f>
        <v>762</v>
      </c>
      <c r="V13" s="31">
        <f>SUM(J13*3)</f>
        <v>0</v>
      </c>
      <c r="W13" s="31">
        <f>SUM(K13)</f>
        <v>120</v>
      </c>
      <c r="X13" s="8"/>
      <c r="Y13" s="33"/>
      <c r="Z13" s="33"/>
      <c r="AA13" s="33">
        <v>0</v>
      </c>
      <c r="AB13" s="33">
        <v>0</v>
      </c>
      <c r="AC13" s="33">
        <v>0</v>
      </c>
      <c r="AE13" s="30" t="str">
        <f t="shared" si="1"/>
        <v>Water Villa</v>
      </c>
      <c r="AF13" s="31" t="str">
        <f t="shared" si="1"/>
        <v>VPAI</v>
      </c>
      <c r="AG13" s="31" t="str">
        <f t="shared" si="1"/>
        <v>as quoted</v>
      </c>
      <c r="AH13" s="31">
        <f t="shared" si="1"/>
        <v>610</v>
      </c>
      <c r="AI13" s="34">
        <f t="shared" si="1"/>
        <v>680</v>
      </c>
      <c r="AJ13" s="34">
        <f t="shared" si="1"/>
        <v>0</v>
      </c>
      <c r="AK13" s="34">
        <f>S13</f>
        <v>120</v>
      </c>
      <c r="AL13" s="34">
        <f t="shared" si="2"/>
        <v>692</v>
      </c>
      <c r="AM13" s="34">
        <f t="shared" si="2"/>
        <v>762</v>
      </c>
      <c r="AN13" s="34">
        <f t="shared" si="2"/>
        <v>0</v>
      </c>
      <c r="AO13" s="34">
        <f>W13</f>
        <v>120</v>
      </c>
      <c r="AQ13" s="35">
        <v>12</v>
      </c>
      <c r="AR13" s="35">
        <v>0</v>
      </c>
      <c r="AS13" s="35">
        <v>12</v>
      </c>
      <c r="AT13" s="36">
        <v>0</v>
      </c>
      <c r="AV13" s="30" t="str">
        <f t="shared" si="3"/>
        <v>Water Villa</v>
      </c>
      <c r="AW13" s="31" t="str">
        <f t="shared" si="3"/>
        <v>VPAI</v>
      </c>
      <c r="AX13" s="31" t="str">
        <f t="shared" si="3"/>
        <v>as quoted</v>
      </c>
      <c r="AY13" s="31">
        <f>AH13+AQ13</f>
        <v>622</v>
      </c>
      <c r="AZ13" s="31">
        <f>AI13+AQ13</f>
        <v>692</v>
      </c>
      <c r="BA13" s="31">
        <f t="shared" si="4"/>
        <v>12</v>
      </c>
      <c r="BB13" s="31">
        <f t="shared" si="4"/>
        <v>120</v>
      </c>
      <c r="BC13" s="31">
        <f t="shared" si="4"/>
        <v>704</v>
      </c>
      <c r="BD13" s="31">
        <f>AM13+AS13</f>
        <v>774</v>
      </c>
      <c r="BE13" s="31">
        <f t="shared" si="5"/>
        <v>12</v>
      </c>
      <c r="BF13" s="31">
        <f t="shared" si="5"/>
        <v>120</v>
      </c>
    </row>
    <row r="14" spans="1:58" ht="23.45" customHeight="1">
      <c r="A14" s="30" t="s">
        <v>307</v>
      </c>
      <c r="B14" s="31" t="s">
        <v>1903</v>
      </c>
      <c r="C14" s="32" t="s">
        <v>45</v>
      </c>
      <c r="D14" s="31">
        <v>720</v>
      </c>
      <c r="E14" s="31">
        <v>395</v>
      </c>
      <c r="F14" s="31">
        <v>355</v>
      </c>
      <c r="G14" s="31">
        <v>120</v>
      </c>
      <c r="H14" s="31">
        <v>802</v>
      </c>
      <c r="I14" s="31">
        <v>436</v>
      </c>
      <c r="J14" s="31">
        <v>382</v>
      </c>
      <c r="K14" s="31">
        <v>120</v>
      </c>
      <c r="M14" s="30" t="str">
        <f t="shared" si="0"/>
        <v>Beach Villa with Pool</v>
      </c>
      <c r="N14" s="31" t="str">
        <f t="shared" si="0"/>
        <v>VPAI</v>
      </c>
      <c r="O14" s="31" t="str">
        <f t="shared" si="0"/>
        <v>as quoted</v>
      </c>
      <c r="P14" s="31">
        <f>SUM(D14)</f>
        <v>720</v>
      </c>
      <c r="Q14" s="31">
        <f>SUM(E14*2)</f>
        <v>790</v>
      </c>
      <c r="R14" s="31">
        <f>F14*3</f>
        <v>1065</v>
      </c>
      <c r="S14" s="31">
        <f>G14</f>
        <v>120</v>
      </c>
      <c r="T14" s="31">
        <f>SUM(H14)</f>
        <v>802</v>
      </c>
      <c r="U14" s="31">
        <f>SUM(I14*2)</f>
        <v>872</v>
      </c>
      <c r="V14" s="31">
        <f>SUM(J14*3)</f>
        <v>1146</v>
      </c>
      <c r="W14" s="31">
        <f>SUM(K14)</f>
        <v>120</v>
      </c>
      <c r="X14" s="8"/>
      <c r="Y14" s="33"/>
      <c r="Z14" s="33"/>
      <c r="AA14" s="33">
        <v>0</v>
      </c>
      <c r="AB14" s="33">
        <v>0</v>
      </c>
      <c r="AC14" s="33">
        <v>0</v>
      </c>
      <c r="AE14" s="30" t="str">
        <f t="shared" si="1"/>
        <v>Beach Villa with Pool</v>
      </c>
      <c r="AF14" s="31" t="str">
        <f t="shared" si="1"/>
        <v>VPAI</v>
      </c>
      <c r="AG14" s="31" t="str">
        <f t="shared" si="1"/>
        <v>as quoted</v>
      </c>
      <c r="AH14" s="31">
        <f t="shared" si="1"/>
        <v>720</v>
      </c>
      <c r="AI14" s="34">
        <f t="shared" si="1"/>
        <v>790</v>
      </c>
      <c r="AJ14" s="34">
        <f t="shared" si="1"/>
        <v>1065</v>
      </c>
      <c r="AK14" s="34">
        <f>S14</f>
        <v>120</v>
      </c>
      <c r="AL14" s="34">
        <f t="shared" si="2"/>
        <v>802</v>
      </c>
      <c r="AM14" s="34">
        <f t="shared" si="2"/>
        <v>872</v>
      </c>
      <c r="AN14" s="34">
        <f t="shared" si="2"/>
        <v>1146</v>
      </c>
      <c r="AO14" s="34">
        <f>W14</f>
        <v>120</v>
      </c>
      <c r="AQ14" s="35">
        <v>12</v>
      </c>
      <c r="AR14" s="35">
        <v>0</v>
      </c>
      <c r="AS14" s="35">
        <v>12</v>
      </c>
      <c r="AT14" s="36">
        <v>0</v>
      </c>
      <c r="AV14" s="30" t="str">
        <f t="shared" si="3"/>
        <v>Beach Villa with Pool</v>
      </c>
      <c r="AW14" s="31" t="str">
        <f t="shared" si="3"/>
        <v>VPAI</v>
      </c>
      <c r="AX14" s="31" t="str">
        <f t="shared" si="3"/>
        <v>as quoted</v>
      </c>
      <c r="AY14" s="31">
        <f>AH14+AQ14</f>
        <v>732</v>
      </c>
      <c r="AZ14" s="31">
        <f>AI14+AQ14</f>
        <v>802</v>
      </c>
      <c r="BA14" s="31">
        <f t="shared" si="4"/>
        <v>1077</v>
      </c>
      <c r="BB14" s="31">
        <f t="shared" si="4"/>
        <v>120</v>
      </c>
      <c r="BC14" s="31">
        <f t="shared" si="4"/>
        <v>814</v>
      </c>
      <c r="BD14" s="31">
        <f>AM14+AS14</f>
        <v>884</v>
      </c>
      <c r="BE14" s="31">
        <f t="shared" si="5"/>
        <v>1158</v>
      </c>
      <c r="BF14" s="31">
        <f t="shared" si="5"/>
        <v>120</v>
      </c>
    </row>
    <row r="15" spans="1:58" ht="23.45" customHeight="1">
      <c r="A15" s="30" t="s">
        <v>333</v>
      </c>
      <c r="B15" s="31" t="s">
        <v>1903</v>
      </c>
      <c r="C15" s="32" t="s">
        <v>45</v>
      </c>
      <c r="D15" s="31">
        <v>774</v>
      </c>
      <c r="E15" s="31">
        <v>422</v>
      </c>
      <c r="F15" s="31">
        <v>0</v>
      </c>
      <c r="G15" s="31">
        <v>120</v>
      </c>
      <c r="H15" s="31">
        <v>858</v>
      </c>
      <c r="I15" s="31">
        <v>464</v>
      </c>
      <c r="J15" s="31">
        <v>0</v>
      </c>
      <c r="K15" s="31">
        <v>120</v>
      </c>
      <c r="M15" s="30" t="str">
        <f t="shared" si="0"/>
        <v>Water Villa with Pool</v>
      </c>
      <c r="N15" s="31" t="str">
        <f t="shared" si="0"/>
        <v>VPAI</v>
      </c>
      <c r="O15" s="31" t="str">
        <f t="shared" si="0"/>
        <v>as quoted</v>
      </c>
      <c r="P15" s="31">
        <f>SUM(D15)</f>
        <v>774</v>
      </c>
      <c r="Q15" s="31">
        <f>SUM(E15*2)</f>
        <v>844</v>
      </c>
      <c r="R15" s="31">
        <f>F15*3</f>
        <v>0</v>
      </c>
      <c r="S15" s="31">
        <f>G15</f>
        <v>120</v>
      </c>
      <c r="T15" s="31">
        <f>SUM(H15)</f>
        <v>858</v>
      </c>
      <c r="U15" s="31">
        <f>SUM(I15*2)</f>
        <v>928</v>
      </c>
      <c r="V15" s="31">
        <f>SUM(J15*3)</f>
        <v>0</v>
      </c>
      <c r="W15" s="31">
        <f>SUM(K15)</f>
        <v>120</v>
      </c>
      <c r="X15" s="8"/>
      <c r="Y15" s="33"/>
      <c r="Z15" s="33"/>
      <c r="AA15" s="33">
        <v>0</v>
      </c>
      <c r="AB15" s="33">
        <v>0</v>
      </c>
      <c r="AC15" s="33">
        <v>0</v>
      </c>
      <c r="AE15" s="30" t="str">
        <f t="shared" si="1"/>
        <v>Water Villa with Pool</v>
      </c>
      <c r="AF15" s="31" t="str">
        <f t="shared" si="1"/>
        <v>VPAI</v>
      </c>
      <c r="AG15" s="31" t="str">
        <f t="shared" si="1"/>
        <v>as quoted</v>
      </c>
      <c r="AH15" s="31">
        <f t="shared" si="1"/>
        <v>774</v>
      </c>
      <c r="AI15" s="34">
        <f t="shared" si="1"/>
        <v>844</v>
      </c>
      <c r="AJ15" s="34">
        <f t="shared" si="1"/>
        <v>0</v>
      </c>
      <c r="AK15" s="34">
        <f>S15</f>
        <v>120</v>
      </c>
      <c r="AL15" s="34">
        <f t="shared" si="2"/>
        <v>858</v>
      </c>
      <c r="AM15" s="34">
        <f t="shared" si="2"/>
        <v>928</v>
      </c>
      <c r="AN15" s="34">
        <f t="shared" si="2"/>
        <v>0</v>
      </c>
      <c r="AO15" s="34">
        <f>W15</f>
        <v>120</v>
      </c>
      <c r="AQ15" s="35">
        <v>12</v>
      </c>
      <c r="AR15" s="35">
        <v>0</v>
      </c>
      <c r="AS15" s="35">
        <v>12</v>
      </c>
      <c r="AT15" s="36">
        <v>0</v>
      </c>
      <c r="AV15" s="30" t="str">
        <f t="shared" si="3"/>
        <v>Water Villa with Pool</v>
      </c>
      <c r="AW15" s="31" t="str">
        <f t="shared" si="3"/>
        <v>VPAI</v>
      </c>
      <c r="AX15" s="31" t="str">
        <f t="shared" si="3"/>
        <v>as quoted</v>
      </c>
      <c r="AY15" s="31">
        <f>AH15+AQ15</f>
        <v>786</v>
      </c>
      <c r="AZ15" s="31">
        <f>AI15+AQ15</f>
        <v>856</v>
      </c>
      <c r="BA15" s="31">
        <f t="shared" si="4"/>
        <v>12</v>
      </c>
      <c r="BB15" s="31">
        <f t="shared" si="4"/>
        <v>120</v>
      </c>
      <c r="BC15" s="31">
        <f t="shared" si="4"/>
        <v>870</v>
      </c>
      <c r="BD15" s="31">
        <f>AM15+AS15</f>
        <v>940</v>
      </c>
      <c r="BE15" s="31">
        <f>AN15+AS15</f>
        <v>12</v>
      </c>
      <c r="BF15" s="31">
        <f>AO15+AT15</f>
        <v>120</v>
      </c>
    </row>
    <row r="16" spans="1:58" ht="23.45" customHeight="1">
      <c r="A16" s="30" t="s">
        <v>493</v>
      </c>
      <c r="B16" s="31" t="s">
        <v>1903</v>
      </c>
      <c r="C16" s="32" t="s">
        <v>45</v>
      </c>
      <c r="D16" s="31">
        <v>904</v>
      </c>
      <c r="E16" s="31">
        <v>487</v>
      </c>
      <c r="F16" s="31">
        <v>416</v>
      </c>
      <c r="G16" s="31">
        <v>120</v>
      </c>
      <c r="H16" s="31">
        <v>1130</v>
      </c>
      <c r="I16" s="31">
        <v>600</v>
      </c>
      <c r="J16" s="31">
        <v>492</v>
      </c>
      <c r="K16" s="31">
        <v>120</v>
      </c>
      <c r="M16" s="30" t="str">
        <f t="shared" si="0"/>
        <v>Water Suite</v>
      </c>
      <c r="N16" s="31" t="str">
        <f t="shared" si="0"/>
        <v>VPAI</v>
      </c>
      <c r="O16" s="31" t="str">
        <f t="shared" si="0"/>
        <v>as quoted</v>
      </c>
      <c r="P16" s="31">
        <f>SUM(D16)</f>
        <v>904</v>
      </c>
      <c r="Q16" s="31">
        <f>SUM(E16*2)</f>
        <v>974</v>
      </c>
      <c r="R16" s="31">
        <f>F16*3</f>
        <v>1248</v>
      </c>
      <c r="S16" s="31">
        <f>G16</f>
        <v>120</v>
      </c>
      <c r="T16" s="31">
        <f>SUM(H16)</f>
        <v>1130</v>
      </c>
      <c r="U16" s="31">
        <f>SUM(I16*2)</f>
        <v>1200</v>
      </c>
      <c r="V16" s="31">
        <f>SUM(J16*3)</f>
        <v>1476</v>
      </c>
      <c r="W16" s="31">
        <f>SUM(K16)</f>
        <v>120</v>
      </c>
      <c r="X16" s="8"/>
      <c r="Y16" s="33"/>
      <c r="Z16" s="33"/>
      <c r="AA16" s="33">
        <v>0</v>
      </c>
      <c r="AB16" s="33">
        <v>0</v>
      </c>
      <c r="AC16" s="33">
        <v>0</v>
      </c>
      <c r="AE16" s="30" t="str">
        <f t="shared" si="1"/>
        <v>Water Suite</v>
      </c>
      <c r="AF16" s="31" t="str">
        <f t="shared" si="1"/>
        <v>VPAI</v>
      </c>
      <c r="AG16" s="31" t="str">
        <f t="shared" si="1"/>
        <v>as quoted</v>
      </c>
      <c r="AH16" s="31">
        <f t="shared" si="1"/>
        <v>904</v>
      </c>
      <c r="AI16" s="34">
        <f t="shared" si="1"/>
        <v>974</v>
      </c>
      <c r="AJ16" s="34">
        <f t="shared" si="1"/>
        <v>1248</v>
      </c>
      <c r="AK16" s="34">
        <f>S16</f>
        <v>120</v>
      </c>
      <c r="AL16" s="34">
        <f t="shared" si="2"/>
        <v>1130</v>
      </c>
      <c r="AM16" s="34">
        <f t="shared" si="2"/>
        <v>1200</v>
      </c>
      <c r="AN16" s="34">
        <f t="shared" si="2"/>
        <v>1476</v>
      </c>
      <c r="AO16" s="34">
        <f>W16</f>
        <v>120</v>
      </c>
      <c r="AQ16" s="35">
        <v>12</v>
      </c>
      <c r="AR16" s="35">
        <v>0</v>
      </c>
      <c r="AS16" s="35">
        <v>12</v>
      </c>
      <c r="AT16" s="36">
        <v>0</v>
      </c>
      <c r="AV16" s="30" t="str">
        <f t="shared" si="3"/>
        <v>Water Suite</v>
      </c>
      <c r="AW16" s="31" t="str">
        <f t="shared" si="3"/>
        <v>VPAI</v>
      </c>
      <c r="AX16" s="31" t="str">
        <f t="shared" si="3"/>
        <v>as quoted</v>
      </c>
      <c r="AY16" s="31">
        <f>AH16+AQ16</f>
        <v>916</v>
      </c>
      <c r="AZ16" s="31">
        <f>AI16+AQ16</f>
        <v>986</v>
      </c>
      <c r="BA16" s="31">
        <f t="shared" si="4"/>
        <v>1260</v>
      </c>
      <c r="BB16" s="31">
        <f t="shared" si="4"/>
        <v>120</v>
      </c>
      <c r="BC16" s="31">
        <f t="shared" si="4"/>
        <v>1142</v>
      </c>
      <c r="BD16" s="31">
        <f>AM16+AS16</f>
        <v>1212</v>
      </c>
      <c r="BE16" s="31">
        <f>AN16+AS16</f>
        <v>1488</v>
      </c>
      <c r="BF16" s="31">
        <f>AO16+AT16</f>
        <v>120</v>
      </c>
    </row>
    <row r="17" spans="1:58" ht="23.45" customHeight="1">
      <c r="A17" s="30"/>
      <c r="B17" s="31"/>
      <c r="C17" s="31"/>
      <c r="D17" s="31"/>
      <c r="E17" s="31" t="s">
        <v>279</v>
      </c>
      <c r="F17" s="31"/>
      <c r="G17" s="31"/>
      <c r="H17" s="31"/>
      <c r="I17" s="31" t="s">
        <v>280</v>
      </c>
      <c r="J17" s="31"/>
      <c r="K17" s="31"/>
      <c r="M17" s="30"/>
      <c r="N17" s="31"/>
      <c r="O17" s="31"/>
      <c r="P17" s="31"/>
      <c r="Q17" s="31" t="str">
        <f>E17</f>
        <v>Quadruple</v>
      </c>
      <c r="R17" s="31"/>
      <c r="S17" s="31"/>
      <c r="T17" s="31"/>
      <c r="U17" s="31" t="str">
        <f>I17</f>
        <v>Quadurple</v>
      </c>
      <c r="V17" s="31"/>
      <c r="W17" s="31"/>
      <c r="X17" s="8"/>
      <c r="Y17" s="33"/>
      <c r="Z17" s="33"/>
      <c r="AA17" s="33"/>
      <c r="AB17" s="33"/>
      <c r="AC17" s="33"/>
      <c r="AE17" s="30"/>
      <c r="AF17" s="31"/>
      <c r="AG17" s="31"/>
      <c r="AH17" s="31"/>
      <c r="AI17" s="34" t="str">
        <f>Q17</f>
        <v>Quadruple</v>
      </c>
      <c r="AJ17" s="34"/>
      <c r="AK17" s="34"/>
      <c r="AL17" s="34"/>
      <c r="AM17" s="34" t="str">
        <f>U17</f>
        <v>Quadurple</v>
      </c>
      <c r="AN17" s="34"/>
      <c r="AO17" s="34"/>
      <c r="AQ17" s="35"/>
      <c r="AR17" s="35"/>
      <c r="AS17" s="35"/>
      <c r="AT17" s="36"/>
      <c r="AV17" s="30"/>
      <c r="AW17" s="31"/>
      <c r="AX17" s="31"/>
      <c r="AY17" s="31"/>
      <c r="AZ17" s="31" t="str">
        <f>AI17</f>
        <v>Quadruple</v>
      </c>
      <c r="BA17" s="31"/>
      <c r="BB17" s="31"/>
      <c r="BC17" s="31"/>
      <c r="BD17" s="31" t="str">
        <f>AM17</f>
        <v>Quadurple</v>
      </c>
      <c r="BE17" s="31"/>
      <c r="BF17" s="31"/>
    </row>
    <row r="18" spans="1:58" ht="23.45" customHeight="1">
      <c r="A18" s="30" t="s">
        <v>550</v>
      </c>
      <c r="B18" s="31" t="s">
        <v>1903</v>
      </c>
      <c r="C18" s="31" t="s">
        <v>68</v>
      </c>
      <c r="D18" s="31"/>
      <c r="E18" s="31">
        <v>292</v>
      </c>
      <c r="F18" s="31">
        <v>0</v>
      </c>
      <c r="G18" s="31">
        <v>120</v>
      </c>
      <c r="H18" s="31">
        <v>0</v>
      </c>
      <c r="I18" s="31">
        <v>330</v>
      </c>
      <c r="J18" s="31">
        <v>0</v>
      </c>
      <c r="K18" s="31">
        <v>120</v>
      </c>
      <c r="M18" s="30" t="str">
        <f t="shared" ref="M18:O20" si="6">A18</f>
        <v>Family Beach Villa</v>
      </c>
      <c r="N18" s="31" t="str">
        <f t="shared" si="6"/>
        <v>VPAI</v>
      </c>
      <c r="O18" s="31" t="str">
        <f t="shared" si="6"/>
        <v>04 Persons</v>
      </c>
      <c r="P18" s="31">
        <f>SUM(D18)</f>
        <v>0</v>
      </c>
      <c r="Q18" s="31">
        <f>SUM(E18*4)</f>
        <v>1168</v>
      </c>
      <c r="R18" s="31">
        <f>F18*3</f>
        <v>0</v>
      </c>
      <c r="S18" s="31">
        <f>G18</f>
        <v>120</v>
      </c>
      <c r="T18" s="31">
        <f>SUM(H18)</f>
        <v>0</v>
      </c>
      <c r="U18" s="31">
        <f>SUM(I18*4)</f>
        <v>1320</v>
      </c>
      <c r="V18" s="31">
        <f>SUM(J18*3)</f>
        <v>0</v>
      </c>
      <c r="W18" s="31">
        <f>SUM(K18)</f>
        <v>120</v>
      </c>
      <c r="X18" s="8"/>
      <c r="Y18" s="33"/>
      <c r="Z18" s="33"/>
      <c r="AA18" s="33">
        <v>0</v>
      </c>
      <c r="AB18" s="33">
        <v>0</v>
      </c>
      <c r="AC18" s="33">
        <v>0</v>
      </c>
      <c r="AE18" s="30" t="str">
        <f t="shared" ref="AE18:AI20" si="7">M18</f>
        <v>Family Beach Villa</v>
      </c>
      <c r="AF18" s="31" t="str">
        <f t="shared" si="7"/>
        <v>VPAI</v>
      </c>
      <c r="AG18" s="31" t="str">
        <f t="shared" si="7"/>
        <v>04 Persons</v>
      </c>
      <c r="AH18" s="31">
        <f t="shared" si="7"/>
        <v>0</v>
      </c>
      <c r="AI18" s="34">
        <f>Q18</f>
        <v>1168</v>
      </c>
      <c r="AJ18" s="34">
        <f t="shared" ref="AJ18:AO20" si="8">R18</f>
        <v>0</v>
      </c>
      <c r="AK18" s="34">
        <f t="shared" si="8"/>
        <v>120</v>
      </c>
      <c r="AL18" s="34">
        <f t="shared" si="8"/>
        <v>0</v>
      </c>
      <c r="AM18" s="34">
        <f>U18</f>
        <v>1320</v>
      </c>
      <c r="AN18" s="34">
        <f>V18</f>
        <v>0</v>
      </c>
      <c r="AO18" s="34">
        <f>W18</f>
        <v>120</v>
      </c>
      <c r="AQ18" s="35">
        <v>25</v>
      </c>
      <c r="AR18" s="35">
        <v>0</v>
      </c>
      <c r="AS18" s="35">
        <v>25</v>
      </c>
      <c r="AT18" s="36">
        <v>0</v>
      </c>
      <c r="AV18" s="30" t="str">
        <f t="shared" ref="AV18:AX20" si="9">AE18</f>
        <v>Family Beach Villa</v>
      </c>
      <c r="AW18" s="31" t="str">
        <f t="shared" si="9"/>
        <v>VPAI</v>
      </c>
      <c r="AX18" s="31" t="str">
        <f t="shared" si="9"/>
        <v>04 Persons</v>
      </c>
      <c r="AY18" s="31">
        <f>AH18+AQ18</f>
        <v>25</v>
      </c>
      <c r="AZ18" s="31">
        <f>AI18+AQ18</f>
        <v>1193</v>
      </c>
      <c r="BA18" s="31">
        <f t="shared" ref="BA18:BC20" si="10">AJ18+AQ18</f>
        <v>25</v>
      </c>
      <c r="BB18" s="31">
        <f t="shared" si="10"/>
        <v>120</v>
      </c>
      <c r="BC18" s="31">
        <f t="shared" si="10"/>
        <v>25</v>
      </c>
      <c r="BD18" s="31">
        <f>AM18+AS18</f>
        <v>1345</v>
      </c>
      <c r="BE18" s="31">
        <f>AN18+AS18</f>
        <v>25</v>
      </c>
      <c r="BF18" s="31">
        <f>AO18+AT18</f>
        <v>120</v>
      </c>
    </row>
    <row r="19" spans="1:58" ht="23.45" customHeight="1">
      <c r="A19" s="30" t="s">
        <v>1908</v>
      </c>
      <c r="B19" s="31" t="s">
        <v>1903</v>
      </c>
      <c r="C19" s="31" t="s">
        <v>68</v>
      </c>
      <c r="D19" s="31"/>
      <c r="E19" s="31">
        <v>339</v>
      </c>
      <c r="F19" s="31">
        <v>0</v>
      </c>
      <c r="G19" s="31">
        <v>120</v>
      </c>
      <c r="H19" s="31">
        <v>0</v>
      </c>
      <c r="I19" s="31">
        <v>375</v>
      </c>
      <c r="J19" s="31">
        <v>0</v>
      </c>
      <c r="K19" s="31">
        <v>120</v>
      </c>
      <c r="M19" s="30" t="str">
        <f t="shared" si="6"/>
        <v>Family Beach Villa with Pool</v>
      </c>
      <c r="N19" s="31" t="str">
        <f t="shared" si="6"/>
        <v>VPAI</v>
      </c>
      <c r="O19" s="31" t="str">
        <f t="shared" si="6"/>
        <v>04 Persons</v>
      </c>
      <c r="P19" s="31">
        <f t="shared" ref="P19:P20" si="11">SUM(D19)</f>
        <v>0</v>
      </c>
      <c r="Q19" s="31">
        <f t="shared" ref="Q19:Q20" si="12">SUM(E19*4)</f>
        <v>1356</v>
      </c>
      <c r="R19" s="31">
        <f t="shared" ref="R19:R20" si="13">F19*3</f>
        <v>0</v>
      </c>
      <c r="S19" s="31">
        <f t="shared" ref="S19:S20" si="14">G19</f>
        <v>120</v>
      </c>
      <c r="T19" s="31">
        <f t="shared" ref="T19:T20" si="15">SUM(H19)</f>
        <v>0</v>
      </c>
      <c r="U19" s="31">
        <f t="shared" ref="U19:U20" si="16">SUM(I19*4)</f>
        <v>1500</v>
      </c>
      <c r="V19" s="31">
        <f t="shared" ref="V19:V20" si="17">SUM(J19*3)</f>
        <v>0</v>
      </c>
      <c r="W19" s="31">
        <f t="shared" ref="W19:W20" si="18">SUM(K19)</f>
        <v>120</v>
      </c>
      <c r="X19" s="8"/>
      <c r="Y19" s="33"/>
      <c r="Z19" s="33"/>
      <c r="AA19" s="33">
        <v>0</v>
      </c>
      <c r="AB19" s="33">
        <v>0</v>
      </c>
      <c r="AC19" s="33">
        <v>0</v>
      </c>
      <c r="AE19" s="30" t="str">
        <f t="shared" si="7"/>
        <v>Family Beach Villa with Pool</v>
      </c>
      <c r="AF19" s="31" t="str">
        <f t="shared" si="7"/>
        <v>VPAI</v>
      </c>
      <c r="AG19" s="31" t="str">
        <f t="shared" si="7"/>
        <v>04 Persons</v>
      </c>
      <c r="AH19" s="31">
        <f t="shared" si="7"/>
        <v>0</v>
      </c>
      <c r="AI19" s="34">
        <f t="shared" si="7"/>
        <v>1356</v>
      </c>
      <c r="AJ19" s="34">
        <f t="shared" si="8"/>
        <v>0</v>
      </c>
      <c r="AK19" s="34">
        <f t="shared" si="8"/>
        <v>120</v>
      </c>
      <c r="AL19" s="34">
        <f t="shared" si="8"/>
        <v>0</v>
      </c>
      <c r="AM19" s="34">
        <f t="shared" si="8"/>
        <v>1500</v>
      </c>
      <c r="AN19" s="34">
        <f t="shared" si="8"/>
        <v>0</v>
      </c>
      <c r="AO19" s="34">
        <f t="shared" si="8"/>
        <v>120</v>
      </c>
      <c r="AQ19" s="35">
        <v>25</v>
      </c>
      <c r="AR19" s="35">
        <v>0</v>
      </c>
      <c r="AS19" s="35">
        <v>25</v>
      </c>
      <c r="AT19" s="36">
        <v>0</v>
      </c>
      <c r="AV19" s="30" t="str">
        <f t="shared" si="9"/>
        <v>Family Beach Villa with Pool</v>
      </c>
      <c r="AW19" s="31" t="str">
        <f t="shared" si="9"/>
        <v>VPAI</v>
      </c>
      <c r="AX19" s="31" t="str">
        <f t="shared" si="9"/>
        <v>04 Persons</v>
      </c>
      <c r="AY19" s="31">
        <f t="shared" ref="AY19:AY20" si="19">AH19+AQ19</f>
        <v>25</v>
      </c>
      <c r="AZ19" s="31">
        <f t="shared" ref="AZ19:AZ20" si="20">AI19+AQ19</f>
        <v>1381</v>
      </c>
      <c r="BA19" s="31">
        <f t="shared" si="10"/>
        <v>25</v>
      </c>
      <c r="BB19" s="31">
        <f t="shared" si="10"/>
        <v>120</v>
      </c>
      <c r="BC19" s="31">
        <f t="shared" si="10"/>
        <v>25</v>
      </c>
      <c r="BD19" s="31">
        <f t="shared" ref="BD19:BD20" si="21">AM19+AS19</f>
        <v>1525</v>
      </c>
      <c r="BE19" s="31">
        <f t="shared" ref="BE19:BF20" si="22">AN19+AS19</f>
        <v>25</v>
      </c>
      <c r="BF19" s="31">
        <f t="shared" si="22"/>
        <v>120</v>
      </c>
    </row>
    <row r="20" spans="1:58" ht="23.45" customHeight="1">
      <c r="A20" s="30" t="s">
        <v>1909</v>
      </c>
      <c r="B20" s="31" t="s">
        <v>1903</v>
      </c>
      <c r="C20" s="31" t="s">
        <v>68</v>
      </c>
      <c r="D20" s="31"/>
      <c r="E20" s="31">
        <v>465</v>
      </c>
      <c r="F20" s="31">
        <v>0</v>
      </c>
      <c r="G20" s="31">
        <v>120</v>
      </c>
      <c r="H20" s="31">
        <v>0</v>
      </c>
      <c r="I20" s="31">
        <v>515</v>
      </c>
      <c r="J20" s="31">
        <v>0</v>
      </c>
      <c r="K20" s="31">
        <v>120</v>
      </c>
      <c r="M20" s="30" t="str">
        <f t="shared" si="6"/>
        <v>Majlis Suite</v>
      </c>
      <c r="N20" s="31" t="str">
        <f t="shared" si="6"/>
        <v>VPAI</v>
      </c>
      <c r="O20" s="31" t="str">
        <f t="shared" si="6"/>
        <v>04 Persons</v>
      </c>
      <c r="P20" s="31">
        <f t="shared" si="11"/>
        <v>0</v>
      </c>
      <c r="Q20" s="31">
        <f t="shared" si="12"/>
        <v>1860</v>
      </c>
      <c r="R20" s="31">
        <f t="shared" si="13"/>
        <v>0</v>
      </c>
      <c r="S20" s="31">
        <f t="shared" si="14"/>
        <v>120</v>
      </c>
      <c r="T20" s="31">
        <f t="shared" si="15"/>
        <v>0</v>
      </c>
      <c r="U20" s="31">
        <f t="shared" si="16"/>
        <v>2060</v>
      </c>
      <c r="V20" s="31">
        <f t="shared" si="17"/>
        <v>0</v>
      </c>
      <c r="W20" s="31">
        <f t="shared" si="18"/>
        <v>120</v>
      </c>
      <c r="X20" s="8"/>
      <c r="Y20" s="33"/>
      <c r="Z20" s="33"/>
      <c r="AA20" s="33">
        <v>0</v>
      </c>
      <c r="AB20" s="33">
        <v>0</v>
      </c>
      <c r="AC20" s="33">
        <v>0</v>
      </c>
      <c r="AE20" s="30" t="str">
        <f t="shared" si="7"/>
        <v>Majlis Suite</v>
      </c>
      <c r="AF20" s="31" t="str">
        <f t="shared" si="7"/>
        <v>VPAI</v>
      </c>
      <c r="AG20" s="31" t="str">
        <f t="shared" si="7"/>
        <v>04 Persons</v>
      </c>
      <c r="AH20" s="31">
        <f t="shared" si="7"/>
        <v>0</v>
      </c>
      <c r="AI20" s="34">
        <f t="shared" si="7"/>
        <v>1860</v>
      </c>
      <c r="AJ20" s="34">
        <f t="shared" si="8"/>
        <v>0</v>
      </c>
      <c r="AK20" s="34">
        <f t="shared" si="8"/>
        <v>120</v>
      </c>
      <c r="AL20" s="34">
        <f t="shared" si="8"/>
        <v>0</v>
      </c>
      <c r="AM20" s="34">
        <f t="shared" si="8"/>
        <v>2060</v>
      </c>
      <c r="AN20" s="34">
        <f t="shared" si="8"/>
        <v>0</v>
      </c>
      <c r="AO20" s="34">
        <f t="shared" si="8"/>
        <v>120</v>
      </c>
      <c r="AQ20" s="35">
        <v>25</v>
      </c>
      <c r="AR20" s="35">
        <v>0</v>
      </c>
      <c r="AS20" s="35">
        <v>25</v>
      </c>
      <c r="AT20" s="36">
        <v>0</v>
      </c>
      <c r="AV20" s="30" t="str">
        <f t="shared" si="9"/>
        <v>Majlis Suite</v>
      </c>
      <c r="AW20" s="31" t="str">
        <f t="shared" si="9"/>
        <v>VPAI</v>
      </c>
      <c r="AX20" s="31" t="str">
        <f t="shared" si="9"/>
        <v>04 Persons</v>
      </c>
      <c r="AY20" s="31">
        <f t="shared" si="19"/>
        <v>25</v>
      </c>
      <c r="AZ20" s="31">
        <f t="shared" si="20"/>
        <v>1885</v>
      </c>
      <c r="BA20" s="31">
        <f t="shared" si="10"/>
        <v>25</v>
      </c>
      <c r="BB20" s="31">
        <f t="shared" si="10"/>
        <v>120</v>
      </c>
      <c r="BC20" s="31">
        <f t="shared" si="10"/>
        <v>25</v>
      </c>
      <c r="BD20" s="31">
        <f t="shared" si="21"/>
        <v>2085</v>
      </c>
      <c r="BE20" s="31">
        <f t="shared" si="22"/>
        <v>25</v>
      </c>
      <c r="BF20" s="31">
        <f t="shared" si="22"/>
        <v>120</v>
      </c>
    </row>
    <row r="21" spans="1:58" ht="23.45" customHeight="1">
      <c r="A21" s="25" t="s">
        <v>275</v>
      </c>
      <c r="M21" s="25" t="s">
        <v>24</v>
      </c>
      <c r="Y21" s="25" t="s">
        <v>25</v>
      </c>
      <c r="AE21" s="25" t="s">
        <v>26</v>
      </c>
      <c r="AQ21" s="25" t="s">
        <v>27</v>
      </c>
      <c r="AV21" s="25" t="s">
        <v>28</v>
      </c>
    </row>
    <row r="22" spans="1:58" ht="23.45" customHeight="1">
      <c r="A22" s="298" t="s">
        <v>0</v>
      </c>
      <c r="B22" s="298" t="s">
        <v>1</v>
      </c>
      <c r="C22" s="298" t="s">
        <v>29</v>
      </c>
      <c r="D22" s="285" t="s">
        <v>47</v>
      </c>
      <c r="E22" s="286"/>
      <c r="F22" s="286"/>
      <c r="G22" s="287"/>
      <c r="H22" s="285" t="s">
        <v>48</v>
      </c>
      <c r="I22" s="286"/>
      <c r="J22" s="286"/>
      <c r="K22" s="287"/>
      <c r="M22" s="299" t="s">
        <v>0</v>
      </c>
      <c r="N22" s="299" t="s">
        <v>1</v>
      </c>
      <c r="O22" s="299" t="s">
        <v>29</v>
      </c>
      <c r="P22" s="288" t="str">
        <f>D22</f>
        <v>Season 3</v>
      </c>
      <c r="Q22" s="289"/>
      <c r="R22" s="289"/>
      <c r="S22" s="290"/>
      <c r="T22" s="288" t="str">
        <f>H22</f>
        <v>Season 4</v>
      </c>
      <c r="U22" s="289"/>
      <c r="V22" s="289"/>
      <c r="W22" s="290"/>
      <c r="X22" s="8"/>
      <c r="Y22" s="26" t="s">
        <v>32</v>
      </c>
      <c r="Z22" s="26" t="s">
        <v>33</v>
      </c>
      <c r="AA22" s="26" t="s">
        <v>34</v>
      </c>
      <c r="AB22" s="26" t="s">
        <v>34</v>
      </c>
      <c r="AC22" s="26" t="s">
        <v>34</v>
      </c>
      <c r="AE22" s="294" t="s">
        <v>0</v>
      </c>
      <c r="AF22" s="294" t="s">
        <v>1</v>
      </c>
      <c r="AG22" s="294" t="s">
        <v>29</v>
      </c>
      <c r="AH22" s="291" t="str">
        <f>P22</f>
        <v>Season 3</v>
      </c>
      <c r="AI22" s="292"/>
      <c r="AJ22" s="292"/>
      <c r="AK22" s="293"/>
      <c r="AL22" s="291" t="str">
        <f>T22</f>
        <v>Season 4</v>
      </c>
      <c r="AM22" s="292"/>
      <c r="AN22" s="292"/>
      <c r="AO22" s="293"/>
      <c r="AQ22" s="27"/>
      <c r="AR22" s="27"/>
      <c r="AS22" s="27"/>
      <c r="AT22" s="28"/>
      <c r="AV22" s="295" t="s">
        <v>0</v>
      </c>
      <c r="AW22" s="295" t="s">
        <v>1</v>
      </c>
      <c r="AX22" s="295" t="s">
        <v>29</v>
      </c>
      <c r="AY22" s="282" t="str">
        <f>AH22</f>
        <v>Season 3</v>
      </c>
      <c r="AZ22" s="283"/>
      <c r="BA22" s="283"/>
      <c r="BB22" s="284"/>
      <c r="BC22" s="282" t="str">
        <f>AL22</f>
        <v>Season 4</v>
      </c>
      <c r="BD22" s="283"/>
      <c r="BE22" s="283"/>
      <c r="BF22" s="284"/>
    </row>
    <row r="23" spans="1:58" ht="23.45" customHeight="1">
      <c r="A23" s="298"/>
      <c r="B23" s="298"/>
      <c r="C23" s="298"/>
      <c r="D23" s="285" t="s">
        <v>283</v>
      </c>
      <c r="E23" s="286"/>
      <c r="F23" s="286"/>
      <c r="G23" s="287"/>
      <c r="H23" s="285" t="s">
        <v>284</v>
      </c>
      <c r="I23" s="286"/>
      <c r="J23" s="286"/>
      <c r="K23" s="287"/>
      <c r="M23" s="299"/>
      <c r="N23" s="299"/>
      <c r="O23" s="299"/>
      <c r="P23" s="288" t="str">
        <f>D23</f>
        <v>01 May 2020 to 20 Jul 2020</v>
      </c>
      <c r="Q23" s="289"/>
      <c r="R23" s="289"/>
      <c r="S23" s="290"/>
      <c r="T23" s="288" t="str">
        <f>H23</f>
        <v>21 Jul 2020 to 31 Oct 2020</v>
      </c>
      <c r="U23" s="289"/>
      <c r="V23" s="289"/>
      <c r="W23" s="290"/>
      <c r="X23" s="8"/>
      <c r="Y23" s="26" t="s">
        <v>37</v>
      </c>
      <c r="Z23" s="26" t="s">
        <v>38</v>
      </c>
      <c r="AA23" s="26" t="s">
        <v>38</v>
      </c>
      <c r="AB23" s="26" t="s">
        <v>38</v>
      </c>
      <c r="AC23" s="26"/>
      <c r="AE23" s="294"/>
      <c r="AF23" s="294"/>
      <c r="AG23" s="294"/>
      <c r="AH23" s="291" t="str">
        <f>P23</f>
        <v>01 May 2020 to 20 Jul 2020</v>
      </c>
      <c r="AI23" s="292"/>
      <c r="AJ23" s="292"/>
      <c r="AK23" s="293"/>
      <c r="AL23" s="291" t="str">
        <f>T23</f>
        <v>21 Jul 2020 to 31 Oct 2020</v>
      </c>
      <c r="AM23" s="292"/>
      <c r="AN23" s="292"/>
      <c r="AO23" s="293"/>
      <c r="AQ23" s="27" t="s">
        <v>39</v>
      </c>
      <c r="AR23" s="27"/>
      <c r="AS23" s="27" t="s">
        <v>40</v>
      </c>
      <c r="AT23" s="28"/>
      <c r="AV23" s="296"/>
      <c r="AW23" s="296"/>
      <c r="AX23" s="296"/>
      <c r="AY23" s="282" t="str">
        <f>AH23</f>
        <v>01 May 2020 to 20 Jul 2020</v>
      </c>
      <c r="AZ23" s="283"/>
      <c r="BA23" s="283"/>
      <c r="BB23" s="284"/>
      <c r="BC23" s="282" t="str">
        <f>AL23</f>
        <v>21 Jul 2020 to 31 Oct 2020</v>
      </c>
      <c r="BD23" s="283"/>
      <c r="BE23" s="283"/>
      <c r="BF23" s="284"/>
    </row>
    <row r="24" spans="1:58" ht="23.45" customHeight="1">
      <c r="A24" s="298"/>
      <c r="B24" s="298"/>
      <c r="C24" s="298"/>
      <c r="D24" s="29" t="s">
        <v>3</v>
      </c>
      <c r="E24" s="29" t="s">
        <v>4</v>
      </c>
      <c r="F24" s="29" t="s">
        <v>5</v>
      </c>
      <c r="G24" s="29" t="s">
        <v>41</v>
      </c>
      <c r="H24" s="29" t="s">
        <v>3</v>
      </c>
      <c r="I24" s="29" t="s">
        <v>4</v>
      </c>
      <c r="J24" s="29" t="s">
        <v>5</v>
      </c>
      <c r="K24" s="29" t="s">
        <v>41</v>
      </c>
      <c r="M24" s="299"/>
      <c r="N24" s="299"/>
      <c r="O24" s="299"/>
      <c r="P24" s="29" t="s">
        <v>3</v>
      </c>
      <c r="Q24" s="29" t="s">
        <v>4</v>
      </c>
      <c r="R24" s="29" t="s">
        <v>5</v>
      </c>
      <c r="S24" s="29" t="s">
        <v>41</v>
      </c>
      <c r="T24" s="29" t="s">
        <v>3</v>
      </c>
      <c r="U24" s="29" t="s">
        <v>4</v>
      </c>
      <c r="V24" s="29" t="s">
        <v>5</v>
      </c>
      <c r="W24" s="29" t="s">
        <v>41</v>
      </c>
      <c r="X24" s="8"/>
      <c r="Y24" s="26"/>
      <c r="Z24" s="26"/>
      <c r="AA24" s="26"/>
      <c r="AB24" s="26"/>
      <c r="AC24" s="26"/>
      <c r="AE24" s="294"/>
      <c r="AF24" s="294"/>
      <c r="AG24" s="294"/>
      <c r="AH24" s="29" t="s">
        <v>3</v>
      </c>
      <c r="AI24" s="29" t="s">
        <v>4</v>
      </c>
      <c r="AJ24" s="29" t="s">
        <v>5</v>
      </c>
      <c r="AK24" s="29" t="s">
        <v>41</v>
      </c>
      <c r="AL24" s="29" t="s">
        <v>3</v>
      </c>
      <c r="AM24" s="29" t="s">
        <v>4</v>
      </c>
      <c r="AN24" s="29" t="s">
        <v>5</v>
      </c>
      <c r="AO24" s="29" t="s">
        <v>41</v>
      </c>
      <c r="AQ24" s="27" t="s">
        <v>42</v>
      </c>
      <c r="AR24" s="27" t="s">
        <v>43</v>
      </c>
      <c r="AS24" s="27" t="s">
        <v>42</v>
      </c>
      <c r="AT24" s="28" t="s">
        <v>43</v>
      </c>
      <c r="AV24" s="297"/>
      <c r="AW24" s="297"/>
      <c r="AX24" s="297"/>
      <c r="AY24" s="29" t="s">
        <v>3</v>
      </c>
      <c r="AZ24" s="29" t="s">
        <v>4</v>
      </c>
      <c r="BA24" s="29" t="s">
        <v>5</v>
      </c>
      <c r="BB24" s="29" t="s">
        <v>41</v>
      </c>
      <c r="BC24" s="29" t="s">
        <v>3</v>
      </c>
      <c r="BD24" s="29" t="s">
        <v>4</v>
      </c>
      <c r="BE24" s="29" t="s">
        <v>5</v>
      </c>
      <c r="BF24" s="29" t="s">
        <v>41</v>
      </c>
    </row>
    <row r="25" spans="1:58" ht="23.45" customHeight="1">
      <c r="A25" s="30" t="s">
        <v>330</v>
      </c>
      <c r="B25" s="31" t="s">
        <v>1903</v>
      </c>
      <c r="C25" s="32" t="s">
        <v>45</v>
      </c>
      <c r="D25" s="31">
        <v>556</v>
      </c>
      <c r="E25" s="31">
        <v>313</v>
      </c>
      <c r="F25" s="31">
        <v>300</v>
      </c>
      <c r="G25" s="31">
        <v>120</v>
      </c>
      <c r="H25" s="31">
        <v>602</v>
      </c>
      <c r="I25" s="31">
        <v>336</v>
      </c>
      <c r="J25" s="31">
        <v>316</v>
      </c>
      <c r="K25" s="31">
        <v>120</v>
      </c>
      <c r="M25" s="30" t="str">
        <f t="shared" ref="M25:O29" si="23">A25</f>
        <v>Beach Villa</v>
      </c>
      <c r="N25" s="31" t="str">
        <f t="shared" si="23"/>
        <v>VPAI</v>
      </c>
      <c r="O25" s="31" t="str">
        <f t="shared" si="23"/>
        <v>as quoted</v>
      </c>
      <c r="P25" s="31">
        <f>SUM(D25)</f>
        <v>556</v>
      </c>
      <c r="Q25" s="31">
        <f>SUM(E25*2)</f>
        <v>626</v>
      </c>
      <c r="R25" s="31">
        <f>F25*3</f>
        <v>900</v>
      </c>
      <c r="S25" s="31">
        <f>G25</f>
        <v>120</v>
      </c>
      <c r="T25" s="31">
        <f>SUM(H25)</f>
        <v>602</v>
      </c>
      <c r="U25" s="31">
        <f>SUM(I25*2)</f>
        <v>672</v>
      </c>
      <c r="V25" s="31">
        <f>SUM(J25*3)</f>
        <v>948</v>
      </c>
      <c r="W25" s="31">
        <f>SUM(K25)</f>
        <v>120</v>
      </c>
      <c r="X25" s="8"/>
      <c r="Y25" s="33"/>
      <c r="Z25" s="33"/>
      <c r="AA25" s="33">
        <v>0</v>
      </c>
      <c r="AB25" s="33">
        <v>0</v>
      </c>
      <c r="AC25" s="33">
        <v>0</v>
      </c>
      <c r="AE25" s="30" t="str">
        <f t="shared" ref="AE25:AI29" si="24">M25</f>
        <v>Beach Villa</v>
      </c>
      <c r="AF25" s="31" t="str">
        <f t="shared" si="24"/>
        <v>VPAI</v>
      </c>
      <c r="AG25" s="31" t="str">
        <f t="shared" si="24"/>
        <v>as quoted</v>
      </c>
      <c r="AH25" s="31">
        <f>P25</f>
        <v>556</v>
      </c>
      <c r="AI25" s="34">
        <f>Q25</f>
        <v>626</v>
      </c>
      <c r="AJ25" s="34">
        <f t="shared" ref="AJ25:AJ29" si="25">R25</f>
        <v>900</v>
      </c>
      <c r="AK25" s="34">
        <f>S25</f>
        <v>120</v>
      </c>
      <c r="AL25" s="34">
        <f t="shared" ref="AL25:AN29" si="26">T25</f>
        <v>602</v>
      </c>
      <c r="AM25" s="34">
        <f t="shared" si="26"/>
        <v>672</v>
      </c>
      <c r="AN25" s="34">
        <f t="shared" si="26"/>
        <v>948</v>
      </c>
      <c r="AO25" s="34">
        <f>W25</f>
        <v>120</v>
      </c>
      <c r="AQ25" s="35">
        <v>12</v>
      </c>
      <c r="AR25" s="35">
        <v>0</v>
      </c>
      <c r="AS25" s="35">
        <v>12</v>
      </c>
      <c r="AT25" s="36">
        <v>0</v>
      </c>
      <c r="AV25" s="30" t="str">
        <f t="shared" ref="AV25:AX29" si="27">AE25</f>
        <v>Beach Villa</v>
      </c>
      <c r="AW25" s="31" t="str">
        <f t="shared" si="27"/>
        <v>VPAI</v>
      </c>
      <c r="AX25" s="31" t="str">
        <f t="shared" si="27"/>
        <v>as quoted</v>
      </c>
      <c r="AY25" s="31">
        <f>AH25+AQ25</f>
        <v>568</v>
      </c>
      <c r="AZ25" s="31">
        <f>AI25+AQ25</f>
        <v>638</v>
      </c>
      <c r="BA25" s="31">
        <f t="shared" ref="BA25:BC29" si="28">AJ25+AQ25</f>
        <v>912</v>
      </c>
      <c r="BB25" s="31">
        <f t="shared" si="28"/>
        <v>120</v>
      </c>
      <c r="BC25" s="31">
        <f t="shared" si="28"/>
        <v>614</v>
      </c>
      <c r="BD25" s="31">
        <f>AM25+AS25</f>
        <v>684</v>
      </c>
      <c r="BE25" s="31">
        <f t="shared" ref="BE25:BF27" si="29">AN25+AS25</f>
        <v>960</v>
      </c>
      <c r="BF25" s="31">
        <f t="shared" si="29"/>
        <v>120</v>
      </c>
    </row>
    <row r="26" spans="1:58" ht="23.45" customHeight="1">
      <c r="A26" s="30" t="s">
        <v>331</v>
      </c>
      <c r="B26" s="31" t="s">
        <v>1903</v>
      </c>
      <c r="C26" s="32" t="s">
        <v>45</v>
      </c>
      <c r="D26" s="31">
        <v>592</v>
      </c>
      <c r="E26" s="31">
        <v>331</v>
      </c>
      <c r="F26" s="31">
        <v>0</v>
      </c>
      <c r="G26" s="31">
        <v>120</v>
      </c>
      <c r="H26" s="31">
        <v>638</v>
      </c>
      <c r="I26" s="31">
        <v>354</v>
      </c>
      <c r="J26" s="31">
        <v>0</v>
      </c>
      <c r="K26" s="31">
        <v>120</v>
      </c>
      <c r="M26" s="30" t="str">
        <f t="shared" si="23"/>
        <v>Water Villa</v>
      </c>
      <c r="N26" s="31" t="str">
        <f t="shared" si="23"/>
        <v>VPAI</v>
      </c>
      <c r="O26" s="31" t="str">
        <f t="shared" si="23"/>
        <v>as quoted</v>
      </c>
      <c r="P26" s="31">
        <f>SUM(D26)</f>
        <v>592</v>
      </c>
      <c r="Q26" s="31">
        <f>SUM(E26*2)</f>
        <v>662</v>
      </c>
      <c r="R26" s="31">
        <f>F26*3</f>
        <v>0</v>
      </c>
      <c r="S26" s="31">
        <f>G26</f>
        <v>120</v>
      </c>
      <c r="T26" s="31">
        <f>SUM(H26)</f>
        <v>638</v>
      </c>
      <c r="U26" s="31">
        <f>SUM(I26*2)</f>
        <v>708</v>
      </c>
      <c r="V26" s="31">
        <f>SUM(J26*3)</f>
        <v>0</v>
      </c>
      <c r="W26" s="31">
        <f>SUM(K26)</f>
        <v>120</v>
      </c>
      <c r="X26" s="8"/>
      <c r="Y26" s="33"/>
      <c r="Z26" s="33"/>
      <c r="AA26" s="33">
        <v>0</v>
      </c>
      <c r="AB26" s="33">
        <v>0</v>
      </c>
      <c r="AC26" s="33">
        <v>0</v>
      </c>
      <c r="AE26" s="30" t="str">
        <f t="shared" si="24"/>
        <v>Water Villa</v>
      </c>
      <c r="AF26" s="31" t="str">
        <f t="shared" si="24"/>
        <v>VPAI</v>
      </c>
      <c r="AG26" s="31" t="str">
        <f t="shared" si="24"/>
        <v>as quoted</v>
      </c>
      <c r="AH26" s="31">
        <f t="shared" si="24"/>
        <v>592</v>
      </c>
      <c r="AI26" s="34">
        <f t="shared" si="24"/>
        <v>662</v>
      </c>
      <c r="AJ26" s="34">
        <f t="shared" si="25"/>
        <v>0</v>
      </c>
      <c r="AK26" s="34">
        <f>S26</f>
        <v>120</v>
      </c>
      <c r="AL26" s="34">
        <f t="shared" si="26"/>
        <v>638</v>
      </c>
      <c r="AM26" s="34">
        <f t="shared" si="26"/>
        <v>708</v>
      </c>
      <c r="AN26" s="34">
        <f t="shared" si="26"/>
        <v>0</v>
      </c>
      <c r="AO26" s="34">
        <f>W26</f>
        <v>120</v>
      </c>
      <c r="AQ26" s="35">
        <v>12</v>
      </c>
      <c r="AR26" s="35">
        <v>0</v>
      </c>
      <c r="AS26" s="35">
        <v>12</v>
      </c>
      <c r="AT26" s="36">
        <v>0</v>
      </c>
      <c r="AV26" s="30" t="str">
        <f t="shared" si="27"/>
        <v>Water Villa</v>
      </c>
      <c r="AW26" s="31" t="str">
        <f t="shared" si="27"/>
        <v>VPAI</v>
      </c>
      <c r="AX26" s="31" t="str">
        <f t="shared" si="27"/>
        <v>as quoted</v>
      </c>
      <c r="AY26" s="31">
        <f>AH26+AQ26</f>
        <v>604</v>
      </c>
      <c r="AZ26" s="31">
        <f>AI26+AQ26</f>
        <v>674</v>
      </c>
      <c r="BA26" s="31">
        <f t="shared" si="28"/>
        <v>12</v>
      </c>
      <c r="BB26" s="31">
        <f t="shared" si="28"/>
        <v>120</v>
      </c>
      <c r="BC26" s="31">
        <f t="shared" si="28"/>
        <v>650</v>
      </c>
      <c r="BD26" s="31">
        <f>AM26+AS26</f>
        <v>720</v>
      </c>
      <c r="BE26" s="31">
        <f t="shared" si="29"/>
        <v>12</v>
      </c>
      <c r="BF26" s="31">
        <f t="shared" si="29"/>
        <v>120</v>
      </c>
    </row>
    <row r="27" spans="1:58" ht="23.45" customHeight="1">
      <c r="A27" s="30" t="s">
        <v>307</v>
      </c>
      <c r="B27" s="31" t="s">
        <v>1903</v>
      </c>
      <c r="C27" s="32" t="s">
        <v>45</v>
      </c>
      <c r="D27" s="31">
        <v>702</v>
      </c>
      <c r="E27" s="31">
        <v>386</v>
      </c>
      <c r="F27" s="31">
        <v>349</v>
      </c>
      <c r="G27" s="31">
        <v>120</v>
      </c>
      <c r="H27" s="31">
        <v>748</v>
      </c>
      <c r="I27" s="31">
        <v>409</v>
      </c>
      <c r="J27" s="31">
        <v>364</v>
      </c>
      <c r="K27" s="31">
        <v>120</v>
      </c>
      <c r="M27" s="30" t="str">
        <f t="shared" si="23"/>
        <v>Beach Villa with Pool</v>
      </c>
      <c r="N27" s="31" t="str">
        <f t="shared" si="23"/>
        <v>VPAI</v>
      </c>
      <c r="O27" s="31" t="str">
        <f t="shared" si="23"/>
        <v>as quoted</v>
      </c>
      <c r="P27" s="31">
        <f>SUM(D27)</f>
        <v>702</v>
      </c>
      <c r="Q27" s="31">
        <f>SUM(E27*2)</f>
        <v>772</v>
      </c>
      <c r="R27" s="31">
        <f>F27*3</f>
        <v>1047</v>
      </c>
      <c r="S27" s="31">
        <f>G27</f>
        <v>120</v>
      </c>
      <c r="T27" s="31">
        <f>SUM(H27)</f>
        <v>748</v>
      </c>
      <c r="U27" s="31">
        <f>SUM(I27*2)</f>
        <v>818</v>
      </c>
      <c r="V27" s="31">
        <f>SUM(J27*3)</f>
        <v>1092</v>
      </c>
      <c r="W27" s="31">
        <f>SUM(K27)</f>
        <v>120</v>
      </c>
      <c r="X27" s="8"/>
      <c r="Y27" s="33"/>
      <c r="Z27" s="33"/>
      <c r="AA27" s="33">
        <v>0</v>
      </c>
      <c r="AB27" s="33">
        <v>0</v>
      </c>
      <c r="AC27" s="33">
        <v>0</v>
      </c>
      <c r="AE27" s="30" t="str">
        <f t="shared" si="24"/>
        <v>Beach Villa with Pool</v>
      </c>
      <c r="AF27" s="31" t="str">
        <f t="shared" si="24"/>
        <v>VPAI</v>
      </c>
      <c r="AG27" s="31" t="str">
        <f t="shared" si="24"/>
        <v>as quoted</v>
      </c>
      <c r="AH27" s="31">
        <f t="shared" si="24"/>
        <v>702</v>
      </c>
      <c r="AI27" s="34">
        <f t="shared" si="24"/>
        <v>772</v>
      </c>
      <c r="AJ27" s="34">
        <f t="shared" si="25"/>
        <v>1047</v>
      </c>
      <c r="AK27" s="34">
        <f>S27</f>
        <v>120</v>
      </c>
      <c r="AL27" s="34">
        <f t="shared" si="26"/>
        <v>748</v>
      </c>
      <c r="AM27" s="34">
        <f t="shared" si="26"/>
        <v>818</v>
      </c>
      <c r="AN27" s="34">
        <f t="shared" si="26"/>
        <v>1092</v>
      </c>
      <c r="AO27" s="34">
        <f>W27</f>
        <v>120</v>
      </c>
      <c r="AQ27" s="35">
        <v>12</v>
      </c>
      <c r="AR27" s="35">
        <v>0</v>
      </c>
      <c r="AS27" s="35">
        <v>12</v>
      </c>
      <c r="AT27" s="36">
        <v>0</v>
      </c>
      <c r="AV27" s="30" t="str">
        <f t="shared" si="27"/>
        <v>Beach Villa with Pool</v>
      </c>
      <c r="AW27" s="31" t="str">
        <f t="shared" si="27"/>
        <v>VPAI</v>
      </c>
      <c r="AX27" s="31" t="str">
        <f t="shared" si="27"/>
        <v>as quoted</v>
      </c>
      <c r="AY27" s="31">
        <f>AH27+AQ27</f>
        <v>714</v>
      </c>
      <c r="AZ27" s="31">
        <f>AI27+AQ27</f>
        <v>784</v>
      </c>
      <c r="BA27" s="31">
        <f t="shared" si="28"/>
        <v>1059</v>
      </c>
      <c r="BB27" s="31">
        <f t="shared" si="28"/>
        <v>120</v>
      </c>
      <c r="BC27" s="31">
        <f t="shared" si="28"/>
        <v>760</v>
      </c>
      <c r="BD27" s="31">
        <f>AM27+AS27</f>
        <v>830</v>
      </c>
      <c r="BE27" s="31">
        <f t="shared" si="29"/>
        <v>1104</v>
      </c>
      <c r="BF27" s="31">
        <f t="shared" si="29"/>
        <v>120</v>
      </c>
    </row>
    <row r="28" spans="1:58" ht="23.45" customHeight="1">
      <c r="A28" s="30" t="s">
        <v>333</v>
      </c>
      <c r="B28" s="31" t="s">
        <v>1903</v>
      </c>
      <c r="C28" s="32" t="s">
        <v>45</v>
      </c>
      <c r="D28" s="31">
        <v>756</v>
      </c>
      <c r="E28" s="31">
        <v>413</v>
      </c>
      <c r="F28" s="31">
        <v>0</v>
      </c>
      <c r="G28" s="31">
        <v>120</v>
      </c>
      <c r="H28" s="31">
        <v>802</v>
      </c>
      <c r="I28" s="31">
        <v>436</v>
      </c>
      <c r="J28" s="31">
        <v>0</v>
      </c>
      <c r="K28" s="31">
        <v>120</v>
      </c>
      <c r="M28" s="30" t="str">
        <f t="shared" si="23"/>
        <v>Water Villa with Pool</v>
      </c>
      <c r="N28" s="31" t="str">
        <f t="shared" si="23"/>
        <v>VPAI</v>
      </c>
      <c r="O28" s="31" t="str">
        <f t="shared" si="23"/>
        <v>as quoted</v>
      </c>
      <c r="P28" s="31">
        <f>SUM(D28)</f>
        <v>756</v>
      </c>
      <c r="Q28" s="31">
        <f>SUM(E28*2)</f>
        <v>826</v>
      </c>
      <c r="R28" s="31">
        <f>F28*3</f>
        <v>0</v>
      </c>
      <c r="S28" s="31">
        <f>G28</f>
        <v>120</v>
      </c>
      <c r="T28" s="31">
        <f>SUM(H28)</f>
        <v>802</v>
      </c>
      <c r="U28" s="31">
        <f>SUM(I28*2)</f>
        <v>872</v>
      </c>
      <c r="V28" s="31">
        <f>SUM(J28*3)</f>
        <v>0</v>
      </c>
      <c r="W28" s="31">
        <f>SUM(K28)</f>
        <v>120</v>
      </c>
      <c r="X28" s="8"/>
      <c r="Y28" s="33"/>
      <c r="Z28" s="33"/>
      <c r="AA28" s="33">
        <v>0</v>
      </c>
      <c r="AB28" s="33">
        <v>0</v>
      </c>
      <c r="AC28" s="33">
        <v>0</v>
      </c>
      <c r="AE28" s="30" t="str">
        <f t="shared" si="24"/>
        <v>Water Villa with Pool</v>
      </c>
      <c r="AF28" s="31" t="str">
        <f t="shared" si="24"/>
        <v>VPAI</v>
      </c>
      <c r="AG28" s="31" t="str">
        <f t="shared" si="24"/>
        <v>as quoted</v>
      </c>
      <c r="AH28" s="31">
        <f t="shared" si="24"/>
        <v>756</v>
      </c>
      <c r="AI28" s="34">
        <f t="shared" si="24"/>
        <v>826</v>
      </c>
      <c r="AJ28" s="34">
        <f t="shared" si="25"/>
        <v>0</v>
      </c>
      <c r="AK28" s="34">
        <f>S28</f>
        <v>120</v>
      </c>
      <c r="AL28" s="34">
        <f t="shared" si="26"/>
        <v>802</v>
      </c>
      <c r="AM28" s="34">
        <f t="shared" si="26"/>
        <v>872</v>
      </c>
      <c r="AN28" s="34">
        <f t="shared" si="26"/>
        <v>0</v>
      </c>
      <c r="AO28" s="34">
        <f>W28</f>
        <v>120</v>
      </c>
      <c r="AQ28" s="35">
        <v>12</v>
      </c>
      <c r="AR28" s="35">
        <v>0</v>
      </c>
      <c r="AS28" s="35">
        <v>12</v>
      </c>
      <c r="AT28" s="36">
        <v>0</v>
      </c>
      <c r="AV28" s="30" t="str">
        <f t="shared" si="27"/>
        <v>Water Villa with Pool</v>
      </c>
      <c r="AW28" s="31" t="str">
        <f t="shared" si="27"/>
        <v>VPAI</v>
      </c>
      <c r="AX28" s="31" t="str">
        <f t="shared" si="27"/>
        <v>as quoted</v>
      </c>
      <c r="AY28" s="31">
        <f>AH28+AQ28</f>
        <v>768</v>
      </c>
      <c r="AZ28" s="31">
        <f>AI28+AQ28</f>
        <v>838</v>
      </c>
      <c r="BA28" s="31">
        <f t="shared" si="28"/>
        <v>12</v>
      </c>
      <c r="BB28" s="31">
        <f t="shared" si="28"/>
        <v>120</v>
      </c>
      <c r="BC28" s="31">
        <f t="shared" si="28"/>
        <v>814</v>
      </c>
      <c r="BD28" s="31">
        <f>AM28+AS28</f>
        <v>884</v>
      </c>
      <c r="BE28" s="31">
        <f>AN28+AS28</f>
        <v>12</v>
      </c>
      <c r="BF28" s="31">
        <f>AO28+AT28</f>
        <v>120</v>
      </c>
    </row>
    <row r="29" spans="1:58" ht="23.45" customHeight="1">
      <c r="A29" s="30" t="s">
        <v>493</v>
      </c>
      <c r="B29" s="31" t="s">
        <v>1903</v>
      </c>
      <c r="C29" s="32" t="s">
        <v>45</v>
      </c>
      <c r="D29" s="31">
        <v>880</v>
      </c>
      <c r="E29" s="31">
        <v>475</v>
      </c>
      <c r="F29" s="31">
        <v>408</v>
      </c>
      <c r="G29" s="31">
        <v>120</v>
      </c>
      <c r="H29" s="31">
        <v>980</v>
      </c>
      <c r="I29" s="31">
        <v>525</v>
      </c>
      <c r="J29" s="31">
        <v>442</v>
      </c>
      <c r="K29" s="31">
        <v>120</v>
      </c>
      <c r="M29" s="30" t="str">
        <f t="shared" si="23"/>
        <v>Water Suite</v>
      </c>
      <c r="N29" s="31" t="str">
        <f t="shared" si="23"/>
        <v>VPAI</v>
      </c>
      <c r="O29" s="31" t="str">
        <f t="shared" si="23"/>
        <v>as quoted</v>
      </c>
      <c r="P29" s="31">
        <f>SUM(D29)</f>
        <v>880</v>
      </c>
      <c r="Q29" s="31">
        <f>SUM(E29*2)</f>
        <v>950</v>
      </c>
      <c r="R29" s="31">
        <f>F29*3</f>
        <v>1224</v>
      </c>
      <c r="S29" s="31">
        <f>G29</f>
        <v>120</v>
      </c>
      <c r="T29" s="31">
        <f>SUM(H29)</f>
        <v>980</v>
      </c>
      <c r="U29" s="31">
        <f>SUM(I29*2)</f>
        <v>1050</v>
      </c>
      <c r="V29" s="31">
        <f>SUM(J29*3)</f>
        <v>1326</v>
      </c>
      <c r="W29" s="31">
        <f>SUM(K29)</f>
        <v>120</v>
      </c>
      <c r="X29" s="8"/>
      <c r="Y29" s="33"/>
      <c r="Z29" s="33"/>
      <c r="AA29" s="33">
        <v>0</v>
      </c>
      <c r="AB29" s="33">
        <v>0</v>
      </c>
      <c r="AC29" s="33">
        <v>0</v>
      </c>
      <c r="AE29" s="30" t="str">
        <f t="shared" si="24"/>
        <v>Water Suite</v>
      </c>
      <c r="AF29" s="31" t="str">
        <f t="shared" si="24"/>
        <v>VPAI</v>
      </c>
      <c r="AG29" s="31" t="str">
        <f t="shared" si="24"/>
        <v>as quoted</v>
      </c>
      <c r="AH29" s="31">
        <f t="shared" si="24"/>
        <v>880</v>
      </c>
      <c r="AI29" s="34">
        <f t="shared" si="24"/>
        <v>950</v>
      </c>
      <c r="AJ29" s="34">
        <f t="shared" si="25"/>
        <v>1224</v>
      </c>
      <c r="AK29" s="34">
        <f>S29</f>
        <v>120</v>
      </c>
      <c r="AL29" s="34">
        <f t="shared" si="26"/>
        <v>980</v>
      </c>
      <c r="AM29" s="34">
        <f t="shared" si="26"/>
        <v>1050</v>
      </c>
      <c r="AN29" s="34">
        <f t="shared" si="26"/>
        <v>1326</v>
      </c>
      <c r="AO29" s="34">
        <f>W29</f>
        <v>120</v>
      </c>
      <c r="AQ29" s="35">
        <v>12</v>
      </c>
      <c r="AR29" s="35">
        <v>0</v>
      </c>
      <c r="AS29" s="35">
        <v>12</v>
      </c>
      <c r="AT29" s="36">
        <v>0</v>
      </c>
      <c r="AV29" s="30" t="str">
        <f t="shared" si="27"/>
        <v>Water Suite</v>
      </c>
      <c r="AW29" s="31" t="str">
        <f t="shared" si="27"/>
        <v>VPAI</v>
      </c>
      <c r="AX29" s="31" t="str">
        <f t="shared" si="27"/>
        <v>as quoted</v>
      </c>
      <c r="AY29" s="31">
        <f>AH29+AQ29</f>
        <v>892</v>
      </c>
      <c r="AZ29" s="31">
        <f>AI29+AQ29</f>
        <v>962</v>
      </c>
      <c r="BA29" s="31">
        <f t="shared" si="28"/>
        <v>1236</v>
      </c>
      <c r="BB29" s="31">
        <f t="shared" si="28"/>
        <v>120</v>
      </c>
      <c r="BC29" s="31">
        <f t="shared" si="28"/>
        <v>992</v>
      </c>
      <c r="BD29" s="31">
        <f>AM29+AS29</f>
        <v>1062</v>
      </c>
      <c r="BE29" s="31">
        <f>AN29+AS29</f>
        <v>1338</v>
      </c>
      <c r="BF29" s="31">
        <f>AO29+AT29</f>
        <v>120</v>
      </c>
    </row>
    <row r="30" spans="1:58" ht="23.45" customHeight="1">
      <c r="A30" s="30"/>
      <c r="B30" s="31"/>
      <c r="C30" s="31"/>
      <c r="D30" s="31"/>
      <c r="E30" s="31" t="s">
        <v>279</v>
      </c>
      <c r="F30" s="31"/>
      <c r="G30" s="31"/>
      <c r="H30" s="31"/>
      <c r="I30" s="31" t="s">
        <v>280</v>
      </c>
      <c r="J30" s="31"/>
      <c r="K30" s="31"/>
      <c r="M30" s="30"/>
      <c r="N30" s="31"/>
      <c r="O30" s="31"/>
      <c r="P30" s="31"/>
      <c r="Q30" s="31" t="str">
        <f>E30</f>
        <v>Quadruple</v>
      </c>
      <c r="R30" s="31"/>
      <c r="S30" s="31"/>
      <c r="T30" s="31"/>
      <c r="U30" s="31" t="str">
        <f>I30</f>
        <v>Quadurple</v>
      </c>
      <c r="V30" s="31"/>
      <c r="W30" s="31"/>
      <c r="X30" s="8"/>
      <c r="Y30" s="33"/>
      <c r="Z30" s="33"/>
      <c r="AA30" s="33"/>
      <c r="AB30" s="33"/>
      <c r="AC30" s="33"/>
      <c r="AE30" s="30"/>
      <c r="AF30" s="31"/>
      <c r="AG30" s="31"/>
      <c r="AH30" s="31"/>
      <c r="AI30" s="34" t="str">
        <f>Q30</f>
        <v>Quadruple</v>
      </c>
      <c r="AJ30" s="34"/>
      <c r="AK30" s="34"/>
      <c r="AL30" s="34"/>
      <c r="AM30" s="34" t="str">
        <f>U30</f>
        <v>Quadurple</v>
      </c>
      <c r="AN30" s="34"/>
      <c r="AO30" s="34"/>
      <c r="AQ30" s="35"/>
      <c r="AR30" s="35"/>
      <c r="AS30" s="35"/>
      <c r="AT30" s="36"/>
      <c r="AV30" s="30"/>
      <c r="AW30" s="31"/>
      <c r="AX30" s="31"/>
      <c r="AY30" s="31"/>
      <c r="AZ30" s="31" t="str">
        <f>AI30</f>
        <v>Quadruple</v>
      </c>
      <c r="BA30" s="31"/>
      <c r="BB30" s="31"/>
      <c r="BC30" s="31"/>
      <c r="BD30" s="31" t="str">
        <f>AM30</f>
        <v>Quadurple</v>
      </c>
      <c r="BE30" s="31"/>
      <c r="BF30" s="31"/>
    </row>
    <row r="31" spans="1:58" ht="23.45" customHeight="1">
      <c r="A31" s="30" t="s">
        <v>550</v>
      </c>
      <c r="B31" s="31" t="s">
        <v>1903</v>
      </c>
      <c r="C31" s="31" t="s">
        <v>68</v>
      </c>
      <c r="D31" s="31"/>
      <c r="E31" s="31">
        <v>284</v>
      </c>
      <c r="F31" s="31">
        <v>0</v>
      </c>
      <c r="G31" s="31">
        <v>120</v>
      </c>
      <c r="H31" s="31">
        <v>0</v>
      </c>
      <c r="I31" s="31">
        <v>305</v>
      </c>
      <c r="J31" s="31">
        <v>0</v>
      </c>
      <c r="K31" s="31">
        <v>120</v>
      </c>
      <c r="M31" s="30" t="str">
        <f t="shared" ref="M31:O33" si="30">A31</f>
        <v>Family Beach Villa</v>
      </c>
      <c r="N31" s="31" t="str">
        <f t="shared" si="30"/>
        <v>VPAI</v>
      </c>
      <c r="O31" s="31" t="str">
        <f t="shared" si="30"/>
        <v>04 Persons</v>
      </c>
      <c r="P31" s="31">
        <f>SUM(D31)</f>
        <v>0</v>
      </c>
      <c r="Q31" s="31">
        <f>SUM(E31*4)</f>
        <v>1136</v>
      </c>
      <c r="R31" s="31">
        <f>F31*3</f>
        <v>0</v>
      </c>
      <c r="S31" s="31">
        <f>G31</f>
        <v>120</v>
      </c>
      <c r="T31" s="31">
        <f>SUM(H31)</f>
        <v>0</v>
      </c>
      <c r="U31" s="31">
        <f>SUM(I31*4)</f>
        <v>1220</v>
      </c>
      <c r="V31" s="31">
        <f>SUM(J31*3)</f>
        <v>0</v>
      </c>
      <c r="W31" s="31">
        <f>SUM(K31)</f>
        <v>120</v>
      </c>
      <c r="X31" s="8"/>
      <c r="Y31" s="33"/>
      <c r="Z31" s="33"/>
      <c r="AA31" s="33">
        <v>0</v>
      </c>
      <c r="AB31" s="33">
        <v>0</v>
      </c>
      <c r="AC31" s="33">
        <v>0</v>
      </c>
      <c r="AE31" s="30" t="str">
        <f t="shared" ref="AE31:AI33" si="31">M31</f>
        <v>Family Beach Villa</v>
      </c>
      <c r="AF31" s="31" t="str">
        <f t="shared" si="31"/>
        <v>VPAI</v>
      </c>
      <c r="AG31" s="31" t="str">
        <f t="shared" si="31"/>
        <v>04 Persons</v>
      </c>
      <c r="AH31" s="31">
        <f t="shared" si="31"/>
        <v>0</v>
      </c>
      <c r="AI31" s="34">
        <f>Q31</f>
        <v>1136</v>
      </c>
      <c r="AJ31" s="34">
        <f t="shared" ref="AJ31:AO33" si="32">R31</f>
        <v>0</v>
      </c>
      <c r="AK31" s="34">
        <f t="shared" si="32"/>
        <v>120</v>
      </c>
      <c r="AL31" s="34">
        <f t="shared" si="32"/>
        <v>0</v>
      </c>
      <c r="AM31" s="34">
        <f>U31</f>
        <v>1220</v>
      </c>
      <c r="AN31" s="34">
        <f>V31</f>
        <v>0</v>
      </c>
      <c r="AO31" s="34">
        <f>W31</f>
        <v>120</v>
      </c>
      <c r="AQ31" s="35">
        <v>25</v>
      </c>
      <c r="AR31" s="35">
        <v>0</v>
      </c>
      <c r="AS31" s="35">
        <v>25</v>
      </c>
      <c r="AT31" s="36">
        <v>0</v>
      </c>
      <c r="AV31" s="30" t="str">
        <f t="shared" ref="AV31:AX33" si="33">AE31</f>
        <v>Family Beach Villa</v>
      </c>
      <c r="AW31" s="31" t="str">
        <f t="shared" si="33"/>
        <v>VPAI</v>
      </c>
      <c r="AX31" s="31" t="str">
        <f t="shared" si="33"/>
        <v>04 Persons</v>
      </c>
      <c r="AY31" s="31">
        <f>AH31+AQ31</f>
        <v>25</v>
      </c>
      <c r="AZ31" s="31">
        <f>AI31+AQ31</f>
        <v>1161</v>
      </c>
      <c r="BA31" s="31">
        <f t="shared" ref="BA31:BC33" si="34">AJ31+AQ31</f>
        <v>25</v>
      </c>
      <c r="BB31" s="31">
        <f t="shared" si="34"/>
        <v>120</v>
      </c>
      <c r="BC31" s="31">
        <f t="shared" si="34"/>
        <v>25</v>
      </c>
      <c r="BD31" s="31">
        <f>AM31+AS31</f>
        <v>1245</v>
      </c>
      <c r="BE31" s="31">
        <f>AN31+AS31</f>
        <v>25</v>
      </c>
      <c r="BF31" s="31">
        <f>AO31+AT31</f>
        <v>120</v>
      </c>
    </row>
    <row r="32" spans="1:58" ht="23.45" customHeight="1">
      <c r="A32" s="30" t="s">
        <v>1908</v>
      </c>
      <c r="B32" s="31" t="s">
        <v>1903</v>
      </c>
      <c r="C32" s="31" t="s">
        <v>68</v>
      </c>
      <c r="D32" s="31"/>
      <c r="E32" s="31">
        <v>332</v>
      </c>
      <c r="F32" s="31">
        <v>0</v>
      </c>
      <c r="G32" s="31">
        <v>120</v>
      </c>
      <c r="H32" s="31">
        <v>0</v>
      </c>
      <c r="I32" s="31">
        <v>351</v>
      </c>
      <c r="J32" s="31">
        <v>0</v>
      </c>
      <c r="K32" s="31">
        <v>120</v>
      </c>
      <c r="M32" s="30" t="str">
        <f t="shared" si="30"/>
        <v>Family Beach Villa with Pool</v>
      </c>
      <c r="N32" s="31" t="str">
        <f t="shared" si="30"/>
        <v>VPAI</v>
      </c>
      <c r="O32" s="31" t="str">
        <f t="shared" si="30"/>
        <v>04 Persons</v>
      </c>
      <c r="P32" s="31">
        <f t="shared" ref="P32:P33" si="35">SUM(D32)</f>
        <v>0</v>
      </c>
      <c r="Q32" s="31">
        <f t="shared" ref="Q32:Q33" si="36">SUM(E32*4)</f>
        <v>1328</v>
      </c>
      <c r="R32" s="31">
        <f t="shared" ref="R32:R33" si="37">F32*3</f>
        <v>0</v>
      </c>
      <c r="S32" s="31">
        <f t="shared" ref="S32:S33" si="38">G32</f>
        <v>120</v>
      </c>
      <c r="T32" s="31">
        <f t="shared" ref="T32:T33" si="39">SUM(H32)</f>
        <v>0</v>
      </c>
      <c r="U32" s="31">
        <f t="shared" ref="U32:U33" si="40">SUM(I32*4)</f>
        <v>1404</v>
      </c>
      <c r="V32" s="31">
        <f t="shared" ref="V32:V33" si="41">SUM(J32*3)</f>
        <v>0</v>
      </c>
      <c r="W32" s="31">
        <f t="shared" ref="W32:W33" si="42">SUM(K32)</f>
        <v>120</v>
      </c>
      <c r="X32" s="8"/>
      <c r="Y32" s="33"/>
      <c r="Z32" s="33"/>
      <c r="AA32" s="33">
        <v>0</v>
      </c>
      <c r="AB32" s="33">
        <v>0</v>
      </c>
      <c r="AC32" s="33">
        <v>0</v>
      </c>
      <c r="AE32" s="30" t="str">
        <f t="shared" si="31"/>
        <v>Family Beach Villa with Pool</v>
      </c>
      <c r="AF32" s="31" t="str">
        <f t="shared" si="31"/>
        <v>VPAI</v>
      </c>
      <c r="AG32" s="31" t="str">
        <f t="shared" si="31"/>
        <v>04 Persons</v>
      </c>
      <c r="AH32" s="31">
        <f t="shared" si="31"/>
        <v>0</v>
      </c>
      <c r="AI32" s="34">
        <f t="shared" si="31"/>
        <v>1328</v>
      </c>
      <c r="AJ32" s="34">
        <f t="shared" si="32"/>
        <v>0</v>
      </c>
      <c r="AK32" s="34">
        <f t="shared" si="32"/>
        <v>120</v>
      </c>
      <c r="AL32" s="34">
        <f t="shared" si="32"/>
        <v>0</v>
      </c>
      <c r="AM32" s="34">
        <f t="shared" si="32"/>
        <v>1404</v>
      </c>
      <c r="AN32" s="34">
        <f t="shared" si="32"/>
        <v>0</v>
      </c>
      <c r="AO32" s="34">
        <f t="shared" si="32"/>
        <v>120</v>
      </c>
      <c r="AQ32" s="35">
        <v>25</v>
      </c>
      <c r="AR32" s="35">
        <v>0</v>
      </c>
      <c r="AS32" s="35">
        <v>25</v>
      </c>
      <c r="AT32" s="36">
        <v>0</v>
      </c>
      <c r="AV32" s="30" t="str">
        <f t="shared" si="33"/>
        <v>Family Beach Villa with Pool</v>
      </c>
      <c r="AW32" s="31" t="str">
        <f t="shared" si="33"/>
        <v>VPAI</v>
      </c>
      <c r="AX32" s="31" t="str">
        <f t="shared" si="33"/>
        <v>04 Persons</v>
      </c>
      <c r="AY32" s="31">
        <f t="shared" ref="AY32:AY33" si="43">AH32+AQ32</f>
        <v>25</v>
      </c>
      <c r="AZ32" s="31">
        <f t="shared" ref="AZ32:AZ33" si="44">AI32+AQ32</f>
        <v>1353</v>
      </c>
      <c r="BA32" s="31">
        <f t="shared" si="34"/>
        <v>25</v>
      </c>
      <c r="BB32" s="31">
        <f t="shared" si="34"/>
        <v>120</v>
      </c>
      <c r="BC32" s="31">
        <f t="shared" si="34"/>
        <v>25</v>
      </c>
      <c r="BD32" s="31">
        <f t="shared" ref="BD32:BD33" si="45">AM32+AS32</f>
        <v>1429</v>
      </c>
      <c r="BE32" s="31">
        <f t="shared" ref="BE32:BF33" si="46">AN32+AS32</f>
        <v>25</v>
      </c>
      <c r="BF32" s="31">
        <f t="shared" si="46"/>
        <v>120</v>
      </c>
    </row>
    <row r="33" spans="1:58" ht="23.45" customHeight="1">
      <c r="A33" s="30" t="s">
        <v>1909</v>
      </c>
      <c r="B33" s="31" t="s">
        <v>1903</v>
      </c>
      <c r="C33" s="31" t="s">
        <v>68</v>
      </c>
      <c r="D33" s="31"/>
      <c r="E33" s="31">
        <v>454</v>
      </c>
      <c r="F33" s="31">
        <v>0</v>
      </c>
      <c r="G33" s="31">
        <v>120</v>
      </c>
      <c r="H33" s="31">
        <v>0</v>
      </c>
      <c r="I33" s="31">
        <v>482</v>
      </c>
      <c r="J33" s="31">
        <v>0</v>
      </c>
      <c r="K33" s="31">
        <v>120</v>
      </c>
      <c r="M33" s="30" t="str">
        <f t="shared" si="30"/>
        <v>Majlis Suite</v>
      </c>
      <c r="N33" s="31" t="str">
        <f t="shared" si="30"/>
        <v>VPAI</v>
      </c>
      <c r="O33" s="31" t="str">
        <f t="shared" si="30"/>
        <v>04 Persons</v>
      </c>
      <c r="P33" s="31">
        <f t="shared" si="35"/>
        <v>0</v>
      </c>
      <c r="Q33" s="31">
        <f t="shared" si="36"/>
        <v>1816</v>
      </c>
      <c r="R33" s="31">
        <f t="shared" si="37"/>
        <v>0</v>
      </c>
      <c r="S33" s="31">
        <f t="shared" si="38"/>
        <v>120</v>
      </c>
      <c r="T33" s="31">
        <f t="shared" si="39"/>
        <v>0</v>
      </c>
      <c r="U33" s="31">
        <f t="shared" si="40"/>
        <v>1928</v>
      </c>
      <c r="V33" s="31">
        <f t="shared" si="41"/>
        <v>0</v>
      </c>
      <c r="W33" s="31">
        <f t="shared" si="42"/>
        <v>120</v>
      </c>
      <c r="X33" s="8"/>
      <c r="Y33" s="33"/>
      <c r="Z33" s="33"/>
      <c r="AA33" s="33">
        <v>0</v>
      </c>
      <c r="AB33" s="33">
        <v>0</v>
      </c>
      <c r="AC33" s="33">
        <v>0</v>
      </c>
      <c r="AE33" s="30" t="str">
        <f t="shared" si="31"/>
        <v>Majlis Suite</v>
      </c>
      <c r="AF33" s="31" t="str">
        <f t="shared" si="31"/>
        <v>VPAI</v>
      </c>
      <c r="AG33" s="31" t="str">
        <f t="shared" si="31"/>
        <v>04 Persons</v>
      </c>
      <c r="AH33" s="31">
        <f t="shared" si="31"/>
        <v>0</v>
      </c>
      <c r="AI33" s="34">
        <f t="shared" si="31"/>
        <v>1816</v>
      </c>
      <c r="AJ33" s="34">
        <f t="shared" si="32"/>
        <v>0</v>
      </c>
      <c r="AK33" s="34">
        <f t="shared" si="32"/>
        <v>120</v>
      </c>
      <c r="AL33" s="34">
        <f t="shared" si="32"/>
        <v>0</v>
      </c>
      <c r="AM33" s="34">
        <f t="shared" si="32"/>
        <v>1928</v>
      </c>
      <c r="AN33" s="34">
        <f t="shared" si="32"/>
        <v>0</v>
      </c>
      <c r="AO33" s="34">
        <f t="shared" si="32"/>
        <v>120</v>
      </c>
      <c r="AQ33" s="35">
        <v>25</v>
      </c>
      <c r="AR33" s="35">
        <v>0</v>
      </c>
      <c r="AS33" s="35">
        <v>25</v>
      </c>
      <c r="AT33" s="36">
        <v>0</v>
      </c>
      <c r="AV33" s="30" t="str">
        <f t="shared" si="33"/>
        <v>Majlis Suite</v>
      </c>
      <c r="AW33" s="31" t="str">
        <f t="shared" si="33"/>
        <v>VPAI</v>
      </c>
      <c r="AX33" s="31" t="str">
        <f t="shared" si="33"/>
        <v>04 Persons</v>
      </c>
      <c r="AY33" s="31">
        <f t="shared" si="43"/>
        <v>25</v>
      </c>
      <c r="AZ33" s="31">
        <f t="shared" si="44"/>
        <v>1841</v>
      </c>
      <c r="BA33" s="31">
        <f t="shared" si="34"/>
        <v>25</v>
      </c>
      <c r="BB33" s="31">
        <f t="shared" si="34"/>
        <v>120</v>
      </c>
      <c r="BC33" s="31">
        <f t="shared" si="34"/>
        <v>25</v>
      </c>
      <c r="BD33" s="31">
        <f t="shared" si="45"/>
        <v>1953</v>
      </c>
      <c r="BE33" s="31">
        <f t="shared" si="46"/>
        <v>25</v>
      </c>
      <c r="BF33" s="31">
        <f t="shared" si="46"/>
        <v>120</v>
      </c>
    </row>
  </sheetData>
  <sheetProtection algorithmName="SHA-512" hashValue="B0AuWnW+wzFXjEJzgZSk+mCWBC4rzttEy724V4mYioFcwWpt64ir831lziJnqfHEO94AuHjkGlOBskLYd/n3YA==" saltValue="asNdJauGnBOrv19TLIF4jA==" spinCount="100000" sheet="1" selectLockedCells="1" selectUnlockedCells="1"/>
  <mergeCells count="56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22:AF24"/>
    <mergeCell ref="A22:A24"/>
    <mergeCell ref="B22:B24"/>
    <mergeCell ref="C22:C24"/>
    <mergeCell ref="D22:G22"/>
    <mergeCell ref="H22:K22"/>
    <mergeCell ref="M22:M24"/>
    <mergeCell ref="N22:N24"/>
    <mergeCell ref="O22:O24"/>
    <mergeCell ref="P22:S22"/>
    <mergeCell ref="T22:W22"/>
    <mergeCell ref="AE22:AE24"/>
    <mergeCell ref="AY22:BB22"/>
    <mergeCell ref="BC22:BF22"/>
    <mergeCell ref="D23:G23"/>
    <mergeCell ref="H23:K23"/>
    <mergeCell ref="P23:S23"/>
    <mergeCell ref="T23:W23"/>
    <mergeCell ref="AH23:AK23"/>
    <mergeCell ref="AL23:AO23"/>
    <mergeCell ref="AY23:BB23"/>
    <mergeCell ref="BC23:BF23"/>
    <mergeCell ref="AG22:AG24"/>
    <mergeCell ref="AH22:AK22"/>
    <mergeCell ref="AL22:AO22"/>
    <mergeCell ref="AV22:AV24"/>
    <mergeCell ref="AW22:AW24"/>
    <mergeCell ref="AX22:AX24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D2BA2-10E6-4615-AB34-3D83E03DB531}">
  <sheetPr codeName="Лист209"/>
  <dimension ref="A1:I35"/>
  <sheetViews>
    <sheetView view="pageBreakPreview" zoomScale="140" zoomScaleNormal="100" zoomScaleSheetLayoutView="140" workbookViewId="0">
      <selection activeCell="G1" sqref="G1:G1048576"/>
    </sheetView>
  </sheetViews>
  <sheetFormatPr defaultColWidth="9.140625" defaultRowHeight="20.25" customHeight="1"/>
  <cols>
    <col min="1" max="1" width="34.42578125" style="1" customWidth="1"/>
    <col min="2" max="2" width="12.28515625" style="1" customWidth="1"/>
    <col min="3" max="3" width="12.85546875" style="2" customWidth="1"/>
    <col min="4" max="4" width="18.28515625" style="2" customWidth="1"/>
    <col min="5" max="7" width="18.28515625" style="3" customWidth="1"/>
    <col min="8" max="16384" width="9.140625" style="1"/>
  </cols>
  <sheetData>
    <row r="1" spans="1:9" ht="20.25" customHeight="1">
      <c r="A1" s="300" t="s">
        <v>2017</v>
      </c>
      <c r="B1" s="300"/>
      <c r="C1" s="300"/>
      <c r="D1" s="300"/>
      <c r="G1" s="61"/>
    </row>
    <row r="2" spans="1:9" s="2" customFormat="1" ht="22.15" customHeight="1">
      <c r="A2" s="22"/>
      <c r="B2" s="5"/>
      <c r="E2" s="3"/>
      <c r="F2" s="3"/>
      <c r="G2" s="3"/>
      <c r="H2" s="1"/>
      <c r="I2" s="1"/>
    </row>
    <row r="3" spans="1:9" s="2" customFormat="1" ht="22.15" customHeight="1">
      <c r="A3" s="15" t="s">
        <v>10</v>
      </c>
      <c r="B3" s="15"/>
      <c r="E3" s="3"/>
      <c r="F3" s="3"/>
      <c r="G3" s="3"/>
      <c r="H3" s="1"/>
      <c r="I3" s="1"/>
    </row>
    <row r="4" spans="1:9" s="2" customFormat="1" ht="22.15" customHeight="1">
      <c r="A4" s="5" t="s">
        <v>11</v>
      </c>
      <c r="B4" s="5"/>
      <c r="E4" s="3"/>
      <c r="F4" s="3"/>
      <c r="G4" s="3"/>
      <c r="H4" s="1"/>
      <c r="I4" s="1"/>
    </row>
    <row r="5" spans="1:9" s="2" customFormat="1" ht="22.15" customHeight="1">
      <c r="A5" s="5" t="s">
        <v>12</v>
      </c>
      <c r="B5" s="5"/>
      <c r="E5" s="3"/>
      <c r="F5" s="3"/>
      <c r="G5" s="3"/>
      <c r="H5" s="1"/>
      <c r="I5" s="1"/>
    </row>
    <row r="6" spans="1:9" s="2" customFormat="1" ht="22.15" customHeight="1">
      <c r="A6" s="5" t="s">
        <v>1125</v>
      </c>
      <c r="B6" s="5"/>
      <c r="E6" s="3"/>
      <c r="F6" s="3"/>
      <c r="G6" s="3"/>
      <c r="H6" s="1"/>
      <c r="I6" s="1"/>
    </row>
    <row r="7" spans="1:9" s="2" customFormat="1" ht="22.15" customHeight="1">
      <c r="A7" s="5"/>
      <c r="B7" s="5"/>
      <c r="E7" s="3"/>
      <c r="F7" s="3"/>
      <c r="G7" s="3"/>
      <c r="H7" s="1"/>
      <c r="I7" s="1"/>
    </row>
    <row r="8" spans="1:9" s="2" customFormat="1" ht="22.15" customHeight="1">
      <c r="A8" s="15" t="s">
        <v>462</v>
      </c>
      <c r="B8" s="15"/>
      <c r="E8" s="3"/>
      <c r="F8" s="3"/>
      <c r="G8" s="3"/>
      <c r="H8" s="1"/>
      <c r="I8" s="1"/>
    </row>
    <row r="9" spans="1:9" s="2" customFormat="1" ht="22.15" customHeight="1">
      <c r="A9" s="15" t="s">
        <v>1910</v>
      </c>
      <c r="B9" s="15"/>
      <c r="E9" s="3"/>
      <c r="F9" s="3"/>
      <c r="G9" s="3"/>
      <c r="H9" s="1"/>
      <c r="I9" s="1"/>
    </row>
    <row r="10" spans="1:9" s="2" customFormat="1" ht="22.15" customHeight="1">
      <c r="A10" s="23" t="s">
        <v>1911</v>
      </c>
      <c r="B10" s="15"/>
      <c r="E10" s="3"/>
      <c r="F10" s="3"/>
      <c r="G10" s="3"/>
      <c r="H10" s="1"/>
      <c r="I10" s="1"/>
    </row>
    <row r="11" spans="1:9" s="2" customFormat="1" ht="22.15" customHeight="1">
      <c r="A11" s="23" t="s">
        <v>1912</v>
      </c>
      <c r="B11" s="15"/>
      <c r="E11" s="3"/>
      <c r="F11" s="3"/>
      <c r="G11" s="3"/>
      <c r="H11" s="1"/>
      <c r="I11" s="1"/>
    </row>
    <row r="12" spans="1:9" s="2" customFormat="1" ht="22.15" customHeight="1">
      <c r="A12" s="15" t="s">
        <v>1913</v>
      </c>
      <c r="B12" s="15"/>
      <c r="E12" s="3"/>
      <c r="F12" s="3"/>
      <c r="G12" s="3"/>
      <c r="H12" s="1"/>
      <c r="I12" s="1"/>
    </row>
    <row r="13" spans="1:9" s="2" customFormat="1" ht="22.15" customHeight="1">
      <c r="A13" s="5" t="s">
        <v>1914</v>
      </c>
      <c r="B13" s="15"/>
      <c r="E13" s="3"/>
      <c r="F13" s="3"/>
      <c r="G13" s="3"/>
      <c r="H13" s="1"/>
      <c r="I13" s="1"/>
    </row>
    <row r="14" spans="1:9" s="2" customFormat="1" ht="22.15" customHeight="1">
      <c r="A14" s="15" t="s">
        <v>1915</v>
      </c>
      <c r="B14" s="15"/>
      <c r="E14" s="3"/>
      <c r="F14" s="3"/>
      <c r="G14" s="3"/>
      <c r="H14" s="1"/>
      <c r="I14" s="1"/>
    </row>
    <row r="15" spans="1:9" s="2" customFormat="1" ht="22.15" customHeight="1">
      <c r="A15" s="5" t="s">
        <v>1916</v>
      </c>
      <c r="B15" s="15"/>
      <c r="E15" s="3"/>
      <c r="F15" s="3"/>
      <c r="G15" s="3"/>
      <c r="H15" s="1"/>
      <c r="I15" s="1"/>
    </row>
    <row r="16" spans="1:9" s="2" customFormat="1" ht="22.15" customHeight="1">
      <c r="A16" s="5" t="s">
        <v>1917</v>
      </c>
      <c r="B16" s="15"/>
      <c r="E16" s="3"/>
      <c r="F16" s="3"/>
      <c r="G16" s="3"/>
      <c r="H16" s="1"/>
      <c r="I16" s="1"/>
    </row>
    <row r="17" spans="1:9" s="2" customFormat="1" ht="22.15" customHeight="1">
      <c r="A17" s="7" t="s">
        <v>1918</v>
      </c>
      <c r="B17" s="5"/>
      <c r="E17" s="3"/>
      <c r="F17" s="3"/>
      <c r="G17" s="3"/>
      <c r="H17" s="1"/>
      <c r="I17" s="1"/>
    </row>
    <row r="18" spans="1:9" s="2" customFormat="1" ht="22.15" customHeight="1">
      <c r="A18" s="5" t="s">
        <v>1919</v>
      </c>
      <c r="B18" s="5"/>
      <c r="E18" s="3"/>
      <c r="F18" s="3"/>
      <c r="G18" s="3"/>
      <c r="H18" s="1"/>
      <c r="I18" s="1"/>
    </row>
    <row r="19" spans="1:9" s="2" customFormat="1" ht="22.15" customHeight="1">
      <c r="A19" s="5"/>
      <c r="B19" s="5"/>
      <c r="E19" s="3"/>
      <c r="F19" s="3"/>
      <c r="G19" s="3"/>
      <c r="H19" s="1"/>
      <c r="I19" s="1"/>
    </row>
    <row r="20" spans="1:9" s="2" customFormat="1" ht="22.15" customHeight="1">
      <c r="A20" s="15" t="s">
        <v>82</v>
      </c>
      <c r="B20" s="15"/>
      <c r="E20" s="3"/>
      <c r="F20" s="3"/>
      <c r="G20" s="3"/>
      <c r="H20" s="1"/>
      <c r="I20" s="1"/>
    </row>
    <row r="21" spans="1:9" s="2" customFormat="1" ht="22.15" customHeight="1">
      <c r="A21" s="15" t="s">
        <v>1910</v>
      </c>
      <c r="B21" s="15"/>
      <c r="E21" s="3"/>
      <c r="F21" s="3"/>
      <c r="G21" s="3"/>
      <c r="H21" s="1"/>
      <c r="I21" s="1"/>
    </row>
    <row r="22" spans="1:9" s="2" customFormat="1" ht="22.15" customHeight="1">
      <c r="A22" s="5" t="s">
        <v>1920</v>
      </c>
      <c r="B22" s="15"/>
      <c r="E22" s="3"/>
      <c r="F22" s="3"/>
      <c r="G22" s="3"/>
      <c r="H22" s="1"/>
      <c r="I22" s="1"/>
    </row>
    <row r="23" spans="1:9" s="2" customFormat="1" ht="22.15" customHeight="1">
      <c r="A23" s="5" t="s">
        <v>121</v>
      </c>
      <c r="B23" s="5"/>
      <c r="E23" s="3"/>
      <c r="F23" s="3"/>
      <c r="G23" s="3"/>
      <c r="H23" s="1"/>
      <c r="I23" s="1"/>
    </row>
    <row r="24" spans="1:9" s="2" customFormat="1" ht="22.15" customHeight="1">
      <c r="A24" s="15" t="s">
        <v>1913</v>
      </c>
      <c r="B24" s="15"/>
      <c r="E24" s="3"/>
      <c r="F24" s="3"/>
      <c r="G24" s="3"/>
      <c r="H24" s="1"/>
      <c r="I24" s="1"/>
    </row>
    <row r="25" spans="1:9" s="2" customFormat="1" ht="22.15" customHeight="1">
      <c r="A25" s="5" t="s">
        <v>1921</v>
      </c>
      <c r="B25" s="23"/>
      <c r="E25" s="3"/>
      <c r="F25" s="3"/>
      <c r="G25" s="3"/>
      <c r="H25" s="1"/>
      <c r="I25" s="1"/>
    </row>
    <row r="26" spans="1:9" s="2" customFormat="1" ht="22.15" customHeight="1">
      <c r="A26" s="5" t="s">
        <v>121</v>
      </c>
      <c r="B26" s="5"/>
      <c r="E26" s="3"/>
      <c r="F26" s="3"/>
      <c r="G26" s="3"/>
      <c r="H26" s="1"/>
      <c r="I26" s="1"/>
    </row>
    <row r="27" spans="1:9" s="2" customFormat="1" ht="22.15" customHeight="1">
      <c r="A27" s="15" t="s">
        <v>1915</v>
      </c>
      <c r="B27" s="5"/>
      <c r="E27" s="3"/>
      <c r="F27" s="3"/>
      <c r="G27" s="3"/>
      <c r="H27" s="1"/>
      <c r="I27" s="1"/>
    </row>
    <row r="28" spans="1:9" s="2" customFormat="1" ht="22.15" customHeight="1">
      <c r="A28" s="5" t="s">
        <v>1922</v>
      </c>
      <c r="B28" s="5"/>
      <c r="E28" s="3"/>
      <c r="F28" s="3"/>
      <c r="G28" s="3"/>
      <c r="H28" s="1"/>
      <c r="I28" s="1"/>
    </row>
    <row r="29" spans="1:9" s="2" customFormat="1" ht="22.15" customHeight="1">
      <c r="A29" s="5" t="s">
        <v>121</v>
      </c>
      <c r="B29" s="5"/>
      <c r="E29" s="3"/>
      <c r="F29" s="3"/>
      <c r="G29" s="3"/>
      <c r="H29" s="1"/>
      <c r="I29" s="1"/>
    </row>
    <row r="30" spans="1:9" s="2" customFormat="1" ht="22.15" customHeight="1">
      <c r="A30" s="7" t="s">
        <v>1918</v>
      </c>
      <c r="B30" s="1"/>
      <c r="E30" s="3"/>
      <c r="F30" s="3"/>
      <c r="G30" s="3"/>
      <c r="H30" s="1"/>
      <c r="I30" s="1"/>
    </row>
    <row r="31" spans="1:9" s="2" customFormat="1" ht="22.15" customHeight="1">
      <c r="A31" s="5" t="s">
        <v>1923</v>
      </c>
      <c r="B31" s="1"/>
      <c r="E31" s="3"/>
      <c r="F31" s="3"/>
      <c r="G31" s="3"/>
      <c r="H31" s="1"/>
      <c r="I31" s="1"/>
    </row>
    <row r="32" spans="1:9" s="2" customFormat="1" ht="22.15" customHeight="1">
      <c r="A32" s="5" t="s">
        <v>121</v>
      </c>
      <c r="B32" s="1"/>
      <c r="E32" s="3"/>
      <c r="F32" s="3"/>
      <c r="G32" s="3"/>
      <c r="H32" s="1"/>
      <c r="I32" s="1"/>
    </row>
    <row r="34" spans="1:1" ht="20.25" customHeight="1">
      <c r="A34" s="68" t="s">
        <v>1924</v>
      </c>
    </row>
    <row r="35" spans="1:1" ht="20.25" customHeight="1">
      <c r="A35" s="68"/>
    </row>
  </sheetData>
  <mergeCells count="1">
    <mergeCell ref="A1:D1"/>
  </mergeCells>
  <pageMargins left="0.25" right="0.25" top="0.75" bottom="0.75" header="0.3" footer="0.3"/>
  <pageSetup paperSize="9" scale="75" orientation="portrait" verticalDpi="1200" r:id="rId1"/>
  <headerFooter>
    <oddFooter>&amp;L&amp;"Candara,Regular"&amp;8INTOUR MALDIVES&amp;C&amp;"Candara,Regular"&amp;8&amp;P of &amp;N&amp;R&amp;"Candara,Regular"&amp;8Velaa Private Island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33527-86DC-45DE-995C-C1F581FE8A74}">
  <sheetPr codeName="Лист210">
    <tabColor rgb="FFFF0000"/>
  </sheetPr>
  <dimension ref="A4:AF29"/>
  <sheetViews>
    <sheetView topLeftCell="AG1" zoomScale="120" zoomScaleNormal="120" zoomScaleSheetLayoutView="100" workbookViewId="0">
      <selection sqref="A1:AF1048576"/>
    </sheetView>
  </sheetViews>
  <sheetFormatPr defaultColWidth="22.28515625" defaultRowHeight="21" customHeight="1"/>
  <cols>
    <col min="1" max="32" width="0" style="25" hidden="1" customWidth="1"/>
    <col min="33" max="16384" width="22.28515625" style="25"/>
  </cols>
  <sheetData>
    <row r="4" spans="1:32" ht="21" customHeight="1">
      <c r="B4" s="79" t="s">
        <v>1925</v>
      </c>
    </row>
    <row r="6" spans="1:32" ht="21" customHeight="1">
      <c r="U6" s="25">
        <v>0.04</v>
      </c>
    </row>
    <row r="8" spans="1:32" ht="2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1" customHeight="1">
      <c r="A9" s="299" t="s">
        <v>0</v>
      </c>
      <c r="B9" s="299" t="s">
        <v>1</v>
      </c>
      <c r="C9" s="299" t="s">
        <v>29</v>
      </c>
      <c r="D9" s="269" t="s">
        <v>1926</v>
      </c>
      <c r="E9" s="269" t="s">
        <v>1927</v>
      </c>
      <c r="F9" s="269" t="s">
        <v>1928</v>
      </c>
      <c r="G9" s="269" t="s">
        <v>1929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Celebration</v>
      </c>
      <c r="Q9" s="51" t="str">
        <f t="shared" si="0"/>
        <v xml:space="preserve">Stimulation </v>
      </c>
      <c r="R9" s="51" t="str">
        <f t="shared" si="0"/>
        <v>Refurbishment</v>
      </c>
      <c r="S9" s="51" t="str">
        <f t="shared" si="0"/>
        <v xml:space="preserve">Turtle </v>
      </c>
      <c r="U9" s="27" t="str">
        <f>P9</f>
        <v>Celebration</v>
      </c>
      <c r="V9" s="27" t="str">
        <f t="shared" ref="V9:X10" si="1">Q9</f>
        <v xml:space="preserve">Stimulation </v>
      </c>
      <c r="W9" s="27" t="str">
        <f t="shared" si="1"/>
        <v>Refurbishment</v>
      </c>
      <c r="X9" s="27" t="str">
        <f t="shared" si="1"/>
        <v xml:space="preserve">Turtle </v>
      </c>
      <c r="Z9" s="311" t="s">
        <v>0</v>
      </c>
      <c r="AA9" s="311" t="s">
        <v>1</v>
      </c>
      <c r="AB9" s="311" t="s">
        <v>29</v>
      </c>
      <c r="AC9" s="52" t="str">
        <f>U9</f>
        <v>Celebration</v>
      </c>
      <c r="AD9" s="52" t="str">
        <f t="shared" ref="AD9:AF10" si="2">V9</f>
        <v xml:space="preserve">Stimulation </v>
      </c>
      <c r="AE9" s="52" t="str">
        <f t="shared" si="2"/>
        <v>Refurbishment</v>
      </c>
      <c r="AF9" s="52" t="str">
        <f t="shared" si="2"/>
        <v xml:space="preserve">Turtle </v>
      </c>
    </row>
    <row r="10" spans="1:32" ht="21" customHeight="1">
      <c r="A10" s="299"/>
      <c r="B10" s="299"/>
      <c r="C10" s="299"/>
      <c r="D10" s="57" t="s">
        <v>1717</v>
      </c>
      <c r="E10" s="57" t="s">
        <v>1930</v>
      </c>
      <c r="F10" s="57" t="s">
        <v>1931</v>
      </c>
      <c r="G10" s="57" t="s">
        <v>1932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20 Dec 2019 to 12 Jan 2020</v>
      </c>
      <c r="Q10" s="51" t="str">
        <f t="shared" si="0"/>
        <v>13 Jan 2020 to 14 May 2020</v>
      </c>
      <c r="R10" s="51" t="str">
        <f t="shared" si="0"/>
        <v>15 May 2020 to 14 Jul 2020</v>
      </c>
      <c r="S10" s="51" t="str">
        <f t="shared" si="0"/>
        <v>15 Jul 2020 to 31 Jul 2020</v>
      </c>
      <c r="U10" s="27" t="str">
        <f>P10</f>
        <v>20 Dec 2019 to 12 Jan 2020</v>
      </c>
      <c r="V10" s="27" t="str">
        <f t="shared" si="1"/>
        <v>13 Jan 2020 to 14 May 2020</v>
      </c>
      <c r="W10" s="27" t="str">
        <f t="shared" si="1"/>
        <v>15 May 2020 to 14 Jul 2020</v>
      </c>
      <c r="X10" s="27" t="str">
        <f t="shared" si="1"/>
        <v>15 Jul 2020 to 31 Jul 2020</v>
      </c>
      <c r="Z10" s="311"/>
      <c r="AA10" s="311"/>
      <c r="AB10" s="311"/>
      <c r="AC10" s="52" t="str">
        <f>U10</f>
        <v>20 Dec 2019 to 12 Jan 2020</v>
      </c>
      <c r="AD10" s="52" t="str">
        <f t="shared" si="2"/>
        <v>13 Jan 2020 to 14 May 2020</v>
      </c>
      <c r="AE10" s="52" t="str">
        <f t="shared" si="2"/>
        <v>15 May 2020 to 14 Jul 2020</v>
      </c>
      <c r="AF10" s="52" t="str">
        <f t="shared" si="2"/>
        <v>15 Jul 2020 to 31 Jul 2020</v>
      </c>
    </row>
    <row r="11" spans="1:32" ht="21" customHeight="1">
      <c r="A11" s="30" t="s">
        <v>202</v>
      </c>
      <c r="B11" s="31" t="s">
        <v>139</v>
      </c>
      <c r="C11" s="31" t="s">
        <v>140</v>
      </c>
      <c r="D11" s="31">
        <v>5096</v>
      </c>
      <c r="E11" s="31">
        <v>2981</v>
      </c>
      <c r="F11" s="31">
        <v>0</v>
      </c>
      <c r="G11" s="31">
        <v>1971</v>
      </c>
      <c r="H11" s="8"/>
      <c r="I11" s="33"/>
      <c r="J11" s="33"/>
      <c r="K11" s="33">
        <v>12</v>
      </c>
      <c r="M11" s="30" t="str">
        <f t="shared" ref="M11:O18" si="3">A11</f>
        <v>Beach Pool Villa</v>
      </c>
      <c r="N11" s="31" t="str">
        <f t="shared" si="3"/>
        <v>BB</v>
      </c>
      <c r="O11" s="31" t="str">
        <f t="shared" si="3"/>
        <v>02 Persons</v>
      </c>
      <c r="P11" s="34">
        <f t="shared" ref="P11:P18" si="4">D11+K11</f>
        <v>5108</v>
      </c>
      <c r="Q11" s="34">
        <f t="shared" ref="Q11:Q18" si="5">E11+K11</f>
        <v>2993</v>
      </c>
      <c r="R11" s="34">
        <f t="shared" ref="R11:R18" si="6">F11+K11</f>
        <v>12</v>
      </c>
      <c r="S11" s="34">
        <f t="shared" ref="S11:S18" si="7">G11+K11</f>
        <v>1983</v>
      </c>
      <c r="U11" s="53">
        <f>D11*0.05</f>
        <v>254.8</v>
      </c>
      <c r="V11" s="53">
        <f t="shared" ref="V11:X18" si="8">E11*0.05</f>
        <v>149.05000000000001</v>
      </c>
      <c r="W11" s="53">
        <f t="shared" si="8"/>
        <v>0</v>
      </c>
      <c r="X11" s="53">
        <f t="shared" si="8"/>
        <v>98.550000000000011</v>
      </c>
      <c r="Z11" s="30" t="str">
        <f t="shared" ref="Z11:AB18" si="9">M11</f>
        <v>Beach Pool Villa</v>
      </c>
      <c r="AA11" s="31" t="str">
        <f t="shared" si="9"/>
        <v>BB</v>
      </c>
      <c r="AB11" s="31" t="str">
        <f t="shared" si="9"/>
        <v>02 Persons</v>
      </c>
      <c r="AC11" s="34">
        <f>P11+U11</f>
        <v>5362.8</v>
      </c>
      <c r="AD11" s="34">
        <f t="shared" ref="AC11:AF18" si="10">Q11+V11</f>
        <v>3142.05</v>
      </c>
      <c r="AE11" s="34">
        <f t="shared" si="10"/>
        <v>12</v>
      </c>
      <c r="AF11" s="34">
        <f t="shared" si="10"/>
        <v>2081.5500000000002</v>
      </c>
    </row>
    <row r="12" spans="1:32" ht="21" customHeight="1">
      <c r="A12" s="30" t="s">
        <v>1933</v>
      </c>
      <c r="B12" s="31" t="s">
        <v>139</v>
      </c>
      <c r="C12" s="31" t="s">
        <v>140</v>
      </c>
      <c r="D12" s="31">
        <v>5746</v>
      </c>
      <c r="E12" s="31">
        <v>3578</v>
      </c>
      <c r="F12" s="31">
        <v>0</v>
      </c>
      <c r="G12" s="31">
        <v>2277</v>
      </c>
      <c r="H12" s="8"/>
      <c r="I12" s="33"/>
      <c r="J12" s="33"/>
      <c r="K12" s="33">
        <v>12</v>
      </c>
      <c r="M12" s="30" t="str">
        <f t="shared" si="3"/>
        <v xml:space="preserve">Deluxe Beach Pool Villa </v>
      </c>
      <c r="N12" s="31" t="str">
        <f t="shared" si="3"/>
        <v>BB</v>
      </c>
      <c r="O12" s="31" t="str">
        <f t="shared" si="3"/>
        <v>02 Persons</v>
      </c>
      <c r="P12" s="34">
        <f t="shared" si="4"/>
        <v>5758</v>
      </c>
      <c r="Q12" s="34">
        <f t="shared" si="5"/>
        <v>3590</v>
      </c>
      <c r="R12" s="34">
        <f t="shared" si="6"/>
        <v>12</v>
      </c>
      <c r="S12" s="34">
        <f t="shared" si="7"/>
        <v>2289</v>
      </c>
      <c r="U12" s="53">
        <f t="shared" ref="U12:U18" si="11">D12*0.05</f>
        <v>287.3</v>
      </c>
      <c r="V12" s="53">
        <f t="shared" si="8"/>
        <v>178.9</v>
      </c>
      <c r="W12" s="53">
        <f t="shared" si="8"/>
        <v>0</v>
      </c>
      <c r="X12" s="53">
        <f t="shared" si="8"/>
        <v>113.85000000000001</v>
      </c>
      <c r="Z12" s="30" t="str">
        <f t="shared" si="9"/>
        <v xml:space="preserve">Deluxe Beach Pool Villa </v>
      </c>
      <c r="AA12" s="31" t="str">
        <f t="shared" si="9"/>
        <v>BB</v>
      </c>
      <c r="AB12" s="31" t="str">
        <f t="shared" si="9"/>
        <v>02 Persons</v>
      </c>
      <c r="AC12" s="34">
        <f t="shared" si="10"/>
        <v>6045.3</v>
      </c>
      <c r="AD12" s="34">
        <f t="shared" si="10"/>
        <v>3768.9</v>
      </c>
      <c r="AE12" s="34">
        <f t="shared" si="10"/>
        <v>12</v>
      </c>
      <c r="AF12" s="34">
        <f t="shared" si="10"/>
        <v>2402.85</v>
      </c>
    </row>
    <row r="13" spans="1:32" ht="21" customHeight="1">
      <c r="A13" s="30" t="s">
        <v>1934</v>
      </c>
      <c r="B13" s="31" t="s">
        <v>139</v>
      </c>
      <c r="C13" s="31" t="s">
        <v>140</v>
      </c>
      <c r="D13" s="31">
        <v>5367</v>
      </c>
      <c r="E13" s="31">
        <v>3198</v>
      </c>
      <c r="F13" s="31">
        <v>0</v>
      </c>
      <c r="G13" s="31">
        <v>2114</v>
      </c>
      <c r="H13" s="8"/>
      <c r="I13" s="33"/>
      <c r="J13" s="33"/>
      <c r="K13" s="33">
        <v>12</v>
      </c>
      <c r="M13" s="30" t="str">
        <f t="shared" si="3"/>
        <v>Sunrise Water Pool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5379</v>
      </c>
      <c r="Q13" s="34">
        <f t="shared" si="5"/>
        <v>3210</v>
      </c>
      <c r="R13" s="34">
        <f t="shared" si="6"/>
        <v>12</v>
      </c>
      <c r="S13" s="34">
        <f t="shared" si="7"/>
        <v>2126</v>
      </c>
      <c r="U13" s="53">
        <f t="shared" si="11"/>
        <v>268.35000000000002</v>
      </c>
      <c r="V13" s="53">
        <f t="shared" si="8"/>
        <v>159.9</v>
      </c>
      <c r="W13" s="53">
        <f t="shared" si="8"/>
        <v>0</v>
      </c>
      <c r="X13" s="53">
        <f t="shared" si="8"/>
        <v>105.7</v>
      </c>
      <c r="Z13" s="30" t="str">
        <f t="shared" si="9"/>
        <v>Sunrise Water Pool Villa</v>
      </c>
      <c r="AA13" s="31" t="str">
        <f t="shared" si="9"/>
        <v>BB</v>
      </c>
      <c r="AB13" s="31" t="str">
        <f t="shared" si="9"/>
        <v>02 Persons</v>
      </c>
      <c r="AC13" s="34">
        <f t="shared" si="10"/>
        <v>5647.35</v>
      </c>
      <c r="AD13" s="34">
        <f t="shared" si="10"/>
        <v>3369.9</v>
      </c>
      <c r="AE13" s="34">
        <f t="shared" si="10"/>
        <v>12</v>
      </c>
      <c r="AF13" s="34">
        <f t="shared" si="10"/>
        <v>2231.6999999999998</v>
      </c>
    </row>
    <row r="14" spans="1:32" ht="21" customHeight="1">
      <c r="A14" s="30" t="s">
        <v>1935</v>
      </c>
      <c r="B14" s="31" t="s">
        <v>139</v>
      </c>
      <c r="C14" s="31" t="s">
        <v>140</v>
      </c>
      <c r="D14" s="31">
        <v>5963</v>
      </c>
      <c r="E14" s="31">
        <v>3795</v>
      </c>
      <c r="F14" s="31">
        <v>0</v>
      </c>
      <c r="G14" s="31">
        <v>2439</v>
      </c>
      <c r="H14" s="8"/>
      <c r="I14" s="33"/>
      <c r="J14" s="33"/>
      <c r="K14" s="33">
        <v>12</v>
      </c>
      <c r="M14" s="30" t="str">
        <f t="shared" si="3"/>
        <v>Sunset Deluxe Water Pool Villa</v>
      </c>
      <c r="N14" s="31" t="str">
        <f t="shared" si="3"/>
        <v>BB</v>
      </c>
      <c r="O14" s="31" t="str">
        <f t="shared" si="3"/>
        <v>02 Persons</v>
      </c>
      <c r="P14" s="34">
        <f t="shared" si="4"/>
        <v>5975</v>
      </c>
      <c r="Q14" s="34">
        <f t="shared" si="5"/>
        <v>3807</v>
      </c>
      <c r="R14" s="34">
        <f t="shared" si="6"/>
        <v>12</v>
      </c>
      <c r="S14" s="34">
        <f t="shared" si="7"/>
        <v>2451</v>
      </c>
      <c r="U14" s="53">
        <f t="shared" si="11"/>
        <v>298.15000000000003</v>
      </c>
      <c r="V14" s="53">
        <f t="shared" si="8"/>
        <v>189.75</v>
      </c>
      <c r="W14" s="53">
        <f t="shared" si="8"/>
        <v>0</v>
      </c>
      <c r="X14" s="53">
        <f t="shared" si="8"/>
        <v>121.95</v>
      </c>
      <c r="Z14" s="30" t="str">
        <f t="shared" si="9"/>
        <v>Sunset Deluxe Water Pool Villa</v>
      </c>
      <c r="AA14" s="31" t="str">
        <f t="shared" si="9"/>
        <v>BB</v>
      </c>
      <c r="AB14" s="31" t="str">
        <f t="shared" si="9"/>
        <v>02 Persons</v>
      </c>
      <c r="AC14" s="34">
        <f t="shared" si="10"/>
        <v>6273.15</v>
      </c>
      <c r="AD14" s="34">
        <f t="shared" si="10"/>
        <v>3996.75</v>
      </c>
      <c r="AE14" s="34">
        <f t="shared" si="10"/>
        <v>12</v>
      </c>
      <c r="AF14" s="34">
        <f t="shared" si="10"/>
        <v>2572.9499999999998</v>
      </c>
    </row>
    <row r="15" spans="1:32" ht="21" customHeight="1">
      <c r="A15" s="30" t="s">
        <v>1936</v>
      </c>
      <c r="B15" s="31" t="s">
        <v>139</v>
      </c>
      <c r="C15" s="31" t="s">
        <v>68</v>
      </c>
      <c r="D15" s="31">
        <v>12761</v>
      </c>
      <c r="E15" s="31">
        <v>8673</v>
      </c>
      <c r="F15" s="31">
        <v>0</v>
      </c>
      <c r="G15" s="31">
        <v>5350</v>
      </c>
      <c r="H15" s="8"/>
      <c r="I15" s="33"/>
      <c r="J15" s="33"/>
      <c r="K15" s="33">
        <v>24</v>
      </c>
      <c r="M15" s="30" t="str">
        <f t="shared" si="3"/>
        <v xml:space="preserve">Beach Pool House Two Bed Room </v>
      </c>
      <c r="N15" s="31" t="str">
        <f t="shared" si="3"/>
        <v>BB</v>
      </c>
      <c r="O15" s="31" t="str">
        <f t="shared" si="3"/>
        <v>04 Persons</v>
      </c>
      <c r="P15" s="34">
        <f t="shared" si="4"/>
        <v>12785</v>
      </c>
      <c r="Q15" s="34">
        <f t="shared" si="5"/>
        <v>8697</v>
      </c>
      <c r="R15" s="34">
        <f t="shared" si="6"/>
        <v>24</v>
      </c>
      <c r="S15" s="34">
        <f t="shared" si="7"/>
        <v>5374</v>
      </c>
      <c r="U15" s="53">
        <f t="shared" si="11"/>
        <v>638.05000000000007</v>
      </c>
      <c r="V15" s="53">
        <f t="shared" si="8"/>
        <v>433.65000000000003</v>
      </c>
      <c r="W15" s="53">
        <f t="shared" si="8"/>
        <v>0</v>
      </c>
      <c r="X15" s="53">
        <f t="shared" si="8"/>
        <v>267.5</v>
      </c>
      <c r="Z15" s="30" t="str">
        <f t="shared" si="9"/>
        <v xml:space="preserve">Beach Pool House Two Bed Room </v>
      </c>
      <c r="AA15" s="31" t="str">
        <f t="shared" si="9"/>
        <v>BB</v>
      </c>
      <c r="AB15" s="31" t="str">
        <f t="shared" si="9"/>
        <v>04 Persons</v>
      </c>
      <c r="AC15" s="34">
        <f t="shared" si="10"/>
        <v>13423.05</v>
      </c>
      <c r="AD15" s="34">
        <f t="shared" si="10"/>
        <v>9130.65</v>
      </c>
      <c r="AE15" s="34">
        <f t="shared" si="10"/>
        <v>24</v>
      </c>
      <c r="AF15" s="34">
        <f t="shared" si="10"/>
        <v>5641.5</v>
      </c>
    </row>
    <row r="16" spans="1:32" ht="21" customHeight="1">
      <c r="A16" s="30" t="s">
        <v>1937</v>
      </c>
      <c r="B16" s="31" t="s">
        <v>139</v>
      </c>
      <c r="C16" s="31" t="s">
        <v>68</v>
      </c>
      <c r="D16" s="31">
        <v>16696</v>
      </c>
      <c r="E16" s="31">
        <v>11384</v>
      </c>
      <c r="F16" s="31">
        <v>0</v>
      </c>
      <c r="G16" s="31">
        <v>6451</v>
      </c>
      <c r="H16" s="8"/>
      <c r="I16" s="33"/>
      <c r="J16" s="33"/>
      <c r="K16" s="33">
        <v>24</v>
      </c>
      <c r="M16" s="30" t="str">
        <f t="shared" si="3"/>
        <v xml:space="preserve">Ocean Pool House Two Bed Room </v>
      </c>
      <c r="N16" s="31" t="str">
        <f t="shared" si="3"/>
        <v>BB</v>
      </c>
      <c r="O16" s="31" t="str">
        <f t="shared" si="3"/>
        <v>04 Persons</v>
      </c>
      <c r="P16" s="34">
        <f t="shared" si="4"/>
        <v>16720</v>
      </c>
      <c r="Q16" s="34">
        <f t="shared" si="5"/>
        <v>11408</v>
      </c>
      <c r="R16" s="34">
        <f t="shared" si="6"/>
        <v>24</v>
      </c>
      <c r="S16" s="34">
        <f t="shared" si="7"/>
        <v>6475</v>
      </c>
      <c r="U16" s="53">
        <f t="shared" si="11"/>
        <v>834.80000000000007</v>
      </c>
      <c r="V16" s="53">
        <f t="shared" si="8"/>
        <v>569.20000000000005</v>
      </c>
      <c r="W16" s="53">
        <f t="shared" si="8"/>
        <v>0</v>
      </c>
      <c r="X16" s="53">
        <f t="shared" si="8"/>
        <v>322.55</v>
      </c>
      <c r="Z16" s="30" t="str">
        <f t="shared" si="9"/>
        <v xml:space="preserve">Ocean Pool House Two Bed Room </v>
      </c>
      <c r="AA16" s="31" t="str">
        <f t="shared" si="9"/>
        <v>BB</v>
      </c>
      <c r="AB16" s="31" t="str">
        <f t="shared" si="9"/>
        <v>04 Persons</v>
      </c>
      <c r="AC16" s="34">
        <f t="shared" si="10"/>
        <v>17554.8</v>
      </c>
      <c r="AD16" s="34">
        <f t="shared" si="10"/>
        <v>11977.2</v>
      </c>
      <c r="AE16" s="34">
        <f t="shared" si="10"/>
        <v>24</v>
      </c>
      <c r="AF16" s="34">
        <f t="shared" si="10"/>
        <v>6797.55</v>
      </c>
    </row>
    <row r="17" spans="1:32" ht="21" customHeight="1">
      <c r="A17" s="30" t="s">
        <v>1938</v>
      </c>
      <c r="B17" s="31" t="s">
        <v>139</v>
      </c>
      <c r="C17" s="31" t="s">
        <v>140</v>
      </c>
      <c r="D17" s="31">
        <v>15720</v>
      </c>
      <c r="E17" s="31">
        <v>12468</v>
      </c>
      <c r="F17" s="31">
        <v>0</v>
      </c>
      <c r="G17" s="31">
        <v>8673</v>
      </c>
      <c r="H17" s="8"/>
      <c r="I17" s="33"/>
      <c r="J17" s="33"/>
      <c r="K17" s="33">
        <v>12</v>
      </c>
      <c r="M17" s="30" t="str">
        <f t="shared" si="3"/>
        <v xml:space="preserve">Romantic Pool Residence One Bed Room </v>
      </c>
      <c r="N17" s="31" t="str">
        <f t="shared" si="3"/>
        <v>BB</v>
      </c>
      <c r="O17" s="31" t="str">
        <f t="shared" si="3"/>
        <v>02 Persons</v>
      </c>
      <c r="P17" s="34">
        <f t="shared" si="4"/>
        <v>15732</v>
      </c>
      <c r="Q17" s="34">
        <f t="shared" si="5"/>
        <v>12480</v>
      </c>
      <c r="R17" s="34">
        <f t="shared" si="6"/>
        <v>12</v>
      </c>
      <c r="S17" s="34">
        <f t="shared" si="7"/>
        <v>8685</v>
      </c>
      <c r="U17" s="53">
        <f t="shared" si="11"/>
        <v>786</v>
      </c>
      <c r="V17" s="53">
        <f t="shared" si="8"/>
        <v>623.40000000000009</v>
      </c>
      <c r="W17" s="53">
        <f t="shared" si="8"/>
        <v>0</v>
      </c>
      <c r="X17" s="53">
        <f t="shared" si="8"/>
        <v>433.65000000000003</v>
      </c>
      <c r="Z17" s="30" t="str">
        <f t="shared" si="9"/>
        <v xml:space="preserve">Romantic Pool Residence One Bed Room </v>
      </c>
      <c r="AA17" s="31" t="str">
        <f t="shared" si="9"/>
        <v>BB</v>
      </c>
      <c r="AB17" s="31" t="str">
        <f t="shared" si="9"/>
        <v>02 Persons</v>
      </c>
      <c r="AC17" s="34">
        <f t="shared" si="10"/>
        <v>16518</v>
      </c>
      <c r="AD17" s="34">
        <f t="shared" si="10"/>
        <v>13103.4</v>
      </c>
      <c r="AE17" s="34">
        <f t="shared" si="10"/>
        <v>12</v>
      </c>
      <c r="AF17" s="34">
        <f t="shared" si="10"/>
        <v>9118.65</v>
      </c>
    </row>
    <row r="18" spans="1:32" ht="21" customHeight="1">
      <c r="A18" s="30" t="s">
        <v>1939</v>
      </c>
      <c r="B18" s="31" t="s">
        <v>139</v>
      </c>
      <c r="C18" s="31" t="s">
        <v>151</v>
      </c>
      <c r="D18" s="31">
        <v>35777</v>
      </c>
      <c r="E18" s="31">
        <v>24936</v>
      </c>
      <c r="F18" s="31">
        <v>0</v>
      </c>
      <c r="G18" s="31">
        <v>17347</v>
      </c>
      <c r="H18" s="8"/>
      <c r="I18" s="33"/>
      <c r="J18" s="33"/>
      <c r="K18" s="33">
        <v>48</v>
      </c>
      <c r="M18" s="30" t="str">
        <f t="shared" si="3"/>
        <v xml:space="preserve">Velaa Private Residence Four Bed Room </v>
      </c>
      <c r="N18" s="31" t="str">
        <f t="shared" si="3"/>
        <v>BB</v>
      </c>
      <c r="O18" s="31" t="str">
        <f t="shared" si="3"/>
        <v>08 Persons</v>
      </c>
      <c r="P18" s="34">
        <f t="shared" si="4"/>
        <v>35825</v>
      </c>
      <c r="Q18" s="34">
        <f t="shared" si="5"/>
        <v>24984</v>
      </c>
      <c r="R18" s="34">
        <f t="shared" si="6"/>
        <v>48</v>
      </c>
      <c r="S18" s="34">
        <f t="shared" si="7"/>
        <v>17395</v>
      </c>
      <c r="U18" s="53">
        <f t="shared" si="11"/>
        <v>1788.8500000000001</v>
      </c>
      <c r="V18" s="53">
        <f t="shared" si="8"/>
        <v>1246.8000000000002</v>
      </c>
      <c r="W18" s="53">
        <f t="shared" si="8"/>
        <v>0</v>
      </c>
      <c r="X18" s="53">
        <f t="shared" si="8"/>
        <v>867.35</v>
      </c>
      <c r="Z18" s="30" t="str">
        <f t="shared" si="9"/>
        <v xml:space="preserve">Velaa Private Residence Four Bed Room </v>
      </c>
      <c r="AA18" s="31" t="str">
        <f t="shared" si="9"/>
        <v>BB</v>
      </c>
      <c r="AB18" s="31" t="str">
        <f t="shared" si="9"/>
        <v>08 Persons</v>
      </c>
      <c r="AC18" s="34">
        <f t="shared" si="10"/>
        <v>37613.85</v>
      </c>
      <c r="AD18" s="34">
        <f t="shared" si="10"/>
        <v>26230.799999999999</v>
      </c>
      <c r="AE18" s="34">
        <f t="shared" si="10"/>
        <v>48</v>
      </c>
      <c r="AF18" s="34">
        <f t="shared" si="10"/>
        <v>18262.349999999999</v>
      </c>
    </row>
    <row r="19" spans="1:32" ht="21" customHeight="1">
      <c r="A19" s="25" t="s">
        <v>24</v>
      </c>
      <c r="I19" s="25" t="s">
        <v>25</v>
      </c>
      <c r="M19" s="25" t="s">
        <v>26</v>
      </c>
      <c r="U19" s="25" t="s">
        <v>27</v>
      </c>
      <c r="Z19" s="25" t="s">
        <v>129</v>
      </c>
    </row>
    <row r="20" spans="1:32" ht="21" customHeight="1">
      <c r="A20" s="299" t="s">
        <v>0</v>
      </c>
      <c r="B20" s="299" t="s">
        <v>1</v>
      </c>
      <c r="C20" s="299" t="s">
        <v>29</v>
      </c>
      <c r="D20" s="269" t="s">
        <v>1940</v>
      </c>
      <c r="E20" s="269" t="s">
        <v>1941</v>
      </c>
      <c r="F20" s="269" t="s">
        <v>1942</v>
      </c>
      <c r="G20" s="269">
        <v>0</v>
      </c>
      <c r="H20" s="8"/>
      <c r="I20" s="26" t="s">
        <v>32</v>
      </c>
      <c r="J20" s="26" t="s">
        <v>33</v>
      </c>
      <c r="K20" s="26" t="s">
        <v>34</v>
      </c>
      <c r="M20" s="294" t="s">
        <v>0</v>
      </c>
      <c r="N20" s="294" t="s">
        <v>1</v>
      </c>
      <c r="O20" s="294" t="s">
        <v>29</v>
      </c>
      <c r="P20" s="51" t="str">
        <f t="shared" ref="P20:S21" si="12">D20</f>
        <v xml:space="preserve">Relax &amp; Escape </v>
      </c>
      <c r="Q20" s="51" t="str">
        <f t="shared" si="12"/>
        <v>Turtle</v>
      </c>
      <c r="R20" s="51" t="str">
        <f t="shared" si="12"/>
        <v>Relax &amp; Escape</v>
      </c>
      <c r="S20" s="51">
        <f t="shared" si="12"/>
        <v>0</v>
      </c>
      <c r="U20" s="27" t="str">
        <f>P20</f>
        <v xml:space="preserve">Relax &amp; Escape </v>
      </c>
      <c r="V20" s="27" t="str">
        <f t="shared" ref="V20:X21" si="13">Q20</f>
        <v>Turtle</v>
      </c>
      <c r="W20" s="27" t="str">
        <f t="shared" si="13"/>
        <v>Relax &amp; Escape</v>
      </c>
      <c r="X20" s="27">
        <f t="shared" si="13"/>
        <v>0</v>
      </c>
      <c r="Z20" s="311" t="s">
        <v>0</v>
      </c>
      <c r="AA20" s="311" t="s">
        <v>1</v>
      </c>
      <c r="AB20" s="311" t="s">
        <v>29</v>
      </c>
      <c r="AC20" s="52" t="str">
        <f>U20</f>
        <v xml:space="preserve">Relax &amp; Escape </v>
      </c>
      <c r="AD20" s="52" t="str">
        <f t="shared" ref="AD20:AF21" si="14">V20</f>
        <v>Turtle</v>
      </c>
      <c r="AE20" s="52" t="str">
        <f t="shared" si="14"/>
        <v>Relax &amp; Escape</v>
      </c>
      <c r="AF20" s="52">
        <f t="shared" si="14"/>
        <v>0</v>
      </c>
    </row>
    <row r="21" spans="1:32" ht="21" customHeight="1">
      <c r="A21" s="299"/>
      <c r="B21" s="299"/>
      <c r="C21" s="299"/>
      <c r="D21" s="57" t="s">
        <v>179</v>
      </c>
      <c r="E21" s="57" t="s">
        <v>180</v>
      </c>
      <c r="F21" s="57" t="s">
        <v>474</v>
      </c>
      <c r="G21" s="57">
        <v>0</v>
      </c>
      <c r="H21" s="8"/>
      <c r="I21" s="26" t="s">
        <v>37</v>
      </c>
      <c r="J21" s="26" t="s">
        <v>38</v>
      </c>
      <c r="K21" s="26" t="s">
        <v>137</v>
      </c>
      <c r="M21" s="294"/>
      <c r="N21" s="294"/>
      <c r="O21" s="294"/>
      <c r="P21" s="51" t="str">
        <f t="shared" si="12"/>
        <v>01 Aug 2020 to 31 Aug 2020</v>
      </c>
      <c r="Q21" s="51" t="str">
        <f t="shared" si="12"/>
        <v>01 Sep 2020 to 30 Sep 2020</v>
      </c>
      <c r="R21" s="51" t="str">
        <f t="shared" si="12"/>
        <v>01 Oct 2020 to 19 Dec 2020</v>
      </c>
      <c r="S21" s="51">
        <f t="shared" si="12"/>
        <v>0</v>
      </c>
      <c r="U21" s="27" t="str">
        <f>P21</f>
        <v>01 Aug 2020 to 31 Aug 2020</v>
      </c>
      <c r="V21" s="27" t="str">
        <f t="shared" si="13"/>
        <v>01 Sep 2020 to 30 Sep 2020</v>
      </c>
      <c r="W21" s="27" t="str">
        <f t="shared" si="13"/>
        <v>01 Oct 2020 to 19 Dec 2020</v>
      </c>
      <c r="X21" s="27">
        <f t="shared" si="13"/>
        <v>0</v>
      </c>
      <c r="Z21" s="311"/>
      <c r="AA21" s="311"/>
      <c r="AB21" s="311"/>
      <c r="AC21" s="52" t="str">
        <f>U21</f>
        <v>01 Aug 2020 to 31 Aug 2020</v>
      </c>
      <c r="AD21" s="52" t="str">
        <f t="shared" si="14"/>
        <v>01 Sep 2020 to 30 Sep 2020</v>
      </c>
      <c r="AE21" s="52" t="str">
        <f t="shared" si="14"/>
        <v>01 Oct 2020 to 19 Dec 2020</v>
      </c>
      <c r="AF21" s="52">
        <f t="shared" si="14"/>
        <v>0</v>
      </c>
    </row>
    <row r="22" spans="1:32" ht="21" customHeight="1">
      <c r="A22" s="30" t="s">
        <v>202</v>
      </c>
      <c r="B22" s="31" t="s">
        <v>139</v>
      </c>
      <c r="C22" s="31" t="s">
        <v>140</v>
      </c>
      <c r="D22" s="31">
        <v>2391</v>
      </c>
      <c r="E22" s="31">
        <v>1971</v>
      </c>
      <c r="F22" s="31">
        <v>2391</v>
      </c>
      <c r="G22" s="31">
        <v>0</v>
      </c>
      <c r="H22" s="8"/>
      <c r="I22" s="33"/>
      <c r="J22" s="33"/>
      <c r="K22" s="33">
        <v>12</v>
      </c>
      <c r="M22" s="30" t="str">
        <f t="shared" ref="M22:O29" si="15">A22</f>
        <v>Beach Pool Villa</v>
      </c>
      <c r="N22" s="31" t="str">
        <f t="shared" si="15"/>
        <v>BB</v>
      </c>
      <c r="O22" s="31" t="str">
        <f t="shared" si="15"/>
        <v>02 Persons</v>
      </c>
      <c r="P22" s="34">
        <f t="shared" ref="P22:P29" si="16">D22+K22</f>
        <v>2403</v>
      </c>
      <c r="Q22" s="34">
        <f t="shared" ref="Q22:Q29" si="17">E22+K22</f>
        <v>1983</v>
      </c>
      <c r="R22" s="34">
        <f t="shared" ref="R22:R29" si="18">F22+K22</f>
        <v>2403</v>
      </c>
      <c r="S22" s="34">
        <f t="shared" ref="S22:S29" si="19">G22+K22</f>
        <v>12</v>
      </c>
      <c r="U22" s="53">
        <f>D22*0.05</f>
        <v>119.55000000000001</v>
      </c>
      <c r="V22" s="53">
        <f t="shared" ref="V22:X29" si="20">E22*0.05</f>
        <v>98.550000000000011</v>
      </c>
      <c r="W22" s="53">
        <f t="shared" si="20"/>
        <v>119.55000000000001</v>
      </c>
      <c r="X22" s="53">
        <f t="shared" si="20"/>
        <v>0</v>
      </c>
      <c r="Z22" s="30" t="str">
        <f t="shared" ref="Z22:AB29" si="21">M22</f>
        <v>Beach Pool Villa</v>
      </c>
      <c r="AA22" s="31" t="str">
        <f t="shared" si="21"/>
        <v>BB</v>
      </c>
      <c r="AB22" s="31" t="str">
        <f t="shared" si="21"/>
        <v>02 Persons</v>
      </c>
      <c r="AC22" s="34">
        <f>P22+U22</f>
        <v>2522.5500000000002</v>
      </c>
      <c r="AD22" s="34">
        <f t="shared" ref="AD22:AF29" si="22">Q22+V22</f>
        <v>2081.5500000000002</v>
      </c>
      <c r="AE22" s="34">
        <f t="shared" si="22"/>
        <v>2522.5500000000002</v>
      </c>
      <c r="AF22" s="34">
        <f t="shared" si="22"/>
        <v>12</v>
      </c>
    </row>
    <row r="23" spans="1:32" ht="21" customHeight="1">
      <c r="A23" s="30" t="s">
        <v>1933</v>
      </c>
      <c r="B23" s="31" t="s">
        <v>139</v>
      </c>
      <c r="C23" s="31" t="s">
        <v>140</v>
      </c>
      <c r="D23" s="31">
        <v>2765</v>
      </c>
      <c r="E23" s="31">
        <v>2277</v>
      </c>
      <c r="F23" s="31">
        <v>2765</v>
      </c>
      <c r="G23" s="31">
        <v>0</v>
      </c>
      <c r="H23" s="8"/>
      <c r="I23" s="33"/>
      <c r="J23" s="33"/>
      <c r="K23" s="33">
        <v>12</v>
      </c>
      <c r="M23" s="30" t="str">
        <f t="shared" si="15"/>
        <v xml:space="preserve">Deluxe Beach Pool Villa </v>
      </c>
      <c r="N23" s="31" t="str">
        <f t="shared" si="15"/>
        <v>BB</v>
      </c>
      <c r="O23" s="31" t="str">
        <f t="shared" si="15"/>
        <v>02 Persons</v>
      </c>
      <c r="P23" s="34">
        <f t="shared" si="16"/>
        <v>2777</v>
      </c>
      <c r="Q23" s="34">
        <f t="shared" si="17"/>
        <v>2289</v>
      </c>
      <c r="R23" s="34">
        <f t="shared" si="18"/>
        <v>2777</v>
      </c>
      <c r="S23" s="34">
        <f t="shared" si="19"/>
        <v>12</v>
      </c>
      <c r="U23" s="53">
        <f t="shared" ref="U23:U29" si="23">D23*0.05</f>
        <v>138.25</v>
      </c>
      <c r="V23" s="53">
        <f t="shared" si="20"/>
        <v>113.85000000000001</v>
      </c>
      <c r="W23" s="53">
        <f t="shared" si="20"/>
        <v>138.25</v>
      </c>
      <c r="X23" s="53">
        <f t="shared" si="20"/>
        <v>0</v>
      </c>
      <c r="Z23" s="30" t="str">
        <f t="shared" si="21"/>
        <v xml:space="preserve">Deluxe Beach Pool Villa </v>
      </c>
      <c r="AA23" s="31" t="str">
        <f t="shared" si="21"/>
        <v>BB</v>
      </c>
      <c r="AB23" s="31" t="str">
        <f t="shared" si="21"/>
        <v>02 Persons</v>
      </c>
      <c r="AC23" s="34">
        <f t="shared" ref="AC23:AC29" si="24">P23+U23</f>
        <v>2915.25</v>
      </c>
      <c r="AD23" s="34">
        <f t="shared" si="22"/>
        <v>2402.85</v>
      </c>
      <c r="AE23" s="34">
        <f t="shared" si="22"/>
        <v>2915.25</v>
      </c>
      <c r="AF23" s="34">
        <f t="shared" si="22"/>
        <v>12</v>
      </c>
    </row>
    <row r="24" spans="1:32" ht="21" customHeight="1">
      <c r="A24" s="30" t="s">
        <v>1934</v>
      </c>
      <c r="B24" s="31" t="s">
        <v>139</v>
      </c>
      <c r="C24" s="31" t="s">
        <v>140</v>
      </c>
      <c r="D24" s="31">
        <v>2439</v>
      </c>
      <c r="E24" s="31">
        <v>2114</v>
      </c>
      <c r="F24" s="31">
        <v>2439</v>
      </c>
      <c r="G24" s="31">
        <v>0</v>
      </c>
      <c r="H24" s="8"/>
      <c r="I24" s="33"/>
      <c r="J24" s="33"/>
      <c r="K24" s="33">
        <v>12</v>
      </c>
      <c r="M24" s="30" t="str">
        <f t="shared" si="15"/>
        <v>Sunrise Water Pool Villa</v>
      </c>
      <c r="N24" s="31" t="str">
        <f t="shared" si="15"/>
        <v>BB</v>
      </c>
      <c r="O24" s="31" t="str">
        <f t="shared" si="15"/>
        <v>02 Persons</v>
      </c>
      <c r="P24" s="34">
        <f t="shared" si="16"/>
        <v>2451</v>
      </c>
      <c r="Q24" s="34">
        <f t="shared" si="17"/>
        <v>2126</v>
      </c>
      <c r="R24" s="34">
        <f t="shared" si="18"/>
        <v>2451</v>
      </c>
      <c r="S24" s="34">
        <f t="shared" si="19"/>
        <v>12</v>
      </c>
      <c r="U24" s="53">
        <f t="shared" si="23"/>
        <v>121.95</v>
      </c>
      <c r="V24" s="53">
        <f t="shared" si="20"/>
        <v>105.7</v>
      </c>
      <c r="W24" s="53">
        <f t="shared" si="20"/>
        <v>121.95</v>
      </c>
      <c r="X24" s="53">
        <f t="shared" si="20"/>
        <v>0</v>
      </c>
      <c r="Z24" s="30" t="str">
        <f t="shared" si="21"/>
        <v>Sunrise Water Pool Villa</v>
      </c>
      <c r="AA24" s="31" t="str">
        <f t="shared" si="21"/>
        <v>BB</v>
      </c>
      <c r="AB24" s="31" t="str">
        <f t="shared" si="21"/>
        <v>02 Persons</v>
      </c>
      <c r="AC24" s="34">
        <f t="shared" si="24"/>
        <v>2572.9499999999998</v>
      </c>
      <c r="AD24" s="34">
        <f t="shared" si="22"/>
        <v>2231.6999999999998</v>
      </c>
      <c r="AE24" s="34">
        <f t="shared" si="22"/>
        <v>2572.9499999999998</v>
      </c>
      <c r="AF24" s="34">
        <f t="shared" si="22"/>
        <v>12</v>
      </c>
    </row>
    <row r="25" spans="1:32" ht="21" customHeight="1">
      <c r="A25" s="30" t="s">
        <v>1935</v>
      </c>
      <c r="B25" s="31" t="s">
        <v>139</v>
      </c>
      <c r="C25" s="31" t="s">
        <v>140</v>
      </c>
      <c r="D25" s="31">
        <v>2900</v>
      </c>
      <c r="E25" s="31">
        <v>2439</v>
      </c>
      <c r="F25" s="31">
        <v>2900</v>
      </c>
      <c r="G25" s="31">
        <v>0</v>
      </c>
      <c r="H25" s="8"/>
      <c r="I25" s="33"/>
      <c r="J25" s="33"/>
      <c r="K25" s="33">
        <v>12</v>
      </c>
      <c r="M25" s="30" t="str">
        <f t="shared" si="15"/>
        <v>Sunset Deluxe Water Pool Villa</v>
      </c>
      <c r="N25" s="31" t="str">
        <f t="shared" si="15"/>
        <v>BB</v>
      </c>
      <c r="O25" s="31" t="str">
        <f t="shared" si="15"/>
        <v>02 Persons</v>
      </c>
      <c r="P25" s="34">
        <f t="shared" si="16"/>
        <v>2912</v>
      </c>
      <c r="Q25" s="34">
        <f t="shared" si="17"/>
        <v>2451</v>
      </c>
      <c r="R25" s="34">
        <f t="shared" si="18"/>
        <v>2912</v>
      </c>
      <c r="S25" s="34">
        <f t="shared" si="19"/>
        <v>12</v>
      </c>
      <c r="U25" s="53">
        <f t="shared" si="23"/>
        <v>145</v>
      </c>
      <c r="V25" s="53">
        <f t="shared" si="20"/>
        <v>121.95</v>
      </c>
      <c r="W25" s="53">
        <f t="shared" si="20"/>
        <v>145</v>
      </c>
      <c r="X25" s="53">
        <f t="shared" si="20"/>
        <v>0</v>
      </c>
      <c r="Z25" s="30" t="str">
        <f t="shared" si="21"/>
        <v>Sunset Deluxe Water Pool Villa</v>
      </c>
      <c r="AA25" s="31" t="str">
        <f t="shared" si="21"/>
        <v>BB</v>
      </c>
      <c r="AB25" s="31" t="str">
        <f t="shared" si="21"/>
        <v>02 Persons</v>
      </c>
      <c r="AC25" s="34">
        <f t="shared" si="24"/>
        <v>3057</v>
      </c>
      <c r="AD25" s="34">
        <f t="shared" si="22"/>
        <v>2572.9499999999998</v>
      </c>
      <c r="AE25" s="34">
        <f t="shared" si="22"/>
        <v>3057</v>
      </c>
      <c r="AF25" s="34">
        <f t="shared" si="22"/>
        <v>12</v>
      </c>
    </row>
    <row r="26" spans="1:32" ht="21" customHeight="1">
      <c r="A26" s="30" t="s">
        <v>1936</v>
      </c>
      <c r="B26" s="31" t="s">
        <v>139</v>
      </c>
      <c r="C26" s="31" t="s">
        <v>68</v>
      </c>
      <c r="D26" s="31">
        <v>6451</v>
      </c>
      <c r="E26" s="31">
        <v>5350</v>
      </c>
      <c r="F26" s="31">
        <v>6451</v>
      </c>
      <c r="G26" s="31">
        <v>0</v>
      </c>
      <c r="H26" s="8"/>
      <c r="I26" s="33"/>
      <c r="J26" s="33"/>
      <c r="K26" s="33">
        <v>24</v>
      </c>
      <c r="M26" s="30" t="str">
        <f t="shared" si="15"/>
        <v xml:space="preserve">Beach Pool House Two Bed Room </v>
      </c>
      <c r="N26" s="31" t="str">
        <f t="shared" si="15"/>
        <v>BB</v>
      </c>
      <c r="O26" s="31" t="str">
        <f t="shared" si="15"/>
        <v>04 Persons</v>
      </c>
      <c r="P26" s="34">
        <f t="shared" si="16"/>
        <v>6475</v>
      </c>
      <c r="Q26" s="34">
        <f t="shared" si="17"/>
        <v>5374</v>
      </c>
      <c r="R26" s="34">
        <f t="shared" si="18"/>
        <v>6475</v>
      </c>
      <c r="S26" s="34">
        <f t="shared" si="19"/>
        <v>24</v>
      </c>
      <c r="U26" s="53">
        <f t="shared" si="23"/>
        <v>322.55</v>
      </c>
      <c r="V26" s="53">
        <f t="shared" si="20"/>
        <v>267.5</v>
      </c>
      <c r="W26" s="53">
        <f t="shared" si="20"/>
        <v>322.55</v>
      </c>
      <c r="X26" s="53">
        <f t="shared" si="20"/>
        <v>0</v>
      </c>
      <c r="Z26" s="30" t="str">
        <f t="shared" si="21"/>
        <v xml:space="preserve">Beach Pool House Two Bed Room </v>
      </c>
      <c r="AA26" s="31" t="str">
        <f t="shared" si="21"/>
        <v>BB</v>
      </c>
      <c r="AB26" s="31" t="str">
        <f t="shared" si="21"/>
        <v>04 Persons</v>
      </c>
      <c r="AC26" s="34">
        <f t="shared" si="24"/>
        <v>6797.55</v>
      </c>
      <c r="AD26" s="34">
        <f t="shared" si="22"/>
        <v>5641.5</v>
      </c>
      <c r="AE26" s="34">
        <f t="shared" si="22"/>
        <v>6797.55</v>
      </c>
      <c r="AF26" s="34">
        <f t="shared" si="22"/>
        <v>24</v>
      </c>
    </row>
    <row r="27" spans="1:32" ht="21" customHeight="1">
      <c r="A27" s="30" t="s">
        <v>1937</v>
      </c>
      <c r="B27" s="31" t="s">
        <v>139</v>
      </c>
      <c r="C27" s="31" t="s">
        <v>68</v>
      </c>
      <c r="D27" s="31">
        <v>8348</v>
      </c>
      <c r="E27" s="31">
        <v>6451</v>
      </c>
      <c r="F27" s="31">
        <v>8348</v>
      </c>
      <c r="G27" s="31">
        <v>0</v>
      </c>
      <c r="H27" s="8"/>
      <c r="I27" s="33"/>
      <c r="J27" s="33"/>
      <c r="K27" s="33">
        <v>24</v>
      </c>
      <c r="M27" s="30" t="str">
        <f t="shared" si="15"/>
        <v xml:space="preserve">Ocean Pool House Two Bed Room </v>
      </c>
      <c r="N27" s="31" t="str">
        <f t="shared" si="15"/>
        <v>BB</v>
      </c>
      <c r="O27" s="31" t="str">
        <f t="shared" si="15"/>
        <v>04 Persons</v>
      </c>
      <c r="P27" s="34">
        <f t="shared" si="16"/>
        <v>8372</v>
      </c>
      <c r="Q27" s="34">
        <f t="shared" si="17"/>
        <v>6475</v>
      </c>
      <c r="R27" s="34">
        <f t="shared" si="18"/>
        <v>8372</v>
      </c>
      <c r="S27" s="34">
        <f t="shared" si="19"/>
        <v>24</v>
      </c>
      <c r="U27" s="53">
        <f t="shared" si="23"/>
        <v>417.40000000000003</v>
      </c>
      <c r="V27" s="53">
        <f t="shared" si="20"/>
        <v>322.55</v>
      </c>
      <c r="W27" s="53">
        <f t="shared" si="20"/>
        <v>417.40000000000003</v>
      </c>
      <c r="X27" s="53">
        <f t="shared" si="20"/>
        <v>0</v>
      </c>
      <c r="Z27" s="30" t="str">
        <f t="shared" si="21"/>
        <v xml:space="preserve">Ocean Pool House Two Bed Room </v>
      </c>
      <c r="AA27" s="31" t="str">
        <f t="shared" si="21"/>
        <v>BB</v>
      </c>
      <c r="AB27" s="31" t="str">
        <f t="shared" si="21"/>
        <v>04 Persons</v>
      </c>
      <c r="AC27" s="34">
        <f t="shared" si="24"/>
        <v>8789.4</v>
      </c>
      <c r="AD27" s="34">
        <f t="shared" si="22"/>
        <v>6797.55</v>
      </c>
      <c r="AE27" s="34">
        <f t="shared" si="22"/>
        <v>8789.4</v>
      </c>
      <c r="AF27" s="34">
        <f t="shared" si="22"/>
        <v>24</v>
      </c>
    </row>
    <row r="28" spans="1:32" ht="21" customHeight="1">
      <c r="A28" s="30" t="s">
        <v>1938</v>
      </c>
      <c r="B28" s="31" t="s">
        <v>139</v>
      </c>
      <c r="C28" s="31" t="s">
        <v>140</v>
      </c>
      <c r="D28" s="31">
        <v>10300</v>
      </c>
      <c r="E28" s="31">
        <v>8673</v>
      </c>
      <c r="F28" s="31">
        <v>10300</v>
      </c>
      <c r="G28" s="31">
        <v>0</v>
      </c>
      <c r="H28" s="8"/>
      <c r="I28" s="33"/>
      <c r="J28" s="33"/>
      <c r="K28" s="33">
        <v>12</v>
      </c>
      <c r="M28" s="30" t="str">
        <f t="shared" si="15"/>
        <v xml:space="preserve">Romantic Pool Residence One Bed Room </v>
      </c>
      <c r="N28" s="31" t="str">
        <f t="shared" si="15"/>
        <v>BB</v>
      </c>
      <c r="O28" s="31" t="str">
        <f t="shared" si="15"/>
        <v>02 Persons</v>
      </c>
      <c r="P28" s="34">
        <f t="shared" si="16"/>
        <v>10312</v>
      </c>
      <c r="Q28" s="34">
        <f t="shared" si="17"/>
        <v>8685</v>
      </c>
      <c r="R28" s="34">
        <f t="shared" si="18"/>
        <v>10312</v>
      </c>
      <c r="S28" s="34">
        <f t="shared" si="19"/>
        <v>12</v>
      </c>
      <c r="U28" s="53">
        <f t="shared" si="23"/>
        <v>515</v>
      </c>
      <c r="V28" s="53">
        <f t="shared" si="20"/>
        <v>433.65000000000003</v>
      </c>
      <c r="W28" s="53">
        <f t="shared" si="20"/>
        <v>515</v>
      </c>
      <c r="X28" s="53">
        <f t="shared" si="20"/>
        <v>0</v>
      </c>
      <c r="Z28" s="30" t="str">
        <f t="shared" si="21"/>
        <v xml:space="preserve">Romantic Pool Residence One Bed Room </v>
      </c>
      <c r="AA28" s="31" t="str">
        <f t="shared" si="21"/>
        <v>BB</v>
      </c>
      <c r="AB28" s="31" t="str">
        <f t="shared" si="21"/>
        <v>02 Persons</v>
      </c>
      <c r="AC28" s="34">
        <f t="shared" si="24"/>
        <v>10827</v>
      </c>
      <c r="AD28" s="34">
        <f t="shared" si="22"/>
        <v>9118.65</v>
      </c>
      <c r="AE28" s="34">
        <f t="shared" si="22"/>
        <v>10827</v>
      </c>
      <c r="AF28" s="34">
        <f t="shared" si="22"/>
        <v>12</v>
      </c>
    </row>
    <row r="29" spans="1:32" ht="21" customHeight="1">
      <c r="A29" s="30" t="s">
        <v>1939</v>
      </c>
      <c r="B29" s="31" t="s">
        <v>139</v>
      </c>
      <c r="C29" s="31" t="s">
        <v>151</v>
      </c>
      <c r="D29" s="31">
        <v>20599</v>
      </c>
      <c r="E29" s="31">
        <v>17347</v>
      </c>
      <c r="F29" s="31">
        <v>20599</v>
      </c>
      <c r="G29" s="31">
        <v>0</v>
      </c>
      <c r="H29" s="8"/>
      <c r="I29" s="33"/>
      <c r="J29" s="33"/>
      <c r="K29" s="33">
        <v>48</v>
      </c>
      <c r="M29" s="30" t="str">
        <f t="shared" si="15"/>
        <v xml:space="preserve">Velaa Private Residence Four Bed Room </v>
      </c>
      <c r="N29" s="31" t="str">
        <f t="shared" si="15"/>
        <v>BB</v>
      </c>
      <c r="O29" s="31" t="str">
        <f t="shared" si="15"/>
        <v>08 Persons</v>
      </c>
      <c r="P29" s="34">
        <f t="shared" si="16"/>
        <v>20647</v>
      </c>
      <c r="Q29" s="34">
        <f t="shared" si="17"/>
        <v>17395</v>
      </c>
      <c r="R29" s="34">
        <f t="shared" si="18"/>
        <v>20647</v>
      </c>
      <c r="S29" s="34">
        <f t="shared" si="19"/>
        <v>48</v>
      </c>
      <c r="U29" s="53">
        <f t="shared" si="23"/>
        <v>1029.95</v>
      </c>
      <c r="V29" s="53">
        <f t="shared" si="20"/>
        <v>867.35</v>
      </c>
      <c r="W29" s="53">
        <f t="shared" si="20"/>
        <v>1029.95</v>
      </c>
      <c r="X29" s="53">
        <f t="shared" si="20"/>
        <v>0</v>
      </c>
      <c r="Z29" s="30" t="str">
        <f t="shared" si="21"/>
        <v xml:space="preserve">Velaa Private Residence Four Bed Room </v>
      </c>
      <c r="AA29" s="31" t="str">
        <f t="shared" si="21"/>
        <v>BB</v>
      </c>
      <c r="AB29" s="31" t="str">
        <f t="shared" si="21"/>
        <v>08 Persons</v>
      </c>
      <c r="AC29" s="34">
        <f t="shared" si="24"/>
        <v>21676.95</v>
      </c>
      <c r="AD29" s="34">
        <f t="shared" si="22"/>
        <v>18262.349999999999</v>
      </c>
      <c r="AE29" s="34">
        <f t="shared" si="22"/>
        <v>21676.95</v>
      </c>
      <c r="AF29" s="34">
        <f t="shared" si="22"/>
        <v>48</v>
      </c>
    </row>
  </sheetData>
  <sheetProtection algorithmName="SHA-512" hashValue="MfpZJ8Bmc3OMBjQSS6pX8uc/9YnYMp0tb18LbirOaxmEjAuXTnK1SuWZ2nyZh807y5V7Wgh08XZlqcZqeFq1Sw==" saltValue="XuOZHIEd5VKsPSdqLuU4Tg==" spinCount="100000" sheet="1" selectLockedCells="1" selectUnlockedCells="1"/>
  <mergeCells count="18">
    <mergeCell ref="O20:O21"/>
    <mergeCell ref="Z20:Z21"/>
    <mergeCell ref="A9:A10"/>
    <mergeCell ref="B9:B10"/>
    <mergeCell ref="C9:C10"/>
    <mergeCell ref="M9:M10"/>
    <mergeCell ref="N9:N10"/>
    <mergeCell ref="O9:O10"/>
    <mergeCell ref="A20:A21"/>
    <mergeCell ref="B20:B21"/>
    <mergeCell ref="C20:C21"/>
    <mergeCell ref="M20:M21"/>
    <mergeCell ref="N20:N21"/>
    <mergeCell ref="AA20:AA21"/>
    <mergeCell ref="AB20:AB21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FCD94-E5AA-4E6D-88A5-A40688B18C7C}">
  <sheetPr codeName="Лист22">
    <tabColor rgb="FFFF0000"/>
  </sheetPr>
  <dimension ref="A8:AF17"/>
  <sheetViews>
    <sheetView topLeftCell="AG4" zoomScaleNormal="100" zoomScaleSheetLayoutView="100" workbookViewId="0">
      <selection sqref="A1:AF1048576"/>
    </sheetView>
  </sheetViews>
  <sheetFormatPr defaultColWidth="26.28515625" defaultRowHeight="26.45" customHeight="1"/>
  <cols>
    <col min="1" max="32" width="0" style="25" hidden="1" customWidth="1"/>
    <col min="33" max="16384" width="26.28515625" style="25"/>
  </cols>
  <sheetData>
    <row r="8" spans="1:32" ht="26.4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6.45" customHeight="1">
      <c r="A9" s="299" t="s">
        <v>0</v>
      </c>
      <c r="B9" s="299" t="s">
        <v>1</v>
      </c>
      <c r="C9" s="299" t="s">
        <v>29</v>
      </c>
      <c r="D9" s="57" t="s">
        <v>175</v>
      </c>
      <c r="E9" s="57" t="s">
        <v>156</v>
      </c>
      <c r="F9" s="57" t="s">
        <v>174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Shoulder</v>
      </c>
      <c r="Q9" s="51" t="str">
        <f t="shared" si="0"/>
        <v xml:space="preserve">Peak </v>
      </c>
      <c r="R9" s="51" t="str">
        <f t="shared" si="0"/>
        <v xml:space="preserve">High </v>
      </c>
      <c r="S9" s="51" t="str">
        <f t="shared" si="0"/>
        <v>Low</v>
      </c>
      <c r="U9" s="27" t="str">
        <f>P9</f>
        <v>Shoulder</v>
      </c>
      <c r="V9" s="27" t="str">
        <f t="shared" ref="V9:X10" si="1">Q9</f>
        <v xml:space="preserve">Peak </v>
      </c>
      <c r="W9" s="27" t="str">
        <f t="shared" si="1"/>
        <v xml:space="preserve">High 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>Shoulder</v>
      </c>
      <c r="AD9" s="52" t="str">
        <f t="shared" ref="AD9:AF10" si="2">V9</f>
        <v xml:space="preserve">Peak </v>
      </c>
      <c r="AE9" s="52" t="str">
        <f t="shared" si="2"/>
        <v xml:space="preserve">High </v>
      </c>
      <c r="AF9" s="52" t="str">
        <f t="shared" si="2"/>
        <v>Low</v>
      </c>
    </row>
    <row r="10" spans="1:32" ht="26.45" customHeight="1">
      <c r="A10" s="299"/>
      <c r="B10" s="299"/>
      <c r="C10" s="299"/>
      <c r="D10" s="57" t="s">
        <v>235</v>
      </c>
      <c r="E10" s="57" t="s">
        <v>236</v>
      </c>
      <c r="F10" s="57" t="s">
        <v>237</v>
      </c>
      <c r="G10" s="57" t="s">
        <v>238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05 Jan 2020</v>
      </c>
      <c r="R10" s="51" t="str">
        <f t="shared" si="0"/>
        <v>06 Jan 2020 to 19 Apr 2020</v>
      </c>
      <c r="S10" s="51" t="str">
        <f t="shared" si="0"/>
        <v>20 Apr 2020 to 30 Sep 2020</v>
      </c>
      <c r="U10" s="27" t="str">
        <f>P10</f>
        <v>01 Nov 2019 to 23 Dec 2019</v>
      </c>
      <c r="V10" s="27" t="str">
        <f t="shared" si="1"/>
        <v>24 Dec 2019 to 05 Jan 2020</v>
      </c>
      <c r="W10" s="27" t="str">
        <f t="shared" si="1"/>
        <v>06 Jan 2020 to 19 Apr 2020</v>
      </c>
      <c r="X10" s="27" t="str">
        <f>S10</f>
        <v>20 Apr 2020 to 30 Sep 2020</v>
      </c>
      <c r="Z10" s="311"/>
      <c r="AA10" s="311"/>
      <c r="AB10" s="311"/>
      <c r="AC10" s="52" t="str">
        <f>U10</f>
        <v>01 Nov 2019 to 23 Dec 2019</v>
      </c>
      <c r="AD10" s="52" t="str">
        <f t="shared" si="2"/>
        <v>24 Dec 2019 to 05 Jan 2020</v>
      </c>
      <c r="AE10" s="52" t="str">
        <f t="shared" si="2"/>
        <v>06 Jan 2020 to 19 Apr 2020</v>
      </c>
      <c r="AF10" s="52" t="str">
        <f>X10</f>
        <v>20 Apr 2020 to 30 Sep 2020</v>
      </c>
    </row>
    <row r="11" spans="1:32" ht="26.45" customHeight="1">
      <c r="A11" s="30" t="s">
        <v>239</v>
      </c>
      <c r="B11" s="31" t="s">
        <v>217</v>
      </c>
      <c r="C11" s="31" t="s">
        <v>140</v>
      </c>
      <c r="D11" s="31">
        <v>725</v>
      </c>
      <c r="E11" s="31">
        <v>1025</v>
      </c>
      <c r="F11" s="31">
        <v>810</v>
      </c>
      <c r="G11" s="31">
        <v>605</v>
      </c>
      <c r="H11" s="8"/>
      <c r="I11" s="33"/>
      <c r="J11" s="33"/>
      <c r="K11" s="33">
        <v>12</v>
      </c>
      <c r="M11" s="30" t="str">
        <f t="shared" ref="M11:O12" si="3">A11</f>
        <v>Beachfront Villa</v>
      </c>
      <c r="N11" s="31" t="str">
        <f t="shared" si="3"/>
        <v>HB</v>
      </c>
      <c r="O11" s="31" t="str">
        <f t="shared" si="3"/>
        <v>02 Persons</v>
      </c>
      <c r="P11" s="34">
        <f>D11+K11</f>
        <v>737</v>
      </c>
      <c r="Q11" s="34">
        <f>E11+K11</f>
        <v>1037</v>
      </c>
      <c r="R11" s="34">
        <f>F11+K11</f>
        <v>822</v>
      </c>
      <c r="S11" s="34">
        <f>G11+K11</f>
        <v>617</v>
      </c>
      <c r="U11" s="53">
        <v>10</v>
      </c>
      <c r="V11" s="53">
        <v>25</v>
      </c>
      <c r="W11" s="53">
        <v>10</v>
      </c>
      <c r="X11" s="53">
        <v>10</v>
      </c>
      <c r="Z11" s="30" t="str">
        <f t="shared" ref="Z11:AB12" si="4">M11</f>
        <v>Beachfront Villa</v>
      </c>
      <c r="AA11" s="31" t="str">
        <f t="shared" si="4"/>
        <v>HB</v>
      </c>
      <c r="AB11" s="31" t="str">
        <f t="shared" si="4"/>
        <v>02 Persons</v>
      </c>
      <c r="AC11" s="34">
        <f t="shared" ref="AC11:AF12" si="5">P11+U11</f>
        <v>747</v>
      </c>
      <c r="AD11" s="34">
        <f t="shared" si="5"/>
        <v>1062</v>
      </c>
      <c r="AE11" s="34">
        <f t="shared" si="5"/>
        <v>832</v>
      </c>
      <c r="AF11" s="34">
        <f t="shared" si="5"/>
        <v>627</v>
      </c>
    </row>
    <row r="12" spans="1:32" ht="26.45" customHeight="1">
      <c r="A12" s="30" t="s">
        <v>240</v>
      </c>
      <c r="B12" s="31" t="s">
        <v>217</v>
      </c>
      <c r="C12" s="31" t="s">
        <v>140</v>
      </c>
      <c r="D12" s="31">
        <v>785</v>
      </c>
      <c r="E12" s="31">
        <v>1085</v>
      </c>
      <c r="F12" s="31">
        <v>870</v>
      </c>
      <c r="G12" s="31">
        <v>665</v>
      </c>
      <c r="H12" s="8"/>
      <c r="I12" s="33"/>
      <c r="J12" s="33"/>
      <c r="K12" s="33">
        <v>12</v>
      </c>
      <c r="M12" s="30" t="str">
        <f t="shared" si="3"/>
        <v>Beachfront Jet Pool Villa</v>
      </c>
      <c r="N12" s="31" t="str">
        <f t="shared" si="3"/>
        <v>HB</v>
      </c>
      <c r="O12" s="31" t="str">
        <f t="shared" si="3"/>
        <v>02 Persons</v>
      </c>
      <c r="P12" s="34">
        <f>D12+K12</f>
        <v>797</v>
      </c>
      <c r="Q12" s="34">
        <f>E12+K12</f>
        <v>1097</v>
      </c>
      <c r="R12" s="34">
        <f>F12+K12</f>
        <v>882</v>
      </c>
      <c r="S12" s="34">
        <f>G12+K12</f>
        <v>677</v>
      </c>
      <c r="U12" s="53">
        <v>10</v>
      </c>
      <c r="V12" s="53">
        <v>25</v>
      </c>
      <c r="W12" s="53">
        <v>10</v>
      </c>
      <c r="X12" s="53">
        <v>10</v>
      </c>
      <c r="Z12" s="30" t="str">
        <f t="shared" si="4"/>
        <v>Beachfront Jet Pool Villa</v>
      </c>
      <c r="AA12" s="31" t="str">
        <f t="shared" si="4"/>
        <v>HB</v>
      </c>
      <c r="AB12" s="31" t="str">
        <f t="shared" si="4"/>
        <v>02 Persons</v>
      </c>
      <c r="AC12" s="34">
        <f t="shared" si="5"/>
        <v>807</v>
      </c>
      <c r="AD12" s="34">
        <f t="shared" si="5"/>
        <v>1122</v>
      </c>
      <c r="AE12" s="34">
        <f t="shared" si="5"/>
        <v>892</v>
      </c>
      <c r="AF12" s="34">
        <f t="shared" si="5"/>
        <v>687</v>
      </c>
    </row>
    <row r="13" spans="1:32" ht="26.45" customHeight="1">
      <c r="A13" s="25" t="s">
        <v>24</v>
      </c>
      <c r="I13" s="25" t="s">
        <v>25</v>
      </c>
      <c r="M13" s="25" t="s">
        <v>26</v>
      </c>
      <c r="U13" s="25" t="s">
        <v>27</v>
      </c>
      <c r="Z13" s="25" t="s">
        <v>129</v>
      </c>
    </row>
    <row r="14" spans="1:32" ht="26.45" customHeight="1">
      <c r="A14" s="299" t="s">
        <v>0</v>
      </c>
      <c r="B14" s="299" t="s">
        <v>1</v>
      </c>
      <c r="C14" s="299" t="s">
        <v>29</v>
      </c>
      <c r="D14" s="57" t="s">
        <v>175</v>
      </c>
      <c r="E14" s="57" t="s">
        <v>156</v>
      </c>
      <c r="F14" s="57" t="s">
        <v>174</v>
      </c>
      <c r="G14" s="57">
        <v>0</v>
      </c>
      <c r="H14" s="8"/>
      <c r="I14" s="26" t="s">
        <v>32</v>
      </c>
      <c r="J14" s="26" t="s">
        <v>33</v>
      </c>
      <c r="K14" s="26" t="s">
        <v>34</v>
      </c>
      <c r="M14" s="294" t="s">
        <v>0</v>
      </c>
      <c r="N14" s="294" t="s">
        <v>1</v>
      </c>
      <c r="O14" s="294" t="s">
        <v>29</v>
      </c>
      <c r="P14" s="51" t="str">
        <f t="shared" ref="P14:S15" si="6">D14</f>
        <v>Shoulder</v>
      </c>
      <c r="Q14" s="51" t="str">
        <f t="shared" si="6"/>
        <v xml:space="preserve">Peak </v>
      </c>
      <c r="R14" s="51" t="str">
        <f t="shared" si="6"/>
        <v xml:space="preserve">High </v>
      </c>
      <c r="S14" s="51">
        <f t="shared" si="6"/>
        <v>0</v>
      </c>
      <c r="U14" s="27" t="str">
        <f>P14</f>
        <v>Shoulder</v>
      </c>
      <c r="V14" s="27" t="str">
        <f t="shared" ref="V14:X15" si="7">Q14</f>
        <v xml:space="preserve">Peak </v>
      </c>
      <c r="W14" s="27" t="str">
        <f t="shared" si="7"/>
        <v xml:space="preserve">High </v>
      </c>
      <c r="X14" s="27">
        <f t="shared" si="7"/>
        <v>0</v>
      </c>
      <c r="Z14" s="311" t="s">
        <v>0</v>
      </c>
      <c r="AA14" s="311" t="s">
        <v>1</v>
      </c>
      <c r="AB14" s="311" t="s">
        <v>29</v>
      </c>
      <c r="AC14" s="52" t="str">
        <f>U14</f>
        <v>Shoulder</v>
      </c>
      <c r="AD14" s="52" t="str">
        <f t="shared" ref="AD14:AF15" si="8">V14</f>
        <v xml:space="preserve">Peak </v>
      </c>
      <c r="AE14" s="52" t="str">
        <f t="shared" si="8"/>
        <v xml:space="preserve">High </v>
      </c>
      <c r="AF14" s="52">
        <f t="shared" si="8"/>
        <v>0</v>
      </c>
    </row>
    <row r="15" spans="1:32" ht="26.45" customHeight="1">
      <c r="A15" s="299"/>
      <c r="B15" s="299"/>
      <c r="C15" s="299"/>
      <c r="D15" s="57" t="s">
        <v>190</v>
      </c>
      <c r="E15" s="57" t="s">
        <v>241</v>
      </c>
      <c r="F15" s="57" t="s">
        <v>242</v>
      </c>
      <c r="G15" s="57">
        <v>0</v>
      </c>
      <c r="H15" s="8"/>
      <c r="I15" s="26" t="s">
        <v>37</v>
      </c>
      <c r="J15" s="26" t="s">
        <v>38</v>
      </c>
      <c r="K15" s="26" t="s">
        <v>137</v>
      </c>
      <c r="M15" s="294"/>
      <c r="N15" s="294"/>
      <c r="O15" s="294"/>
      <c r="P15" s="51" t="str">
        <f t="shared" si="6"/>
        <v>01 Oct 2020 to 23 Dec 2020</v>
      </c>
      <c r="Q15" s="51" t="str">
        <f t="shared" si="6"/>
        <v>24 Dec 2020 to 05 Jan 2021</v>
      </c>
      <c r="R15" s="51" t="str">
        <f t="shared" si="6"/>
        <v>06 Jan 2021 to 31 Jan 2021</v>
      </c>
      <c r="S15" s="51">
        <f t="shared" si="6"/>
        <v>0</v>
      </c>
      <c r="U15" s="27" t="str">
        <f>P15</f>
        <v>01 Oct 2020 to 23 Dec 2020</v>
      </c>
      <c r="V15" s="27" t="str">
        <f t="shared" si="7"/>
        <v>24 Dec 2020 to 05 Jan 2021</v>
      </c>
      <c r="W15" s="27" t="str">
        <f t="shared" si="7"/>
        <v>06 Jan 2021 to 31 Jan 2021</v>
      </c>
      <c r="X15" s="27">
        <f>S15</f>
        <v>0</v>
      </c>
      <c r="Z15" s="311"/>
      <c r="AA15" s="311"/>
      <c r="AB15" s="311"/>
      <c r="AC15" s="52" t="str">
        <f>U15</f>
        <v>01 Oct 2020 to 23 Dec 2020</v>
      </c>
      <c r="AD15" s="52" t="str">
        <f t="shared" si="8"/>
        <v>24 Dec 2020 to 05 Jan 2021</v>
      </c>
      <c r="AE15" s="52" t="str">
        <f t="shared" si="8"/>
        <v>06 Jan 2021 to 31 Jan 2021</v>
      </c>
      <c r="AF15" s="52">
        <f>X15</f>
        <v>0</v>
      </c>
    </row>
    <row r="16" spans="1:32" ht="26.45" customHeight="1">
      <c r="A16" s="30" t="s">
        <v>239</v>
      </c>
      <c r="B16" s="31" t="s">
        <v>217</v>
      </c>
      <c r="C16" s="31" t="s">
        <v>140</v>
      </c>
      <c r="D16" s="31">
        <v>725</v>
      </c>
      <c r="E16" s="31">
        <v>1055</v>
      </c>
      <c r="F16" s="31">
        <v>835</v>
      </c>
      <c r="G16" s="31">
        <v>0</v>
      </c>
      <c r="H16" s="8"/>
      <c r="I16" s="33"/>
      <c r="J16" s="33"/>
      <c r="K16" s="33">
        <v>12</v>
      </c>
      <c r="M16" s="30" t="str">
        <f t="shared" ref="M16:O17" si="9">A16</f>
        <v>Beachfront Villa</v>
      </c>
      <c r="N16" s="31" t="str">
        <f t="shared" si="9"/>
        <v>HB</v>
      </c>
      <c r="O16" s="31" t="str">
        <f t="shared" si="9"/>
        <v>02 Persons</v>
      </c>
      <c r="P16" s="34">
        <f>D16+K16</f>
        <v>737</v>
      </c>
      <c r="Q16" s="34">
        <f>E16+K16</f>
        <v>1067</v>
      </c>
      <c r="R16" s="34">
        <f>F16+K16</f>
        <v>847</v>
      </c>
      <c r="S16" s="34">
        <f>G16+K16</f>
        <v>12</v>
      </c>
      <c r="U16" s="53">
        <v>10</v>
      </c>
      <c r="V16" s="53">
        <v>25</v>
      </c>
      <c r="W16" s="53">
        <v>10</v>
      </c>
      <c r="X16" s="53">
        <v>10</v>
      </c>
      <c r="Z16" s="30" t="str">
        <f t="shared" ref="Z16:AB17" si="10">M16</f>
        <v>Beachfront Villa</v>
      </c>
      <c r="AA16" s="31" t="str">
        <f t="shared" si="10"/>
        <v>HB</v>
      </c>
      <c r="AB16" s="31" t="str">
        <f t="shared" si="10"/>
        <v>02 Persons</v>
      </c>
      <c r="AC16" s="34">
        <f t="shared" ref="AC16:AF17" si="11">P16+U16</f>
        <v>747</v>
      </c>
      <c r="AD16" s="34">
        <f t="shared" si="11"/>
        <v>1092</v>
      </c>
      <c r="AE16" s="34">
        <f t="shared" si="11"/>
        <v>857</v>
      </c>
      <c r="AF16" s="34">
        <f t="shared" si="11"/>
        <v>22</v>
      </c>
    </row>
    <row r="17" spans="1:32" ht="26.45" customHeight="1">
      <c r="A17" s="30" t="s">
        <v>240</v>
      </c>
      <c r="B17" s="31" t="s">
        <v>217</v>
      </c>
      <c r="C17" s="31" t="s">
        <v>140</v>
      </c>
      <c r="D17" s="31">
        <v>785</v>
      </c>
      <c r="E17" s="31">
        <v>1115</v>
      </c>
      <c r="F17" s="31">
        <v>895</v>
      </c>
      <c r="G17" s="31">
        <v>0</v>
      </c>
      <c r="H17" s="8"/>
      <c r="I17" s="33"/>
      <c r="J17" s="33"/>
      <c r="K17" s="33">
        <v>12</v>
      </c>
      <c r="M17" s="30" t="str">
        <f t="shared" si="9"/>
        <v>Beachfront Jet Pool Villa</v>
      </c>
      <c r="N17" s="31" t="str">
        <f t="shared" si="9"/>
        <v>HB</v>
      </c>
      <c r="O17" s="31" t="str">
        <f t="shared" si="9"/>
        <v>02 Persons</v>
      </c>
      <c r="P17" s="34">
        <f>D17+K17</f>
        <v>797</v>
      </c>
      <c r="Q17" s="34">
        <f>E17+K17</f>
        <v>1127</v>
      </c>
      <c r="R17" s="34">
        <f>F17+K17</f>
        <v>907</v>
      </c>
      <c r="S17" s="34">
        <f>G17+K17</f>
        <v>12</v>
      </c>
      <c r="U17" s="53">
        <v>10</v>
      </c>
      <c r="V17" s="53">
        <v>25</v>
      </c>
      <c r="W17" s="53">
        <v>10</v>
      </c>
      <c r="X17" s="53">
        <v>10</v>
      </c>
      <c r="Z17" s="30" t="str">
        <f t="shared" si="10"/>
        <v>Beachfront Jet Pool Villa</v>
      </c>
      <c r="AA17" s="31" t="str">
        <f t="shared" si="10"/>
        <v>HB</v>
      </c>
      <c r="AB17" s="31" t="str">
        <f t="shared" si="10"/>
        <v>02 Persons</v>
      </c>
      <c r="AC17" s="34">
        <f t="shared" si="11"/>
        <v>807</v>
      </c>
      <c r="AD17" s="34">
        <f t="shared" si="11"/>
        <v>1152</v>
      </c>
      <c r="AE17" s="34">
        <f t="shared" si="11"/>
        <v>917</v>
      </c>
      <c r="AF17" s="34">
        <f t="shared" si="11"/>
        <v>22</v>
      </c>
    </row>
  </sheetData>
  <sheetProtection algorithmName="SHA-512" hashValue="8AqW+y7Tc8diK9w7kfxBqqlBpWmxk2yeNQAv9gNKVF8dunMEQlXNjyGrqL1jCPxcfh3wz/elJq8YiDu3kbtdLA==" saltValue="8hICZJ/2U+6ioWe/aFjjng==" spinCount="100000" sheet="1" selectLockedCells="1" selectUnlockedCells="1"/>
  <mergeCells count="18">
    <mergeCell ref="O14:O15"/>
    <mergeCell ref="Z14:Z15"/>
    <mergeCell ref="A9:A10"/>
    <mergeCell ref="B9:B10"/>
    <mergeCell ref="C9:C10"/>
    <mergeCell ref="M9:M10"/>
    <mergeCell ref="N9:N10"/>
    <mergeCell ref="O9:O10"/>
    <mergeCell ref="A14:A15"/>
    <mergeCell ref="B14:B15"/>
    <mergeCell ref="C14:C15"/>
    <mergeCell ref="M14:M15"/>
    <mergeCell ref="N14:N15"/>
    <mergeCell ref="AA14:AA15"/>
    <mergeCell ref="AB14:AB15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075D1-9A4A-403D-AAF1-39BD3101AC38}">
  <sheetPr codeName="Лист211"/>
  <dimension ref="A1:I16"/>
  <sheetViews>
    <sheetView view="pageBreakPreview" zoomScaleNormal="100" zoomScaleSheetLayoutView="100" workbookViewId="0">
      <selection activeCell="I1" sqref="I1:I1048576"/>
    </sheetView>
  </sheetViews>
  <sheetFormatPr defaultColWidth="9.140625" defaultRowHeight="20.25" customHeight="1"/>
  <cols>
    <col min="1" max="1" width="22.7109375" style="1" customWidth="1"/>
    <col min="2" max="2" width="10.7109375" style="1" customWidth="1"/>
    <col min="3" max="3" width="13" style="2" customWidth="1"/>
    <col min="4" max="4" width="14.140625" style="2" customWidth="1"/>
    <col min="5" max="6" width="14.140625" style="3" customWidth="1"/>
    <col min="7" max="9" width="14.140625" style="1" customWidth="1"/>
    <col min="10" max="16384" width="9.140625" style="1"/>
  </cols>
  <sheetData>
    <row r="1" spans="1:9" ht="20.25" customHeight="1">
      <c r="A1" s="300" t="s">
        <v>2016</v>
      </c>
      <c r="B1" s="300"/>
      <c r="C1" s="300"/>
      <c r="D1" s="300"/>
      <c r="I1" s="78"/>
    </row>
    <row r="2" spans="1:9" s="2" customFormat="1" ht="22.9" customHeight="1">
      <c r="A2" s="5"/>
      <c r="B2" s="5"/>
      <c r="E2" s="3"/>
      <c r="F2" s="3"/>
      <c r="G2" s="1"/>
      <c r="H2" s="1"/>
      <c r="I2" s="1"/>
    </row>
    <row r="3" spans="1:9" s="2" customFormat="1" ht="22.9" customHeight="1">
      <c r="A3" s="15" t="s">
        <v>10</v>
      </c>
      <c r="B3" s="15"/>
      <c r="E3" s="3"/>
      <c r="F3" s="3"/>
      <c r="G3" s="1"/>
      <c r="H3" s="1"/>
      <c r="I3" s="1"/>
    </row>
    <row r="4" spans="1:9" s="2" customFormat="1" ht="22.9" customHeight="1">
      <c r="A4" s="5" t="s">
        <v>11</v>
      </c>
      <c r="B4" s="5"/>
      <c r="E4" s="3"/>
      <c r="F4" s="3"/>
      <c r="G4" s="1"/>
      <c r="H4" s="1"/>
      <c r="I4" s="1"/>
    </row>
    <row r="5" spans="1:9" s="2" customFormat="1" ht="22.9" customHeight="1">
      <c r="A5" s="5" t="s">
        <v>12</v>
      </c>
      <c r="B5" s="5"/>
      <c r="E5" s="3"/>
      <c r="F5" s="3"/>
      <c r="G5" s="1"/>
      <c r="H5" s="1"/>
      <c r="I5" s="1"/>
    </row>
    <row r="6" spans="1:9" s="2" customFormat="1" ht="22.9" customHeight="1">
      <c r="A6" s="5"/>
      <c r="B6" s="5"/>
      <c r="E6" s="3"/>
      <c r="F6" s="3"/>
      <c r="G6" s="1"/>
      <c r="H6" s="1"/>
      <c r="I6" s="1"/>
    </row>
    <row r="7" spans="1:9" s="2" customFormat="1" ht="22.9" customHeight="1">
      <c r="A7" s="15" t="s">
        <v>82</v>
      </c>
      <c r="B7" s="15"/>
      <c r="E7" s="3"/>
      <c r="F7" s="3"/>
      <c r="G7" s="1"/>
      <c r="H7" s="1"/>
      <c r="I7" s="1"/>
    </row>
    <row r="8" spans="1:9" s="2" customFormat="1" ht="22.9" customHeight="1">
      <c r="A8" s="7" t="s">
        <v>2010</v>
      </c>
      <c r="B8" s="15"/>
      <c r="E8" s="3"/>
      <c r="F8" s="3"/>
      <c r="G8" s="1"/>
      <c r="H8" s="1"/>
      <c r="I8" s="1"/>
    </row>
    <row r="9" spans="1:9" s="2" customFormat="1" ht="22.9" customHeight="1">
      <c r="A9" s="5" t="s">
        <v>619</v>
      </c>
      <c r="B9" s="5"/>
      <c r="E9" s="3"/>
      <c r="F9" s="3"/>
      <c r="G9" s="1"/>
      <c r="H9" s="1"/>
      <c r="I9" s="1"/>
    </row>
    <row r="10" spans="1:9" s="2" customFormat="1" ht="22.9" customHeight="1">
      <c r="A10" s="5" t="s">
        <v>620</v>
      </c>
      <c r="B10" s="5"/>
      <c r="E10" s="3"/>
      <c r="F10" s="3"/>
      <c r="G10" s="1"/>
      <c r="H10" s="1"/>
      <c r="I10" s="1"/>
    </row>
    <row r="11" spans="1:9" s="2" customFormat="1" ht="22.9" customHeight="1">
      <c r="A11" s="5" t="s">
        <v>621</v>
      </c>
      <c r="B11" s="5"/>
      <c r="E11" s="3"/>
      <c r="F11" s="3"/>
      <c r="G11" s="1"/>
      <c r="H11" s="1"/>
      <c r="I11" s="1"/>
    </row>
    <row r="12" spans="1:9" s="2" customFormat="1" ht="22.9" customHeight="1">
      <c r="A12" s="5" t="s">
        <v>570</v>
      </c>
      <c r="B12" s="5"/>
      <c r="E12" s="3"/>
      <c r="F12" s="3"/>
      <c r="G12" s="1"/>
      <c r="H12" s="1"/>
      <c r="I12" s="1"/>
    </row>
    <row r="13" spans="1:9" s="2" customFormat="1" ht="22.9" customHeight="1">
      <c r="A13" s="5" t="s">
        <v>121</v>
      </c>
      <c r="B13" s="5"/>
      <c r="E13" s="3"/>
      <c r="F13" s="3"/>
      <c r="G13" s="1"/>
      <c r="H13" s="1"/>
      <c r="I13" s="1"/>
    </row>
    <row r="14" spans="1:9" s="2" customFormat="1" ht="22.9" customHeight="1">
      <c r="A14" s="7" t="s">
        <v>2011</v>
      </c>
      <c r="B14" s="5"/>
      <c r="E14" s="3"/>
      <c r="F14" s="3"/>
      <c r="G14" s="1"/>
      <c r="H14" s="1"/>
      <c r="I14" s="1"/>
    </row>
    <row r="15" spans="1:9" s="2" customFormat="1" ht="22.9" customHeight="1">
      <c r="A15" s="5" t="s">
        <v>2012</v>
      </c>
      <c r="B15" s="5"/>
      <c r="E15" s="3"/>
      <c r="F15" s="3"/>
      <c r="G15" s="1"/>
      <c r="H15" s="1"/>
      <c r="I15" s="1"/>
    </row>
    <row r="16" spans="1:9" s="2" customFormat="1" ht="22.9" customHeight="1">
      <c r="A16" s="5" t="s">
        <v>121</v>
      </c>
      <c r="B16" s="5"/>
      <c r="E16" s="3"/>
      <c r="F16" s="3"/>
      <c r="G16" s="1"/>
      <c r="H16" s="1"/>
      <c r="I16" s="1"/>
    </row>
  </sheetData>
  <mergeCells count="1">
    <mergeCell ref="A1:D1"/>
  </mergeCells>
  <pageMargins left="0.25" right="0.25" top="0.75" bottom="0.75" header="0.3" footer="0.3"/>
  <pageSetup paperSize="9" scale="77" orientation="portrait" verticalDpi="1200" r:id="rId1"/>
  <headerFooter>
    <oddFooter>&amp;L&amp;"Candara,Regular"&amp;8INTOUR MALDIVES - RU UA CIS&amp;C&amp;"Candara,Regular"&amp;8&amp;P of &amp;N&amp;R&amp;"Candara,Regular"&amp;8Velassaru Maldives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8EFD-E823-4464-81F9-E3306DEC19BC}">
  <sheetPr codeName="Лист212">
    <tabColor rgb="FFFF0000"/>
  </sheetPr>
  <dimension ref="A8:AL69"/>
  <sheetViews>
    <sheetView topLeftCell="AM1" zoomScaleNormal="100" zoomScaleSheetLayoutView="100" workbookViewId="0">
      <selection sqref="A1:AL1048576"/>
    </sheetView>
  </sheetViews>
  <sheetFormatPr defaultColWidth="23" defaultRowHeight="27.6" customHeight="1"/>
  <cols>
    <col min="1" max="1" width="0" style="25" hidden="1" customWidth="1"/>
    <col min="2" max="3" width="13.7109375" style="25" hidden="1" customWidth="1"/>
    <col min="4" max="38" width="0" style="25" hidden="1" customWidth="1"/>
    <col min="39" max="16384" width="23" style="25"/>
  </cols>
  <sheetData>
    <row r="8" spans="1:38" ht="27.6" customHeight="1">
      <c r="A8" s="25" t="s">
        <v>24</v>
      </c>
      <c r="K8" s="25" t="s">
        <v>25</v>
      </c>
      <c r="P8" s="25" t="s">
        <v>26</v>
      </c>
      <c r="Z8" s="25" t="s">
        <v>27</v>
      </c>
      <c r="AD8" s="25" t="s">
        <v>28</v>
      </c>
    </row>
    <row r="9" spans="1:38" ht="27.6" customHeight="1">
      <c r="A9" s="299" t="s">
        <v>0</v>
      </c>
      <c r="B9" s="299" t="s">
        <v>1</v>
      </c>
      <c r="C9" s="299" t="s">
        <v>29</v>
      </c>
      <c r="D9" s="288" t="s">
        <v>30</v>
      </c>
      <c r="E9" s="290"/>
      <c r="F9" s="288" t="s">
        <v>31</v>
      </c>
      <c r="G9" s="290"/>
      <c r="H9" s="288" t="s">
        <v>47</v>
      </c>
      <c r="I9" s="290"/>
      <c r="J9" s="8"/>
      <c r="K9" s="26" t="s">
        <v>572</v>
      </c>
      <c r="L9" s="26"/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Season 1</v>
      </c>
      <c r="T9" s="293"/>
      <c r="U9" s="291" t="str">
        <f>F9</f>
        <v>Season 2</v>
      </c>
      <c r="V9" s="293"/>
      <c r="W9" s="291" t="str">
        <f>H9</f>
        <v>Season 3</v>
      </c>
      <c r="X9" s="293"/>
      <c r="Z9" s="27" t="str">
        <f>S9</f>
        <v>Season 1</v>
      </c>
      <c r="AA9" s="27" t="str">
        <f>U9</f>
        <v>Season 2</v>
      </c>
      <c r="AB9" s="27" t="str">
        <f>W9</f>
        <v>Season 3</v>
      </c>
      <c r="AD9" s="295" t="s">
        <v>0</v>
      </c>
      <c r="AE9" s="295" t="s">
        <v>1</v>
      </c>
      <c r="AF9" s="295" t="s">
        <v>29</v>
      </c>
      <c r="AG9" s="282" t="str">
        <f>S9</f>
        <v>Season 1</v>
      </c>
      <c r="AH9" s="284"/>
      <c r="AI9" s="282" t="str">
        <f>U9</f>
        <v>Season 2</v>
      </c>
      <c r="AJ9" s="284"/>
      <c r="AK9" s="282" t="str">
        <f>W9</f>
        <v>Season 3</v>
      </c>
      <c r="AL9" s="284"/>
    </row>
    <row r="10" spans="1:38" ht="27.6" customHeight="1">
      <c r="A10" s="299"/>
      <c r="B10" s="299"/>
      <c r="C10" s="299"/>
      <c r="D10" s="288" t="s">
        <v>244</v>
      </c>
      <c r="E10" s="290"/>
      <c r="F10" s="288" t="s">
        <v>245</v>
      </c>
      <c r="G10" s="290"/>
      <c r="H10" s="288" t="s">
        <v>1944</v>
      </c>
      <c r="I10" s="290"/>
      <c r="J10" s="8"/>
      <c r="K10" s="26" t="s">
        <v>353</v>
      </c>
      <c r="L10" s="26"/>
      <c r="M10" s="26" t="s">
        <v>573</v>
      </c>
      <c r="N10" s="26" t="s">
        <v>573</v>
      </c>
      <c r="P10" s="294"/>
      <c r="Q10" s="294"/>
      <c r="R10" s="294"/>
      <c r="S10" s="291" t="str">
        <f>D10</f>
        <v>01 Nov 2019 to 22 Dec 2019</v>
      </c>
      <c r="T10" s="293"/>
      <c r="U10" s="291" t="str">
        <f>F10</f>
        <v>23 Dec 2019 to 10 Jan 2020</v>
      </c>
      <c r="V10" s="293"/>
      <c r="W10" s="291" t="str">
        <f>H10</f>
        <v>11 Jan 2020 to 30 Apr 2019</v>
      </c>
      <c r="X10" s="293"/>
      <c r="Z10" s="27" t="s">
        <v>39</v>
      </c>
      <c r="AA10" s="27" t="s">
        <v>40</v>
      </c>
      <c r="AB10" s="27" t="s">
        <v>548</v>
      </c>
      <c r="AD10" s="296"/>
      <c r="AE10" s="296"/>
      <c r="AF10" s="296"/>
      <c r="AG10" s="282" t="str">
        <f>S10</f>
        <v>01 Nov 2019 to 22 Dec 2019</v>
      </c>
      <c r="AH10" s="284"/>
      <c r="AI10" s="282" t="str">
        <f>U10</f>
        <v>23 Dec 2019 to 10 Jan 2020</v>
      </c>
      <c r="AJ10" s="284"/>
      <c r="AK10" s="282" t="str">
        <f>W10</f>
        <v>11 Jan 2020 to 30 Apr 2019</v>
      </c>
      <c r="AL10" s="284"/>
    </row>
    <row r="11" spans="1:38" ht="27.6" customHeight="1">
      <c r="A11" s="299"/>
      <c r="B11" s="299"/>
      <c r="C11" s="299"/>
      <c r="D11" s="29" t="s">
        <v>4</v>
      </c>
      <c r="E11" s="29" t="s">
        <v>3</v>
      </c>
      <c r="F11" s="29" t="s">
        <v>4</v>
      </c>
      <c r="G11" s="29" t="s">
        <v>3</v>
      </c>
      <c r="H11" s="29" t="s">
        <v>4</v>
      </c>
      <c r="I11" s="29" t="s">
        <v>3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D11" s="297"/>
      <c r="AE11" s="297"/>
      <c r="AF11" s="297"/>
      <c r="AG11" s="52" t="s">
        <v>3</v>
      </c>
      <c r="AH11" s="52" t="s">
        <v>4</v>
      </c>
      <c r="AI11" s="52" t="s">
        <v>3</v>
      </c>
      <c r="AJ11" s="52" t="s">
        <v>4</v>
      </c>
      <c r="AK11" s="52" t="s">
        <v>3</v>
      </c>
      <c r="AL11" s="52" t="s">
        <v>4</v>
      </c>
    </row>
    <row r="12" spans="1:38" ht="27.6" customHeight="1">
      <c r="A12" s="30" t="s">
        <v>1316</v>
      </c>
      <c r="B12" s="31" t="s">
        <v>139</v>
      </c>
      <c r="C12" s="31" t="s">
        <v>93</v>
      </c>
      <c r="D12" s="31">
        <v>411</v>
      </c>
      <c r="E12" s="31">
        <v>395</v>
      </c>
      <c r="F12" s="31">
        <v>669</v>
      </c>
      <c r="G12" s="31">
        <v>653</v>
      </c>
      <c r="H12" s="31">
        <v>521</v>
      </c>
      <c r="I12" s="31">
        <v>505</v>
      </c>
      <c r="J12" s="8"/>
      <c r="K12" s="33">
        <v>1</v>
      </c>
      <c r="L12" s="33"/>
      <c r="M12" s="33">
        <v>6</v>
      </c>
      <c r="N12" s="33">
        <v>12</v>
      </c>
      <c r="P12" s="30" t="str">
        <f>A12</f>
        <v>Deluxe Bungalow</v>
      </c>
      <c r="Q12" s="31" t="str">
        <f>B12</f>
        <v>BB</v>
      </c>
      <c r="R12" s="31" t="str">
        <f>C12</f>
        <v>As Quoted</v>
      </c>
      <c r="S12" s="31">
        <f>((E12)*K12)+M12</f>
        <v>401</v>
      </c>
      <c r="T12" s="34">
        <f>((D12)*K12)+N12</f>
        <v>423</v>
      </c>
      <c r="U12" s="34">
        <f>((G12)*K12)+M12</f>
        <v>659</v>
      </c>
      <c r="V12" s="34">
        <f>((F12)*K12)+N12</f>
        <v>681</v>
      </c>
      <c r="W12" s="34">
        <f>((I12)*K12)+M12</f>
        <v>511</v>
      </c>
      <c r="X12" s="34">
        <f>((H12)*K12)+N12</f>
        <v>533</v>
      </c>
      <c r="Z12" s="53">
        <v>10</v>
      </c>
      <c r="AA12" s="53">
        <v>25</v>
      </c>
      <c r="AB12" s="53">
        <v>10</v>
      </c>
      <c r="AD12" s="30" t="str">
        <f>P12</f>
        <v>Deluxe Bungalow</v>
      </c>
      <c r="AE12" s="31" t="str">
        <f>Q12</f>
        <v>BB</v>
      </c>
      <c r="AF12" s="31" t="str">
        <f>R12</f>
        <v>As Quoted</v>
      </c>
      <c r="AG12" s="31">
        <f>S12+Z12</f>
        <v>411</v>
      </c>
      <c r="AH12" s="34">
        <f>T12+Z12</f>
        <v>433</v>
      </c>
      <c r="AI12" s="34">
        <f>U12+AA12</f>
        <v>684</v>
      </c>
      <c r="AJ12" s="34">
        <f>V12+AA12</f>
        <v>706</v>
      </c>
      <c r="AK12" s="34">
        <f>W12+AB12</f>
        <v>521</v>
      </c>
      <c r="AL12" s="34">
        <f>X12+AB12</f>
        <v>543</v>
      </c>
    </row>
    <row r="13" spans="1:38" ht="27.6" customHeight="1">
      <c r="A13" s="30" t="s">
        <v>376</v>
      </c>
      <c r="B13" s="31" t="s">
        <v>139</v>
      </c>
      <c r="C13" s="31" t="s">
        <v>93</v>
      </c>
      <c r="D13" s="31">
        <v>484</v>
      </c>
      <c r="E13" s="31">
        <v>468</v>
      </c>
      <c r="F13" s="31">
        <v>754</v>
      </c>
      <c r="G13" s="31">
        <v>738</v>
      </c>
      <c r="H13" s="31">
        <v>599</v>
      </c>
      <c r="I13" s="31">
        <v>583</v>
      </c>
      <c r="J13" s="8"/>
      <c r="K13" s="33">
        <v>1</v>
      </c>
      <c r="L13" s="33"/>
      <c r="M13" s="33">
        <v>6</v>
      </c>
      <c r="N13" s="33">
        <v>12</v>
      </c>
      <c r="P13" s="30" t="str">
        <f t="shared" ref="P13:R21" si="0">A13</f>
        <v>Deluxe Villa</v>
      </c>
      <c r="Q13" s="31" t="str">
        <f t="shared" si="0"/>
        <v>BB</v>
      </c>
      <c r="R13" s="31" t="str">
        <f t="shared" si="0"/>
        <v>As Quoted</v>
      </c>
      <c r="S13" s="31">
        <f t="shared" ref="S13:S19" si="1">((E13)*K13)+M13</f>
        <v>474</v>
      </c>
      <c r="T13" s="34">
        <f t="shared" ref="T13:T19" si="2">((D13)*K13)+N13</f>
        <v>496</v>
      </c>
      <c r="U13" s="34">
        <f t="shared" ref="U13:U19" si="3">((G13)*K13)+M13</f>
        <v>744</v>
      </c>
      <c r="V13" s="34">
        <f t="shared" ref="V13:V19" si="4">((F13)*K13)+N13</f>
        <v>766</v>
      </c>
      <c r="W13" s="34">
        <f t="shared" ref="W13:W19" si="5">((I13)*K13)+M13</f>
        <v>589</v>
      </c>
      <c r="X13" s="34">
        <f t="shared" ref="X13:X19" si="6">((H13)*K13)+N13</f>
        <v>611</v>
      </c>
      <c r="Z13" s="53">
        <v>10</v>
      </c>
      <c r="AA13" s="53">
        <v>25</v>
      </c>
      <c r="AB13" s="53">
        <v>10</v>
      </c>
      <c r="AD13" s="30" t="str">
        <f t="shared" ref="AD13:AF21" si="7">P13</f>
        <v>Deluxe Villa</v>
      </c>
      <c r="AE13" s="31" t="str">
        <f t="shared" si="7"/>
        <v>BB</v>
      </c>
      <c r="AF13" s="31" t="str">
        <f t="shared" si="7"/>
        <v>As Quoted</v>
      </c>
      <c r="AG13" s="31">
        <f t="shared" ref="AG13:AG19" si="8">S13+Z13</f>
        <v>484</v>
      </c>
      <c r="AH13" s="34">
        <f t="shared" ref="AH13:AI19" si="9">T13+Z13</f>
        <v>506</v>
      </c>
      <c r="AI13" s="34">
        <f t="shared" si="9"/>
        <v>769</v>
      </c>
      <c r="AJ13" s="34">
        <f t="shared" ref="AJ13:AK19" si="10">V13+AA13</f>
        <v>791</v>
      </c>
      <c r="AK13" s="34">
        <f t="shared" si="10"/>
        <v>599</v>
      </c>
      <c r="AL13" s="34">
        <f t="shared" ref="AL13:AL19" si="11">X13+AB13</f>
        <v>621</v>
      </c>
    </row>
    <row r="14" spans="1:38" ht="27.6" customHeight="1">
      <c r="A14" s="30" t="s">
        <v>330</v>
      </c>
      <c r="B14" s="31" t="s">
        <v>139</v>
      </c>
      <c r="C14" s="31" t="s">
        <v>93</v>
      </c>
      <c r="D14" s="31">
        <v>712</v>
      </c>
      <c r="E14" s="31">
        <v>696</v>
      </c>
      <c r="F14" s="31">
        <v>982</v>
      </c>
      <c r="G14" s="31">
        <v>966</v>
      </c>
      <c r="H14" s="31">
        <v>827</v>
      </c>
      <c r="I14" s="31">
        <v>811</v>
      </c>
      <c r="J14" s="8"/>
      <c r="K14" s="33">
        <v>1</v>
      </c>
      <c r="L14" s="33"/>
      <c r="M14" s="33">
        <v>6</v>
      </c>
      <c r="N14" s="33">
        <v>12</v>
      </c>
      <c r="P14" s="30" t="str">
        <f t="shared" si="0"/>
        <v>Beach Villa</v>
      </c>
      <c r="Q14" s="31" t="str">
        <f t="shared" si="0"/>
        <v>BB</v>
      </c>
      <c r="R14" s="31" t="str">
        <f t="shared" si="0"/>
        <v>As Quoted</v>
      </c>
      <c r="S14" s="31">
        <f t="shared" si="1"/>
        <v>702</v>
      </c>
      <c r="T14" s="34">
        <f t="shared" si="2"/>
        <v>724</v>
      </c>
      <c r="U14" s="34">
        <f t="shared" si="3"/>
        <v>972</v>
      </c>
      <c r="V14" s="34">
        <f t="shared" si="4"/>
        <v>994</v>
      </c>
      <c r="W14" s="34">
        <f t="shared" si="5"/>
        <v>817</v>
      </c>
      <c r="X14" s="34">
        <f t="shared" si="6"/>
        <v>839</v>
      </c>
      <c r="Z14" s="53">
        <v>10</v>
      </c>
      <c r="AA14" s="53">
        <v>25</v>
      </c>
      <c r="AB14" s="53">
        <v>10</v>
      </c>
      <c r="AD14" s="30" t="str">
        <f t="shared" si="7"/>
        <v>Beach Villa</v>
      </c>
      <c r="AE14" s="31" t="str">
        <f t="shared" si="7"/>
        <v>BB</v>
      </c>
      <c r="AF14" s="31" t="str">
        <f t="shared" si="7"/>
        <v>As Quoted</v>
      </c>
      <c r="AG14" s="31">
        <f t="shared" si="8"/>
        <v>712</v>
      </c>
      <c r="AH14" s="34">
        <f t="shared" si="9"/>
        <v>734</v>
      </c>
      <c r="AI14" s="34">
        <f t="shared" si="9"/>
        <v>997</v>
      </c>
      <c r="AJ14" s="34">
        <f t="shared" si="10"/>
        <v>1019</v>
      </c>
      <c r="AK14" s="34">
        <f t="shared" si="10"/>
        <v>827</v>
      </c>
      <c r="AL14" s="34">
        <f t="shared" si="11"/>
        <v>849</v>
      </c>
    </row>
    <row r="15" spans="1:38" ht="27.6" customHeight="1">
      <c r="A15" s="30" t="s">
        <v>576</v>
      </c>
      <c r="B15" s="31" t="s">
        <v>139</v>
      </c>
      <c r="C15" s="31" t="s">
        <v>93</v>
      </c>
      <c r="D15" s="31">
        <v>854</v>
      </c>
      <c r="E15" s="31">
        <v>838</v>
      </c>
      <c r="F15" s="31">
        <v>1124</v>
      </c>
      <c r="G15" s="31">
        <v>1108</v>
      </c>
      <c r="H15" s="31">
        <v>968</v>
      </c>
      <c r="I15" s="31">
        <v>952</v>
      </c>
      <c r="J15" s="8"/>
      <c r="K15" s="33">
        <v>1</v>
      </c>
      <c r="L15" s="33"/>
      <c r="M15" s="33">
        <v>6</v>
      </c>
      <c r="N15" s="33">
        <v>12</v>
      </c>
      <c r="P15" s="30" t="str">
        <f t="shared" si="0"/>
        <v xml:space="preserve">Beach Villa with Pool </v>
      </c>
      <c r="Q15" s="31" t="str">
        <f t="shared" si="0"/>
        <v>BB</v>
      </c>
      <c r="R15" s="31" t="str">
        <f t="shared" si="0"/>
        <v>As Quoted</v>
      </c>
      <c r="S15" s="31">
        <f t="shared" si="1"/>
        <v>844</v>
      </c>
      <c r="T15" s="34">
        <f t="shared" si="2"/>
        <v>866</v>
      </c>
      <c r="U15" s="34">
        <f t="shared" si="3"/>
        <v>1114</v>
      </c>
      <c r="V15" s="34">
        <f t="shared" si="4"/>
        <v>1136</v>
      </c>
      <c r="W15" s="34">
        <f t="shared" si="5"/>
        <v>958</v>
      </c>
      <c r="X15" s="34">
        <f t="shared" si="6"/>
        <v>980</v>
      </c>
      <c r="Z15" s="53">
        <v>10</v>
      </c>
      <c r="AA15" s="53">
        <v>25</v>
      </c>
      <c r="AB15" s="53">
        <v>10</v>
      </c>
      <c r="AD15" s="30" t="str">
        <f t="shared" si="7"/>
        <v xml:space="preserve">Beach Villa with Pool </v>
      </c>
      <c r="AE15" s="31" t="str">
        <f t="shared" si="7"/>
        <v>BB</v>
      </c>
      <c r="AF15" s="31" t="str">
        <f t="shared" si="7"/>
        <v>As Quoted</v>
      </c>
      <c r="AG15" s="31">
        <f t="shared" si="8"/>
        <v>854</v>
      </c>
      <c r="AH15" s="34">
        <f t="shared" si="9"/>
        <v>876</v>
      </c>
      <c r="AI15" s="34">
        <f t="shared" si="9"/>
        <v>1139</v>
      </c>
      <c r="AJ15" s="34">
        <f t="shared" si="10"/>
        <v>1161</v>
      </c>
      <c r="AK15" s="34">
        <f t="shared" si="10"/>
        <v>968</v>
      </c>
      <c r="AL15" s="34">
        <f t="shared" si="11"/>
        <v>990</v>
      </c>
    </row>
    <row r="16" spans="1:38" ht="27.6" customHeight="1">
      <c r="A16" s="30" t="s">
        <v>1945</v>
      </c>
      <c r="B16" s="31" t="s">
        <v>139</v>
      </c>
      <c r="C16" s="31" t="s">
        <v>93</v>
      </c>
      <c r="D16" s="31">
        <v>957</v>
      </c>
      <c r="E16" s="31">
        <v>941</v>
      </c>
      <c r="F16" s="31">
        <v>1227</v>
      </c>
      <c r="G16" s="31">
        <v>1211</v>
      </c>
      <c r="H16" s="31">
        <v>1072</v>
      </c>
      <c r="I16" s="31">
        <v>1056</v>
      </c>
      <c r="J16" s="8"/>
      <c r="K16" s="33">
        <v>1</v>
      </c>
      <c r="L16" s="33"/>
      <c r="M16" s="33">
        <v>6</v>
      </c>
      <c r="N16" s="33">
        <v>12</v>
      </c>
      <c r="P16" s="30" t="str">
        <f t="shared" si="0"/>
        <v>Water Bungalow with Pool</v>
      </c>
      <c r="Q16" s="31" t="str">
        <f t="shared" si="0"/>
        <v>BB</v>
      </c>
      <c r="R16" s="31" t="str">
        <f t="shared" si="0"/>
        <v>As Quoted</v>
      </c>
      <c r="S16" s="31">
        <f t="shared" si="1"/>
        <v>947</v>
      </c>
      <c r="T16" s="34">
        <f t="shared" si="2"/>
        <v>969</v>
      </c>
      <c r="U16" s="34">
        <f t="shared" si="3"/>
        <v>1217</v>
      </c>
      <c r="V16" s="34">
        <f t="shared" si="4"/>
        <v>1239</v>
      </c>
      <c r="W16" s="34">
        <f t="shared" si="5"/>
        <v>1062</v>
      </c>
      <c r="X16" s="34">
        <f t="shared" si="6"/>
        <v>1084</v>
      </c>
      <c r="Z16" s="53">
        <v>10</v>
      </c>
      <c r="AA16" s="53">
        <v>25</v>
      </c>
      <c r="AB16" s="53">
        <v>10</v>
      </c>
      <c r="AD16" s="30" t="str">
        <f t="shared" si="7"/>
        <v>Water Bungalow with Pool</v>
      </c>
      <c r="AE16" s="31" t="str">
        <f t="shared" si="7"/>
        <v>BB</v>
      </c>
      <c r="AF16" s="31" t="str">
        <f t="shared" si="7"/>
        <v>As Quoted</v>
      </c>
      <c r="AG16" s="31">
        <f t="shared" si="8"/>
        <v>957</v>
      </c>
      <c r="AH16" s="34">
        <f t="shared" si="9"/>
        <v>979</v>
      </c>
      <c r="AI16" s="34">
        <f t="shared" si="9"/>
        <v>1242</v>
      </c>
      <c r="AJ16" s="34">
        <f t="shared" si="10"/>
        <v>1264</v>
      </c>
      <c r="AK16" s="34">
        <f t="shared" si="10"/>
        <v>1072</v>
      </c>
      <c r="AL16" s="34">
        <f t="shared" si="11"/>
        <v>1094</v>
      </c>
    </row>
    <row r="17" spans="1:38" ht="27.6" customHeight="1">
      <c r="A17" s="30" t="s">
        <v>378</v>
      </c>
      <c r="B17" s="31" t="s">
        <v>139</v>
      </c>
      <c r="C17" s="31" t="s">
        <v>93</v>
      </c>
      <c r="D17" s="31">
        <v>982</v>
      </c>
      <c r="E17" s="31">
        <v>966</v>
      </c>
      <c r="F17" s="31">
        <v>1252</v>
      </c>
      <c r="G17" s="31">
        <v>1236</v>
      </c>
      <c r="H17" s="31">
        <v>1096</v>
      </c>
      <c r="I17" s="31">
        <v>1080</v>
      </c>
      <c r="J17" s="8"/>
      <c r="K17" s="33">
        <v>1</v>
      </c>
      <c r="L17" s="33"/>
      <c r="M17" s="33">
        <v>6</v>
      </c>
      <c r="N17" s="33">
        <v>12</v>
      </c>
      <c r="P17" s="30" t="str">
        <f t="shared" si="0"/>
        <v xml:space="preserve">Water Villa </v>
      </c>
      <c r="Q17" s="31" t="str">
        <f t="shared" si="0"/>
        <v>BB</v>
      </c>
      <c r="R17" s="31" t="str">
        <f t="shared" si="0"/>
        <v>As Quoted</v>
      </c>
      <c r="S17" s="31">
        <f t="shared" si="1"/>
        <v>972</v>
      </c>
      <c r="T17" s="34">
        <f t="shared" si="2"/>
        <v>994</v>
      </c>
      <c r="U17" s="34">
        <f t="shared" si="3"/>
        <v>1242</v>
      </c>
      <c r="V17" s="34">
        <f t="shared" si="4"/>
        <v>1264</v>
      </c>
      <c r="W17" s="34">
        <f t="shared" si="5"/>
        <v>1086</v>
      </c>
      <c r="X17" s="34">
        <f t="shared" si="6"/>
        <v>1108</v>
      </c>
      <c r="Z17" s="53">
        <v>10</v>
      </c>
      <c r="AA17" s="53">
        <v>25</v>
      </c>
      <c r="AB17" s="53">
        <v>10</v>
      </c>
      <c r="AD17" s="30" t="str">
        <f t="shared" si="7"/>
        <v xml:space="preserve">Water Villa </v>
      </c>
      <c r="AE17" s="31" t="str">
        <f t="shared" si="7"/>
        <v>BB</v>
      </c>
      <c r="AF17" s="31" t="str">
        <f t="shared" si="7"/>
        <v>As Quoted</v>
      </c>
      <c r="AG17" s="31">
        <f t="shared" si="8"/>
        <v>982</v>
      </c>
      <c r="AH17" s="34">
        <f t="shared" si="9"/>
        <v>1004</v>
      </c>
      <c r="AI17" s="34">
        <f t="shared" si="9"/>
        <v>1267</v>
      </c>
      <c r="AJ17" s="34">
        <f t="shared" si="10"/>
        <v>1289</v>
      </c>
      <c r="AK17" s="34">
        <f t="shared" si="10"/>
        <v>1096</v>
      </c>
      <c r="AL17" s="34">
        <f t="shared" si="11"/>
        <v>1118</v>
      </c>
    </row>
    <row r="18" spans="1:38" ht="27.6" customHeight="1">
      <c r="A18" s="30" t="s">
        <v>333</v>
      </c>
      <c r="B18" s="31" t="s">
        <v>139</v>
      </c>
      <c r="C18" s="31" t="s">
        <v>93</v>
      </c>
      <c r="D18" s="31">
        <v>1189</v>
      </c>
      <c r="E18" s="31">
        <v>1173</v>
      </c>
      <c r="F18" s="31">
        <v>1459</v>
      </c>
      <c r="G18" s="31">
        <v>1443</v>
      </c>
      <c r="H18" s="31">
        <v>1303</v>
      </c>
      <c r="I18" s="31">
        <v>1287</v>
      </c>
      <c r="J18" s="8"/>
      <c r="K18" s="33">
        <v>1</v>
      </c>
      <c r="L18" s="33"/>
      <c r="M18" s="33">
        <v>6</v>
      </c>
      <c r="N18" s="33">
        <v>12</v>
      </c>
      <c r="P18" s="30" t="str">
        <f t="shared" si="0"/>
        <v>Water Villa with Pool</v>
      </c>
      <c r="Q18" s="31" t="str">
        <f t="shared" si="0"/>
        <v>BB</v>
      </c>
      <c r="R18" s="31" t="str">
        <f t="shared" si="0"/>
        <v>As Quoted</v>
      </c>
      <c r="S18" s="31">
        <f t="shared" si="1"/>
        <v>1179</v>
      </c>
      <c r="T18" s="34">
        <f t="shared" si="2"/>
        <v>1201</v>
      </c>
      <c r="U18" s="34">
        <f t="shared" si="3"/>
        <v>1449</v>
      </c>
      <c r="V18" s="34">
        <f t="shared" si="4"/>
        <v>1471</v>
      </c>
      <c r="W18" s="34">
        <f t="shared" si="5"/>
        <v>1293</v>
      </c>
      <c r="X18" s="34">
        <f t="shared" si="6"/>
        <v>1315</v>
      </c>
      <c r="Z18" s="53">
        <v>10</v>
      </c>
      <c r="AA18" s="53">
        <v>25</v>
      </c>
      <c r="AB18" s="53">
        <v>10</v>
      </c>
      <c r="AD18" s="30" t="str">
        <f t="shared" si="7"/>
        <v>Water Villa with Pool</v>
      </c>
      <c r="AE18" s="31" t="str">
        <f t="shared" si="7"/>
        <v>BB</v>
      </c>
      <c r="AF18" s="31" t="str">
        <f t="shared" si="7"/>
        <v>As Quoted</v>
      </c>
      <c r="AG18" s="31">
        <f t="shared" si="8"/>
        <v>1189</v>
      </c>
      <c r="AH18" s="34">
        <f t="shared" si="9"/>
        <v>1211</v>
      </c>
      <c r="AI18" s="34">
        <f t="shared" si="9"/>
        <v>1474</v>
      </c>
      <c r="AJ18" s="34">
        <f t="shared" si="10"/>
        <v>1496</v>
      </c>
      <c r="AK18" s="34">
        <f t="shared" si="10"/>
        <v>1303</v>
      </c>
      <c r="AL18" s="34">
        <f t="shared" si="11"/>
        <v>1325</v>
      </c>
    </row>
    <row r="19" spans="1:38" ht="27.6" customHeight="1">
      <c r="A19" s="30" t="s">
        <v>1946</v>
      </c>
      <c r="B19" s="31" t="s">
        <v>139</v>
      </c>
      <c r="C19" s="31" t="s">
        <v>93</v>
      </c>
      <c r="D19" s="31">
        <v>1214</v>
      </c>
      <c r="E19" s="31">
        <v>1198</v>
      </c>
      <c r="F19" s="31">
        <v>1483</v>
      </c>
      <c r="G19" s="31">
        <v>1467</v>
      </c>
      <c r="H19" s="31">
        <v>1328</v>
      </c>
      <c r="I19" s="31">
        <v>1312</v>
      </c>
      <c r="J19" s="8"/>
      <c r="K19" s="33">
        <v>1</v>
      </c>
      <c r="L19" s="33"/>
      <c r="M19" s="33">
        <v>6</v>
      </c>
      <c r="N19" s="33">
        <v>12</v>
      </c>
      <c r="P19" s="30" t="str">
        <f t="shared" si="0"/>
        <v>Deluxe Villa with Pool</v>
      </c>
      <c r="Q19" s="31" t="str">
        <f t="shared" si="0"/>
        <v>BB</v>
      </c>
      <c r="R19" s="31" t="str">
        <f t="shared" si="0"/>
        <v>As Quoted</v>
      </c>
      <c r="S19" s="31">
        <f t="shared" si="1"/>
        <v>1204</v>
      </c>
      <c r="T19" s="34">
        <f t="shared" si="2"/>
        <v>1226</v>
      </c>
      <c r="U19" s="34">
        <f t="shared" si="3"/>
        <v>1473</v>
      </c>
      <c r="V19" s="34">
        <f t="shared" si="4"/>
        <v>1495</v>
      </c>
      <c r="W19" s="34">
        <f t="shared" si="5"/>
        <v>1318</v>
      </c>
      <c r="X19" s="34">
        <f t="shared" si="6"/>
        <v>1340</v>
      </c>
      <c r="Z19" s="53">
        <v>10</v>
      </c>
      <c r="AA19" s="53">
        <v>25</v>
      </c>
      <c r="AB19" s="53">
        <v>10</v>
      </c>
      <c r="AD19" s="30" t="str">
        <f t="shared" si="7"/>
        <v>Deluxe Villa with Pool</v>
      </c>
      <c r="AE19" s="31" t="str">
        <f t="shared" si="7"/>
        <v>BB</v>
      </c>
      <c r="AF19" s="31" t="str">
        <f t="shared" si="7"/>
        <v>As Quoted</v>
      </c>
      <c r="AG19" s="31">
        <f t="shared" si="8"/>
        <v>1214</v>
      </c>
      <c r="AH19" s="34">
        <f t="shared" si="9"/>
        <v>1236</v>
      </c>
      <c r="AI19" s="34">
        <f t="shared" si="9"/>
        <v>1498</v>
      </c>
      <c r="AJ19" s="34">
        <f t="shared" si="10"/>
        <v>1520</v>
      </c>
      <c r="AK19" s="34">
        <f t="shared" si="10"/>
        <v>1328</v>
      </c>
      <c r="AL19" s="34">
        <f t="shared" si="11"/>
        <v>1350</v>
      </c>
    </row>
    <row r="20" spans="1:38" ht="27.6" customHeight="1">
      <c r="A20" s="30" t="s">
        <v>1232</v>
      </c>
      <c r="B20" s="31" t="s">
        <v>139</v>
      </c>
      <c r="C20" s="31" t="s">
        <v>93</v>
      </c>
      <c r="D20" s="31">
        <v>1264</v>
      </c>
      <c r="E20" s="31">
        <v>1248</v>
      </c>
      <c r="F20" s="31">
        <v>1534</v>
      </c>
      <c r="G20" s="31">
        <v>1518</v>
      </c>
      <c r="H20" s="31">
        <v>1379</v>
      </c>
      <c r="I20" s="31">
        <v>1363</v>
      </c>
      <c r="J20" s="8"/>
      <c r="K20" s="33">
        <v>1</v>
      </c>
      <c r="L20" s="33"/>
      <c r="M20" s="33">
        <v>6</v>
      </c>
      <c r="N20" s="33">
        <v>12</v>
      </c>
      <c r="P20" s="30" t="str">
        <f t="shared" si="0"/>
        <v>Pool Villa</v>
      </c>
      <c r="Q20" s="31" t="str">
        <f t="shared" si="0"/>
        <v>BB</v>
      </c>
      <c r="R20" s="31" t="str">
        <f t="shared" si="0"/>
        <v>As Quoted</v>
      </c>
      <c r="S20" s="31">
        <f>((E20)*K20)+M20</f>
        <v>1254</v>
      </c>
      <c r="T20" s="34">
        <f>((D20)*K20)+N20</f>
        <v>1276</v>
      </c>
      <c r="U20" s="34">
        <f>((G20)*K20)+M20</f>
        <v>1524</v>
      </c>
      <c r="V20" s="34">
        <f>((F20)*K20)+N20</f>
        <v>1546</v>
      </c>
      <c r="W20" s="34">
        <f>((I20)*K20)+M20</f>
        <v>1369</v>
      </c>
      <c r="X20" s="34">
        <f>((H20)*K20)+N20</f>
        <v>1391</v>
      </c>
      <c r="Z20" s="53">
        <v>15</v>
      </c>
      <c r="AA20" s="53">
        <v>30</v>
      </c>
      <c r="AB20" s="53">
        <v>15</v>
      </c>
      <c r="AD20" s="30" t="str">
        <f t="shared" si="7"/>
        <v>Pool Villa</v>
      </c>
      <c r="AE20" s="31" t="str">
        <f t="shared" si="7"/>
        <v>BB</v>
      </c>
      <c r="AF20" s="31" t="str">
        <f t="shared" si="7"/>
        <v>As Quoted</v>
      </c>
      <c r="AG20" s="31">
        <f>S20+Z20</f>
        <v>1269</v>
      </c>
      <c r="AH20" s="34">
        <f>T20+Z20</f>
        <v>1291</v>
      </c>
      <c r="AI20" s="34">
        <f>U20+AA20</f>
        <v>1554</v>
      </c>
      <c r="AJ20" s="34">
        <f>V20+AA20</f>
        <v>1576</v>
      </c>
      <c r="AK20" s="34">
        <f>W20+AB20</f>
        <v>1384</v>
      </c>
      <c r="AL20" s="34">
        <f>X20+AB20</f>
        <v>1406</v>
      </c>
    </row>
    <row r="21" spans="1:38" ht="27.6" customHeight="1">
      <c r="A21" s="30" t="s">
        <v>493</v>
      </c>
      <c r="B21" s="31" t="s">
        <v>139</v>
      </c>
      <c r="C21" s="31" t="s">
        <v>93</v>
      </c>
      <c r="D21" s="31">
        <v>1966</v>
      </c>
      <c r="E21" s="31">
        <v>1950</v>
      </c>
      <c r="F21" s="31">
        <v>2236</v>
      </c>
      <c r="G21" s="31">
        <v>2220</v>
      </c>
      <c r="H21" s="31">
        <v>2081</v>
      </c>
      <c r="I21" s="31">
        <v>2065</v>
      </c>
      <c r="J21" s="8"/>
      <c r="K21" s="33">
        <v>1</v>
      </c>
      <c r="L21" s="33"/>
      <c r="M21" s="33">
        <v>6</v>
      </c>
      <c r="N21" s="33">
        <v>12</v>
      </c>
      <c r="P21" s="30" t="str">
        <f t="shared" si="0"/>
        <v>Water Suite</v>
      </c>
      <c r="Q21" s="31" t="str">
        <f t="shared" si="0"/>
        <v>BB</v>
      </c>
      <c r="R21" s="31" t="str">
        <f t="shared" si="0"/>
        <v>As Quoted</v>
      </c>
      <c r="S21" s="31">
        <f>((E21)*K21)+M21</f>
        <v>1956</v>
      </c>
      <c r="T21" s="34">
        <f>((D21)*K21)+N21</f>
        <v>1978</v>
      </c>
      <c r="U21" s="34">
        <f>((G21)*K21)+M21</f>
        <v>2226</v>
      </c>
      <c r="V21" s="34">
        <f>((F21)*K21)+N21</f>
        <v>2248</v>
      </c>
      <c r="W21" s="34">
        <f>((I21)*K21)+M21</f>
        <v>2071</v>
      </c>
      <c r="X21" s="34">
        <f>((H21)*K21)+N21</f>
        <v>2093</v>
      </c>
      <c r="Z21" s="53">
        <v>15</v>
      </c>
      <c r="AA21" s="53">
        <v>30</v>
      </c>
      <c r="AB21" s="53">
        <v>15</v>
      </c>
      <c r="AD21" s="30" t="str">
        <f t="shared" si="7"/>
        <v>Water Suite</v>
      </c>
      <c r="AE21" s="31" t="str">
        <f t="shared" si="7"/>
        <v>BB</v>
      </c>
      <c r="AF21" s="31" t="str">
        <f t="shared" si="7"/>
        <v>As Quoted</v>
      </c>
      <c r="AG21" s="31">
        <f>S21+Z21</f>
        <v>1971</v>
      </c>
      <c r="AH21" s="34">
        <f>T21+Z21</f>
        <v>1993</v>
      </c>
      <c r="AI21" s="34">
        <f>U21+AA21</f>
        <v>2256</v>
      </c>
      <c r="AJ21" s="34">
        <f>V21+AA21</f>
        <v>2278</v>
      </c>
      <c r="AK21" s="34">
        <f>W21+AB21</f>
        <v>2086</v>
      </c>
      <c r="AL21" s="34">
        <f>X21+AB21</f>
        <v>2108</v>
      </c>
    </row>
    <row r="22" spans="1:38" ht="27.6" customHeight="1">
      <c r="A22" s="25" t="s">
        <v>24</v>
      </c>
      <c r="K22" s="25" t="s">
        <v>25</v>
      </c>
      <c r="P22" s="25" t="s">
        <v>26</v>
      </c>
      <c r="Z22" s="25" t="s">
        <v>27</v>
      </c>
      <c r="AD22" s="25" t="s">
        <v>28</v>
      </c>
    </row>
    <row r="23" spans="1:38" ht="27.6" customHeight="1">
      <c r="A23" s="299" t="s">
        <v>0</v>
      </c>
      <c r="B23" s="299" t="s">
        <v>1</v>
      </c>
      <c r="C23" s="299" t="s">
        <v>29</v>
      </c>
      <c r="D23" s="288" t="s">
        <v>48</v>
      </c>
      <c r="E23" s="290"/>
      <c r="F23" s="288" t="s">
        <v>51</v>
      </c>
      <c r="G23" s="290"/>
      <c r="H23" s="288" t="s">
        <v>52</v>
      </c>
      <c r="I23" s="290"/>
      <c r="J23" s="8"/>
      <c r="K23" s="26" t="s">
        <v>572</v>
      </c>
      <c r="L23" s="26"/>
      <c r="M23" s="26" t="s">
        <v>34</v>
      </c>
      <c r="N23" s="26" t="s">
        <v>34</v>
      </c>
      <c r="P23" s="294" t="s">
        <v>0</v>
      </c>
      <c r="Q23" s="294" t="s">
        <v>1</v>
      </c>
      <c r="R23" s="294" t="s">
        <v>29</v>
      </c>
      <c r="S23" s="291" t="str">
        <f>D23</f>
        <v>Season 4</v>
      </c>
      <c r="T23" s="293"/>
      <c r="U23" s="291" t="str">
        <f>F23</f>
        <v>Season 5</v>
      </c>
      <c r="V23" s="293"/>
      <c r="W23" s="291" t="str">
        <f>H23</f>
        <v>Season 6</v>
      </c>
      <c r="X23" s="293"/>
      <c r="Z23" s="27" t="str">
        <f>S23</f>
        <v>Season 4</v>
      </c>
      <c r="AA23" s="27" t="str">
        <f>U23</f>
        <v>Season 5</v>
      </c>
      <c r="AB23" s="27" t="str">
        <f>W23</f>
        <v>Season 6</v>
      </c>
      <c r="AD23" s="295" t="s">
        <v>0</v>
      </c>
      <c r="AE23" s="295" t="s">
        <v>1</v>
      </c>
      <c r="AF23" s="295" t="s">
        <v>29</v>
      </c>
      <c r="AG23" s="282" t="str">
        <f>S23</f>
        <v>Season 4</v>
      </c>
      <c r="AH23" s="284"/>
      <c r="AI23" s="282" t="str">
        <f>U23</f>
        <v>Season 5</v>
      </c>
      <c r="AJ23" s="284"/>
      <c r="AK23" s="282" t="str">
        <f>W23</f>
        <v>Season 6</v>
      </c>
      <c r="AL23" s="284"/>
    </row>
    <row r="24" spans="1:38" ht="27.6" customHeight="1">
      <c r="A24" s="299"/>
      <c r="B24" s="299"/>
      <c r="C24" s="299"/>
      <c r="D24" s="288" t="s">
        <v>375</v>
      </c>
      <c r="E24" s="290"/>
      <c r="F24" s="288" t="s">
        <v>383</v>
      </c>
      <c r="G24" s="290"/>
      <c r="H24" s="288" t="s">
        <v>362</v>
      </c>
      <c r="I24" s="290"/>
      <c r="J24" s="8"/>
      <c r="K24" s="26" t="s">
        <v>353</v>
      </c>
      <c r="L24" s="26"/>
      <c r="M24" s="26" t="s">
        <v>573</v>
      </c>
      <c r="N24" s="26" t="s">
        <v>573</v>
      </c>
      <c r="P24" s="294"/>
      <c r="Q24" s="294"/>
      <c r="R24" s="294"/>
      <c r="S24" s="291" t="str">
        <f>D24</f>
        <v>01 May 2020 to 24 Jul 2020</v>
      </c>
      <c r="T24" s="293"/>
      <c r="U24" s="291" t="str">
        <f>F24</f>
        <v>25 Jul 2020 to 31 Aug 2020</v>
      </c>
      <c r="V24" s="293"/>
      <c r="W24" s="291" t="str">
        <f>H24</f>
        <v>01 Sep 2020 to 31 Oct 2020</v>
      </c>
      <c r="X24" s="293"/>
      <c r="Z24" s="27" t="s">
        <v>39</v>
      </c>
      <c r="AA24" s="27" t="s">
        <v>40</v>
      </c>
      <c r="AB24" s="27" t="s">
        <v>548</v>
      </c>
      <c r="AD24" s="296"/>
      <c r="AE24" s="296"/>
      <c r="AF24" s="296"/>
      <c r="AG24" s="282" t="str">
        <f>S24</f>
        <v>01 May 2020 to 24 Jul 2020</v>
      </c>
      <c r="AH24" s="284"/>
      <c r="AI24" s="282" t="str">
        <f>U24</f>
        <v>25 Jul 2020 to 31 Aug 2020</v>
      </c>
      <c r="AJ24" s="284"/>
      <c r="AK24" s="282" t="str">
        <f>W24</f>
        <v>01 Sep 2020 to 31 Oct 2020</v>
      </c>
      <c r="AL24" s="284"/>
    </row>
    <row r="25" spans="1:38" ht="27.6" customHeight="1">
      <c r="A25" s="299"/>
      <c r="B25" s="299"/>
      <c r="C25" s="299"/>
      <c r="D25" s="29" t="s">
        <v>4</v>
      </c>
      <c r="E25" s="29" t="s">
        <v>3</v>
      </c>
      <c r="F25" s="29" t="s">
        <v>4</v>
      </c>
      <c r="G25" s="29" t="s">
        <v>3</v>
      </c>
      <c r="H25" s="29" t="s">
        <v>4</v>
      </c>
      <c r="I25" s="29" t="s">
        <v>3</v>
      </c>
      <c r="J25" s="8"/>
      <c r="K25" s="26"/>
      <c r="L25" s="26"/>
      <c r="M25" s="26"/>
      <c r="N25" s="26"/>
      <c r="P25" s="294"/>
      <c r="Q25" s="294"/>
      <c r="R25" s="294"/>
      <c r="S25" s="51" t="s">
        <v>3</v>
      </c>
      <c r="T25" s="51" t="s">
        <v>4</v>
      </c>
      <c r="U25" s="51" t="s">
        <v>3</v>
      </c>
      <c r="V25" s="51" t="s">
        <v>4</v>
      </c>
      <c r="W25" s="51" t="s">
        <v>3</v>
      </c>
      <c r="X25" s="51" t="s">
        <v>4</v>
      </c>
      <c r="Z25" s="27"/>
      <c r="AA25" s="27"/>
      <c r="AB25" s="27"/>
      <c r="AD25" s="297"/>
      <c r="AE25" s="297"/>
      <c r="AF25" s="297"/>
      <c r="AG25" s="52" t="s">
        <v>3</v>
      </c>
      <c r="AH25" s="52" t="s">
        <v>4</v>
      </c>
      <c r="AI25" s="52" t="s">
        <v>3</v>
      </c>
      <c r="AJ25" s="52" t="s">
        <v>4</v>
      </c>
      <c r="AK25" s="52" t="s">
        <v>3</v>
      </c>
      <c r="AL25" s="52" t="s">
        <v>4</v>
      </c>
    </row>
    <row r="26" spans="1:38" ht="27.6" customHeight="1">
      <c r="A26" s="30" t="s">
        <v>1316</v>
      </c>
      <c r="B26" s="31" t="s">
        <v>139</v>
      </c>
      <c r="C26" s="31" t="s">
        <v>93</v>
      </c>
      <c r="D26" s="31">
        <v>287</v>
      </c>
      <c r="E26" s="31">
        <v>271</v>
      </c>
      <c r="F26" s="31">
        <v>386</v>
      </c>
      <c r="G26" s="31">
        <v>370</v>
      </c>
      <c r="H26" s="31">
        <v>315</v>
      </c>
      <c r="I26" s="31">
        <v>299</v>
      </c>
      <c r="J26" s="8"/>
      <c r="K26" s="33">
        <v>1</v>
      </c>
      <c r="L26" s="33"/>
      <c r="M26" s="33">
        <v>6</v>
      </c>
      <c r="N26" s="33">
        <v>12</v>
      </c>
      <c r="P26" s="30" t="str">
        <f>A26</f>
        <v>Deluxe Bungalow</v>
      </c>
      <c r="Q26" s="31" t="str">
        <f>B26</f>
        <v>BB</v>
      </c>
      <c r="R26" s="31" t="str">
        <f>C26</f>
        <v>As Quoted</v>
      </c>
      <c r="S26" s="31">
        <f>((E26)*K26)+M26</f>
        <v>277</v>
      </c>
      <c r="T26" s="34">
        <f>((D26)*K26)+N26</f>
        <v>299</v>
      </c>
      <c r="U26" s="34">
        <f>((G26)*K26)+M26</f>
        <v>376</v>
      </c>
      <c r="V26" s="34">
        <f>((F26)*K26)+N26</f>
        <v>398</v>
      </c>
      <c r="W26" s="34">
        <f>((I26)*K26)+M26</f>
        <v>305</v>
      </c>
      <c r="X26" s="34">
        <f>((H26)*K26)+N26</f>
        <v>327</v>
      </c>
      <c r="Z26" s="53">
        <v>10</v>
      </c>
      <c r="AA26" s="53">
        <v>10</v>
      </c>
      <c r="AB26" s="53">
        <v>10</v>
      </c>
      <c r="AD26" s="30" t="str">
        <f t="shared" ref="AD26:AF35" si="12">P26</f>
        <v>Deluxe Bungalow</v>
      </c>
      <c r="AE26" s="31" t="str">
        <f t="shared" si="12"/>
        <v>BB</v>
      </c>
      <c r="AF26" s="31" t="str">
        <f t="shared" si="12"/>
        <v>As Quoted</v>
      </c>
      <c r="AG26" s="31">
        <f>S26+Z26</f>
        <v>287</v>
      </c>
      <c r="AH26" s="34">
        <f>T26+Z26</f>
        <v>309</v>
      </c>
      <c r="AI26" s="34">
        <f>U26+AA26</f>
        <v>386</v>
      </c>
      <c r="AJ26" s="34">
        <f>V26+AA26</f>
        <v>408</v>
      </c>
      <c r="AK26" s="34">
        <f>W26+AB26</f>
        <v>315</v>
      </c>
      <c r="AL26" s="34">
        <f>X26+AB26</f>
        <v>337</v>
      </c>
    </row>
    <row r="27" spans="1:38" ht="27.6" customHeight="1">
      <c r="A27" s="30" t="s">
        <v>376</v>
      </c>
      <c r="B27" s="31" t="s">
        <v>139</v>
      </c>
      <c r="C27" s="31" t="s">
        <v>93</v>
      </c>
      <c r="D27" s="31">
        <v>354</v>
      </c>
      <c r="E27" s="31">
        <v>338</v>
      </c>
      <c r="F27" s="31">
        <v>457</v>
      </c>
      <c r="G27" s="31">
        <v>441</v>
      </c>
      <c r="H27" s="31">
        <v>383</v>
      </c>
      <c r="I27" s="31">
        <v>367</v>
      </c>
      <c r="J27" s="8"/>
      <c r="K27" s="33">
        <v>1</v>
      </c>
      <c r="L27" s="33"/>
      <c r="M27" s="33">
        <v>6</v>
      </c>
      <c r="N27" s="33">
        <v>12</v>
      </c>
      <c r="P27" s="30" t="str">
        <f t="shared" ref="P27:R35" si="13">A27</f>
        <v>Deluxe Villa</v>
      </c>
      <c r="Q27" s="31" t="str">
        <f t="shared" si="13"/>
        <v>BB</v>
      </c>
      <c r="R27" s="31" t="str">
        <f t="shared" si="13"/>
        <v>As Quoted</v>
      </c>
      <c r="S27" s="31">
        <f t="shared" ref="S27:S33" si="14">((E27)*K27)+M27</f>
        <v>344</v>
      </c>
      <c r="T27" s="34">
        <f t="shared" ref="T27:T33" si="15">((D27)*K27)+N27</f>
        <v>366</v>
      </c>
      <c r="U27" s="34">
        <f t="shared" ref="U27:U33" si="16">((G27)*K27)+M27</f>
        <v>447</v>
      </c>
      <c r="V27" s="34">
        <f t="shared" ref="V27:V33" si="17">((F27)*K27)+N27</f>
        <v>469</v>
      </c>
      <c r="W27" s="34">
        <f t="shared" ref="W27:W33" si="18">((I27)*K27)+M27</f>
        <v>373</v>
      </c>
      <c r="X27" s="34">
        <f t="shared" ref="X27:X33" si="19">((H27)*K27)+N27</f>
        <v>395</v>
      </c>
      <c r="Z27" s="53">
        <v>10</v>
      </c>
      <c r="AA27" s="53">
        <v>10</v>
      </c>
      <c r="AB27" s="53">
        <v>10</v>
      </c>
      <c r="AD27" s="30" t="str">
        <f t="shared" si="12"/>
        <v>Deluxe Villa</v>
      </c>
      <c r="AE27" s="31" t="str">
        <f t="shared" si="12"/>
        <v>BB</v>
      </c>
      <c r="AF27" s="31" t="str">
        <f t="shared" si="12"/>
        <v>As Quoted</v>
      </c>
      <c r="AG27" s="31">
        <f t="shared" ref="AG27:AG33" si="20">S27+Z27</f>
        <v>354</v>
      </c>
      <c r="AH27" s="34">
        <f t="shared" ref="AH27:AI33" si="21">T27+Z27</f>
        <v>376</v>
      </c>
      <c r="AI27" s="34">
        <f t="shared" si="21"/>
        <v>457</v>
      </c>
      <c r="AJ27" s="34">
        <f t="shared" ref="AJ27:AK33" si="22">V27+AA27</f>
        <v>479</v>
      </c>
      <c r="AK27" s="34">
        <f t="shared" si="22"/>
        <v>383</v>
      </c>
      <c r="AL27" s="34">
        <f t="shared" ref="AL27:AL33" si="23">X27+AB27</f>
        <v>405</v>
      </c>
    </row>
    <row r="28" spans="1:38" ht="27.6" customHeight="1">
      <c r="A28" s="30" t="s">
        <v>330</v>
      </c>
      <c r="B28" s="31" t="s">
        <v>139</v>
      </c>
      <c r="C28" s="31" t="s">
        <v>93</v>
      </c>
      <c r="D28" s="31">
        <v>527</v>
      </c>
      <c r="E28" s="31">
        <v>511</v>
      </c>
      <c r="F28" s="31">
        <v>631</v>
      </c>
      <c r="G28" s="31">
        <v>615</v>
      </c>
      <c r="H28" s="31">
        <v>559</v>
      </c>
      <c r="I28" s="31">
        <v>543</v>
      </c>
      <c r="J28" s="8"/>
      <c r="K28" s="33">
        <v>1</v>
      </c>
      <c r="L28" s="33"/>
      <c r="M28" s="33">
        <v>6</v>
      </c>
      <c r="N28" s="33">
        <v>12</v>
      </c>
      <c r="P28" s="30" t="str">
        <f t="shared" si="13"/>
        <v>Beach Villa</v>
      </c>
      <c r="Q28" s="31" t="str">
        <f t="shared" si="13"/>
        <v>BB</v>
      </c>
      <c r="R28" s="31" t="str">
        <f t="shared" si="13"/>
        <v>As Quoted</v>
      </c>
      <c r="S28" s="31">
        <f t="shared" si="14"/>
        <v>517</v>
      </c>
      <c r="T28" s="34">
        <f t="shared" si="15"/>
        <v>539</v>
      </c>
      <c r="U28" s="34">
        <f t="shared" si="16"/>
        <v>621</v>
      </c>
      <c r="V28" s="34">
        <f t="shared" si="17"/>
        <v>643</v>
      </c>
      <c r="W28" s="34">
        <f t="shared" si="18"/>
        <v>549</v>
      </c>
      <c r="X28" s="34">
        <f t="shared" si="19"/>
        <v>571</v>
      </c>
      <c r="Z28" s="53">
        <v>10</v>
      </c>
      <c r="AA28" s="53">
        <v>10</v>
      </c>
      <c r="AB28" s="53">
        <v>10</v>
      </c>
      <c r="AD28" s="30" t="str">
        <f t="shared" si="12"/>
        <v>Beach Villa</v>
      </c>
      <c r="AE28" s="31" t="str">
        <f t="shared" si="12"/>
        <v>BB</v>
      </c>
      <c r="AF28" s="31" t="str">
        <f t="shared" si="12"/>
        <v>As Quoted</v>
      </c>
      <c r="AG28" s="31">
        <f t="shared" si="20"/>
        <v>527</v>
      </c>
      <c r="AH28" s="34">
        <f t="shared" si="21"/>
        <v>549</v>
      </c>
      <c r="AI28" s="34">
        <f t="shared" si="21"/>
        <v>631</v>
      </c>
      <c r="AJ28" s="34">
        <f t="shared" si="22"/>
        <v>653</v>
      </c>
      <c r="AK28" s="34">
        <f t="shared" si="22"/>
        <v>559</v>
      </c>
      <c r="AL28" s="34">
        <f t="shared" si="23"/>
        <v>581</v>
      </c>
    </row>
    <row r="29" spans="1:38" ht="27.6" customHeight="1">
      <c r="A29" s="30" t="s">
        <v>576</v>
      </c>
      <c r="B29" s="31" t="s">
        <v>139</v>
      </c>
      <c r="C29" s="31" t="s">
        <v>93</v>
      </c>
      <c r="D29" s="31">
        <v>670</v>
      </c>
      <c r="E29" s="31">
        <v>654</v>
      </c>
      <c r="F29" s="31">
        <v>774</v>
      </c>
      <c r="G29" s="31">
        <v>758</v>
      </c>
      <c r="H29" s="31">
        <v>701</v>
      </c>
      <c r="I29" s="31">
        <v>685</v>
      </c>
      <c r="J29" s="8"/>
      <c r="K29" s="33">
        <v>1</v>
      </c>
      <c r="L29" s="33"/>
      <c r="M29" s="33">
        <v>6</v>
      </c>
      <c r="N29" s="33">
        <v>12</v>
      </c>
      <c r="P29" s="30" t="str">
        <f t="shared" si="13"/>
        <v xml:space="preserve">Beach Villa with Pool </v>
      </c>
      <c r="Q29" s="31" t="str">
        <f t="shared" si="13"/>
        <v>BB</v>
      </c>
      <c r="R29" s="31" t="str">
        <f t="shared" si="13"/>
        <v>As Quoted</v>
      </c>
      <c r="S29" s="31">
        <f t="shared" si="14"/>
        <v>660</v>
      </c>
      <c r="T29" s="34">
        <f t="shared" si="15"/>
        <v>682</v>
      </c>
      <c r="U29" s="34">
        <f t="shared" si="16"/>
        <v>764</v>
      </c>
      <c r="V29" s="34">
        <f t="shared" si="17"/>
        <v>786</v>
      </c>
      <c r="W29" s="34">
        <f t="shared" si="18"/>
        <v>691</v>
      </c>
      <c r="X29" s="34">
        <f t="shared" si="19"/>
        <v>713</v>
      </c>
      <c r="Z29" s="53">
        <v>10</v>
      </c>
      <c r="AA29" s="53">
        <v>10</v>
      </c>
      <c r="AB29" s="53">
        <v>10</v>
      </c>
      <c r="AD29" s="30" t="str">
        <f t="shared" si="12"/>
        <v xml:space="preserve">Beach Villa with Pool </v>
      </c>
      <c r="AE29" s="31" t="str">
        <f t="shared" si="12"/>
        <v>BB</v>
      </c>
      <c r="AF29" s="31" t="str">
        <f t="shared" si="12"/>
        <v>As Quoted</v>
      </c>
      <c r="AG29" s="31">
        <f t="shared" si="20"/>
        <v>670</v>
      </c>
      <c r="AH29" s="34">
        <f t="shared" si="21"/>
        <v>692</v>
      </c>
      <c r="AI29" s="34">
        <f t="shared" si="21"/>
        <v>774</v>
      </c>
      <c r="AJ29" s="34">
        <f t="shared" si="22"/>
        <v>796</v>
      </c>
      <c r="AK29" s="34">
        <f t="shared" si="22"/>
        <v>701</v>
      </c>
      <c r="AL29" s="34">
        <f t="shared" si="23"/>
        <v>723</v>
      </c>
    </row>
    <row r="30" spans="1:38" ht="27.6" customHeight="1">
      <c r="A30" s="30" t="s">
        <v>1945</v>
      </c>
      <c r="B30" s="31" t="s">
        <v>139</v>
      </c>
      <c r="C30" s="31" t="s">
        <v>93</v>
      </c>
      <c r="D30" s="31">
        <v>774</v>
      </c>
      <c r="E30" s="31">
        <v>758</v>
      </c>
      <c r="F30" s="31">
        <v>877</v>
      </c>
      <c r="G30" s="31">
        <v>861</v>
      </c>
      <c r="H30" s="31">
        <v>804</v>
      </c>
      <c r="I30" s="31">
        <v>788</v>
      </c>
      <c r="J30" s="8"/>
      <c r="K30" s="33">
        <v>1</v>
      </c>
      <c r="L30" s="33"/>
      <c r="M30" s="33">
        <v>6</v>
      </c>
      <c r="N30" s="33">
        <v>12</v>
      </c>
      <c r="P30" s="30" t="str">
        <f t="shared" si="13"/>
        <v>Water Bungalow with Pool</v>
      </c>
      <c r="Q30" s="31" t="str">
        <f t="shared" si="13"/>
        <v>BB</v>
      </c>
      <c r="R30" s="31" t="str">
        <f t="shared" si="13"/>
        <v>As Quoted</v>
      </c>
      <c r="S30" s="31">
        <f t="shared" si="14"/>
        <v>764</v>
      </c>
      <c r="T30" s="34">
        <f t="shared" si="15"/>
        <v>786</v>
      </c>
      <c r="U30" s="34">
        <f t="shared" si="16"/>
        <v>867</v>
      </c>
      <c r="V30" s="34">
        <f t="shared" si="17"/>
        <v>889</v>
      </c>
      <c r="W30" s="34">
        <f t="shared" si="18"/>
        <v>794</v>
      </c>
      <c r="X30" s="34">
        <f t="shared" si="19"/>
        <v>816</v>
      </c>
      <c r="Z30" s="53">
        <v>10</v>
      </c>
      <c r="AA30" s="53">
        <v>10</v>
      </c>
      <c r="AB30" s="53">
        <v>10</v>
      </c>
      <c r="AD30" s="30" t="str">
        <f t="shared" si="12"/>
        <v>Water Bungalow with Pool</v>
      </c>
      <c r="AE30" s="31" t="str">
        <f t="shared" si="12"/>
        <v>BB</v>
      </c>
      <c r="AF30" s="31" t="str">
        <f t="shared" si="12"/>
        <v>As Quoted</v>
      </c>
      <c r="AG30" s="31">
        <f t="shared" si="20"/>
        <v>774</v>
      </c>
      <c r="AH30" s="34">
        <f t="shared" si="21"/>
        <v>796</v>
      </c>
      <c r="AI30" s="34">
        <f t="shared" si="21"/>
        <v>877</v>
      </c>
      <c r="AJ30" s="34">
        <f t="shared" si="22"/>
        <v>899</v>
      </c>
      <c r="AK30" s="34">
        <f t="shared" si="22"/>
        <v>804</v>
      </c>
      <c r="AL30" s="34">
        <f t="shared" si="23"/>
        <v>826</v>
      </c>
    </row>
    <row r="31" spans="1:38" ht="27.6" customHeight="1">
      <c r="A31" s="30" t="s">
        <v>378</v>
      </c>
      <c r="B31" s="31" t="s">
        <v>139</v>
      </c>
      <c r="C31" s="31" t="s">
        <v>93</v>
      </c>
      <c r="D31" s="31">
        <v>798</v>
      </c>
      <c r="E31" s="31">
        <v>782</v>
      </c>
      <c r="F31" s="31">
        <v>902</v>
      </c>
      <c r="G31" s="31">
        <v>886</v>
      </c>
      <c r="H31" s="31">
        <v>829</v>
      </c>
      <c r="I31" s="31">
        <v>813</v>
      </c>
      <c r="J31" s="8"/>
      <c r="K31" s="33">
        <v>1</v>
      </c>
      <c r="L31" s="33"/>
      <c r="M31" s="33">
        <v>6</v>
      </c>
      <c r="N31" s="33">
        <v>12</v>
      </c>
      <c r="P31" s="30" t="str">
        <f t="shared" si="13"/>
        <v xml:space="preserve">Water Villa </v>
      </c>
      <c r="Q31" s="31" t="str">
        <f t="shared" si="13"/>
        <v>BB</v>
      </c>
      <c r="R31" s="31" t="str">
        <f t="shared" si="13"/>
        <v>As Quoted</v>
      </c>
      <c r="S31" s="31">
        <f t="shared" si="14"/>
        <v>788</v>
      </c>
      <c r="T31" s="34">
        <f t="shared" si="15"/>
        <v>810</v>
      </c>
      <c r="U31" s="34">
        <f t="shared" si="16"/>
        <v>892</v>
      </c>
      <c r="V31" s="34">
        <f t="shared" si="17"/>
        <v>914</v>
      </c>
      <c r="W31" s="34">
        <f t="shared" si="18"/>
        <v>819</v>
      </c>
      <c r="X31" s="34">
        <f t="shared" si="19"/>
        <v>841</v>
      </c>
      <c r="Z31" s="53">
        <v>10</v>
      </c>
      <c r="AA31" s="53">
        <v>10</v>
      </c>
      <c r="AB31" s="53">
        <v>10</v>
      </c>
      <c r="AD31" s="30" t="str">
        <f t="shared" si="12"/>
        <v xml:space="preserve">Water Villa </v>
      </c>
      <c r="AE31" s="31" t="str">
        <f t="shared" si="12"/>
        <v>BB</v>
      </c>
      <c r="AF31" s="31" t="str">
        <f t="shared" si="12"/>
        <v>As Quoted</v>
      </c>
      <c r="AG31" s="31">
        <f t="shared" si="20"/>
        <v>798</v>
      </c>
      <c r="AH31" s="34">
        <f t="shared" si="21"/>
        <v>820</v>
      </c>
      <c r="AI31" s="34">
        <f t="shared" si="21"/>
        <v>902</v>
      </c>
      <c r="AJ31" s="34">
        <f t="shared" si="22"/>
        <v>924</v>
      </c>
      <c r="AK31" s="34">
        <f t="shared" si="22"/>
        <v>829</v>
      </c>
      <c r="AL31" s="34">
        <f t="shared" si="23"/>
        <v>851</v>
      </c>
    </row>
    <row r="32" spans="1:38" ht="27.6" customHeight="1">
      <c r="A32" s="30" t="s">
        <v>333</v>
      </c>
      <c r="B32" s="31" t="s">
        <v>139</v>
      </c>
      <c r="C32" s="31" t="s">
        <v>93</v>
      </c>
      <c r="D32" s="31">
        <v>1005</v>
      </c>
      <c r="E32" s="31">
        <v>989</v>
      </c>
      <c r="F32" s="31">
        <v>1109</v>
      </c>
      <c r="G32" s="31">
        <v>1093</v>
      </c>
      <c r="H32" s="31">
        <v>1036</v>
      </c>
      <c r="I32" s="31">
        <v>1020</v>
      </c>
      <c r="J32" s="8"/>
      <c r="K32" s="33">
        <v>1</v>
      </c>
      <c r="L32" s="33"/>
      <c r="M32" s="33">
        <v>6</v>
      </c>
      <c r="N32" s="33">
        <v>12</v>
      </c>
      <c r="P32" s="30" t="str">
        <f t="shared" si="13"/>
        <v>Water Villa with Pool</v>
      </c>
      <c r="Q32" s="31" t="str">
        <f t="shared" si="13"/>
        <v>BB</v>
      </c>
      <c r="R32" s="31" t="str">
        <f t="shared" si="13"/>
        <v>As Quoted</v>
      </c>
      <c r="S32" s="31">
        <f t="shared" si="14"/>
        <v>995</v>
      </c>
      <c r="T32" s="34">
        <f t="shared" si="15"/>
        <v>1017</v>
      </c>
      <c r="U32" s="34">
        <f t="shared" si="16"/>
        <v>1099</v>
      </c>
      <c r="V32" s="34">
        <f t="shared" si="17"/>
        <v>1121</v>
      </c>
      <c r="W32" s="34">
        <f t="shared" si="18"/>
        <v>1026</v>
      </c>
      <c r="X32" s="34">
        <f t="shared" si="19"/>
        <v>1048</v>
      </c>
      <c r="Z32" s="53">
        <v>10</v>
      </c>
      <c r="AA32" s="53">
        <v>10</v>
      </c>
      <c r="AB32" s="53">
        <v>10</v>
      </c>
      <c r="AD32" s="30" t="str">
        <f t="shared" si="12"/>
        <v>Water Villa with Pool</v>
      </c>
      <c r="AE32" s="31" t="str">
        <f t="shared" si="12"/>
        <v>BB</v>
      </c>
      <c r="AF32" s="31" t="str">
        <f t="shared" si="12"/>
        <v>As Quoted</v>
      </c>
      <c r="AG32" s="31">
        <f t="shared" si="20"/>
        <v>1005</v>
      </c>
      <c r="AH32" s="34">
        <f t="shared" si="21"/>
        <v>1027</v>
      </c>
      <c r="AI32" s="34">
        <f t="shared" si="21"/>
        <v>1109</v>
      </c>
      <c r="AJ32" s="34">
        <f t="shared" si="22"/>
        <v>1131</v>
      </c>
      <c r="AK32" s="34">
        <f t="shared" si="22"/>
        <v>1036</v>
      </c>
      <c r="AL32" s="34">
        <f t="shared" si="23"/>
        <v>1058</v>
      </c>
    </row>
    <row r="33" spans="1:38" ht="27.6" customHeight="1">
      <c r="A33" s="30" t="s">
        <v>1946</v>
      </c>
      <c r="B33" s="31" t="s">
        <v>139</v>
      </c>
      <c r="C33" s="31" t="s">
        <v>93</v>
      </c>
      <c r="D33" s="31">
        <v>1030</v>
      </c>
      <c r="E33" s="31">
        <v>1014</v>
      </c>
      <c r="F33" s="31">
        <v>1133</v>
      </c>
      <c r="G33" s="31">
        <v>1117</v>
      </c>
      <c r="H33" s="31">
        <v>1061</v>
      </c>
      <c r="I33" s="31">
        <v>1045</v>
      </c>
      <c r="J33" s="8"/>
      <c r="K33" s="33">
        <v>1</v>
      </c>
      <c r="L33" s="33"/>
      <c r="M33" s="33">
        <v>6</v>
      </c>
      <c r="N33" s="33">
        <v>12</v>
      </c>
      <c r="P33" s="30" t="str">
        <f t="shared" si="13"/>
        <v>Deluxe Villa with Pool</v>
      </c>
      <c r="Q33" s="31" t="str">
        <f t="shared" si="13"/>
        <v>BB</v>
      </c>
      <c r="R33" s="31" t="str">
        <f t="shared" si="13"/>
        <v>As Quoted</v>
      </c>
      <c r="S33" s="31">
        <f t="shared" si="14"/>
        <v>1020</v>
      </c>
      <c r="T33" s="34">
        <f t="shared" si="15"/>
        <v>1042</v>
      </c>
      <c r="U33" s="34">
        <f t="shared" si="16"/>
        <v>1123</v>
      </c>
      <c r="V33" s="34">
        <f t="shared" si="17"/>
        <v>1145</v>
      </c>
      <c r="W33" s="34">
        <f t="shared" si="18"/>
        <v>1051</v>
      </c>
      <c r="X33" s="34">
        <f t="shared" si="19"/>
        <v>1073</v>
      </c>
      <c r="Z33" s="53">
        <v>10</v>
      </c>
      <c r="AA33" s="53">
        <v>10</v>
      </c>
      <c r="AB33" s="53">
        <v>10</v>
      </c>
      <c r="AD33" s="30" t="str">
        <f t="shared" si="12"/>
        <v>Deluxe Villa with Pool</v>
      </c>
      <c r="AE33" s="31" t="str">
        <f t="shared" si="12"/>
        <v>BB</v>
      </c>
      <c r="AF33" s="31" t="str">
        <f t="shared" si="12"/>
        <v>As Quoted</v>
      </c>
      <c r="AG33" s="31">
        <f t="shared" si="20"/>
        <v>1030</v>
      </c>
      <c r="AH33" s="34">
        <f t="shared" si="21"/>
        <v>1052</v>
      </c>
      <c r="AI33" s="34">
        <f t="shared" si="21"/>
        <v>1133</v>
      </c>
      <c r="AJ33" s="34">
        <f t="shared" si="22"/>
        <v>1155</v>
      </c>
      <c r="AK33" s="34">
        <f t="shared" si="22"/>
        <v>1061</v>
      </c>
      <c r="AL33" s="34">
        <f t="shared" si="23"/>
        <v>1083</v>
      </c>
    </row>
    <row r="34" spans="1:38" ht="27.6" customHeight="1">
      <c r="A34" s="30" t="s">
        <v>1232</v>
      </c>
      <c r="B34" s="31" t="s">
        <v>139</v>
      </c>
      <c r="C34" s="31" t="s">
        <v>93</v>
      </c>
      <c r="D34" s="31">
        <v>1089</v>
      </c>
      <c r="E34" s="31">
        <v>1073</v>
      </c>
      <c r="F34" s="31">
        <v>1193</v>
      </c>
      <c r="G34" s="31">
        <v>1177</v>
      </c>
      <c r="H34" s="31">
        <v>1120</v>
      </c>
      <c r="I34" s="31">
        <v>1104</v>
      </c>
      <c r="J34" s="8"/>
      <c r="K34" s="33">
        <v>1</v>
      </c>
      <c r="L34" s="33"/>
      <c r="M34" s="33">
        <v>6</v>
      </c>
      <c r="N34" s="33">
        <v>12</v>
      </c>
      <c r="P34" s="30" t="str">
        <f t="shared" si="13"/>
        <v>Pool Villa</v>
      </c>
      <c r="Q34" s="31" t="str">
        <f t="shared" si="13"/>
        <v>BB</v>
      </c>
      <c r="R34" s="31" t="str">
        <f t="shared" si="13"/>
        <v>As Quoted</v>
      </c>
      <c r="S34" s="31">
        <f>((E34)*K34)+M34</f>
        <v>1079</v>
      </c>
      <c r="T34" s="34">
        <f>((D34)*K34)+N34</f>
        <v>1101</v>
      </c>
      <c r="U34" s="34">
        <f>((G34)*K34)+M34</f>
        <v>1183</v>
      </c>
      <c r="V34" s="34">
        <f>((F34)*K34)+N34</f>
        <v>1205</v>
      </c>
      <c r="W34" s="34">
        <f>((I34)*K34)+M34</f>
        <v>1110</v>
      </c>
      <c r="X34" s="34">
        <f>((H34)*K34)+N34</f>
        <v>1132</v>
      </c>
      <c r="Z34" s="53">
        <v>15</v>
      </c>
      <c r="AA34" s="53">
        <v>15</v>
      </c>
      <c r="AB34" s="53">
        <v>15</v>
      </c>
      <c r="AD34" s="30" t="str">
        <f t="shared" si="12"/>
        <v>Pool Villa</v>
      </c>
      <c r="AE34" s="31" t="str">
        <f t="shared" si="12"/>
        <v>BB</v>
      </c>
      <c r="AF34" s="31" t="str">
        <f t="shared" si="12"/>
        <v>As Quoted</v>
      </c>
      <c r="AG34" s="31">
        <f>S34+Z34</f>
        <v>1094</v>
      </c>
      <c r="AH34" s="34">
        <f>T34+Z34</f>
        <v>1116</v>
      </c>
      <c r="AI34" s="34">
        <f>U34+AA34</f>
        <v>1198</v>
      </c>
      <c r="AJ34" s="34">
        <f>V34+AA34</f>
        <v>1220</v>
      </c>
      <c r="AK34" s="34">
        <f>W34+AB34</f>
        <v>1125</v>
      </c>
      <c r="AL34" s="34">
        <f>X34+AB34</f>
        <v>1147</v>
      </c>
    </row>
    <row r="35" spans="1:38" ht="27.6" customHeight="1">
      <c r="A35" s="30" t="s">
        <v>493</v>
      </c>
      <c r="B35" s="31" t="s">
        <v>139</v>
      </c>
      <c r="C35" s="31" t="s">
        <v>93</v>
      </c>
      <c r="D35" s="31">
        <v>1791</v>
      </c>
      <c r="E35" s="31">
        <v>1775</v>
      </c>
      <c r="F35" s="31">
        <v>1895</v>
      </c>
      <c r="G35" s="31">
        <v>1879</v>
      </c>
      <c r="H35" s="31">
        <v>1822</v>
      </c>
      <c r="I35" s="31">
        <v>1806</v>
      </c>
      <c r="J35" s="8"/>
      <c r="K35" s="33">
        <v>1</v>
      </c>
      <c r="L35" s="33"/>
      <c r="M35" s="33">
        <v>6</v>
      </c>
      <c r="N35" s="33">
        <v>12</v>
      </c>
      <c r="P35" s="30" t="str">
        <f t="shared" si="13"/>
        <v>Water Suite</v>
      </c>
      <c r="Q35" s="31" t="str">
        <f t="shared" si="13"/>
        <v>BB</v>
      </c>
      <c r="R35" s="31" t="str">
        <f t="shared" si="13"/>
        <v>As Quoted</v>
      </c>
      <c r="S35" s="31">
        <f>((E35)*K35)+M35</f>
        <v>1781</v>
      </c>
      <c r="T35" s="34">
        <f>((D35)*K35)+N35</f>
        <v>1803</v>
      </c>
      <c r="U35" s="34">
        <f>((G35)*K35)+M35</f>
        <v>1885</v>
      </c>
      <c r="V35" s="34">
        <f>((F35)*K35)+N35</f>
        <v>1907</v>
      </c>
      <c r="W35" s="34">
        <f>((I35)*K35)+M35</f>
        <v>1812</v>
      </c>
      <c r="X35" s="34">
        <f>((H35)*K35)+N35</f>
        <v>1834</v>
      </c>
      <c r="Z35" s="53">
        <v>15</v>
      </c>
      <c r="AA35" s="53">
        <v>15</v>
      </c>
      <c r="AB35" s="53">
        <v>15</v>
      </c>
      <c r="AD35" s="30" t="str">
        <f t="shared" si="12"/>
        <v>Water Suite</v>
      </c>
      <c r="AE35" s="31" t="str">
        <f t="shared" si="12"/>
        <v>BB</v>
      </c>
      <c r="AF35" s="31" t="str">
        <f t="shared" si="12"/>
        <v>As Quoted</v>
      </c>
      <c r="AG35" s="31">
        <f>S35+Z35</f>
        <v>1796</v>
      </c>
      <c r="AH35" s="34">
        <f>T35+Z35</f>
        <v>1818</v>
      </c>
      <c r="AI35" s="34">
        <f>U35+AA35</f>
        <v>1900</v>
      </c>
      <c r="AJ35" s="34">
        <f>V35+AA35</f>
        <v>1922</v>
      </c>
      <c r="AK35" s="34">
        <f>W35+AB35</f>
        <v>1827</v>
      </c>
      <c r="AL35" s="34">
        <f>X35+AB35</f>
        <v>1849</v>
      </c>
    </row>
    <row r="37" spans="1:38" ht="27.6" customHeight="1">
      <c r="A37" s="25" t="s">
        <v>1321</v>
      </c>
      <c r="K37" s="25" t="s">
        <v>25</v>
      </c>
      <c r="P37" s="25" t="s">
        <v>26</v>
      </c>
      <c r="Z37" s="25" t="s">
        <v>27</v>
      </c>
      <c r="AD37" s="25" t="s">
        <v>28</v>
      </c>
    </row>
    <row r="38" spans="1:38" ht="27.6" customHeight="1">
      <c r="A38" s="57"/>
      <c r="B38" s="57"/>
      <c r="C38" s="57"/>
      <c r="D38" s="288" t="s">
        <v>1947</v>
      </c>
      <c r="E38" s="290"/>
      <c r="F38" s="288" t="s">
        <v>1948</v>
      </c>
      <c r="G38" s="290"/>
      <c r="H38" s="288" t="s">
        <v>1949</v>
      </c>
      <c r="I38" s="290"/>
      <c r="J38" s="8"/>
      <c r="K38" s="26" t="s">
        <v>353</v>
      </c>
      <c r="L38" s="26"/>
      <c r="M38" s="26" t="s">
        <v>573</v>
      </c>
      <c r="N38" s="26" t="s">
        <v>573</v>
      </c>
      <c r="P38" s="51"/>
      <c r="Q38" s="51"/>
      <c r="R38" s="51"/>
      <c r="S38" s="291" t="str">
        <f>D38</f>
        <v>01 Nov 2018 to 22 Dec 2018</v>
      </c>
      <c r="T38" s="293"/>
      <c r="U38" s="291" t="str">
        <f>F38</f>
        <v>23 Dec 2018 to 10 Jan 2019</v>
      </c>
      <c r="V38" s="293"/>
      <c r="W38" s="291" t="str">
        <f>H38</f>
        <v>11 Jan 2019 to 31 Oct 2019</v>
      </c>
      <c r="X38" s="293"/>
      <c r="Z38" s="27" t="s">
        <v>39</v>
      </c>
      <c r="AA38" s="27" t="s">
        <v>40</v>
      </c>
      <c r="AB38" s="27" t="s">
        <v>548</v>
      </c>
      <c r="AD38" s="101"/>
      <c r="AE38" s="101"/>
      <c r="AF38" s="101"/>
      <c r="AG38" s="282" t="str">
        <f>S38</f>
        <v>01 Nov 2018 to 22 Dec 2018</v>
      </c>
      <c r="AH38" s="284"/>
      <c r="AI38" s="282" t="str">
        <f>U38</f>
        <v>23 Dec 2018 to 10 Jan 2019</v>
      </c>
      <c r="AJ38" s="284"/>
      <c r="AK38" s="282" t="str">
        <f>W38</f>
        <v>11 Jan 2019 to 31 Oct 2019</v>
      </c>
      <c r="AL38" s="284"/>
    </row>
    <row r="39" spans="1:38" ht="27.6" customHeight="1">
      <c r="A39" s="57"/>
      <c r="B39" s="57"/>
      <c r="C39" s="57"/>
      <c r="D39" s="90" t="s">
        <v>340</v>
      </c>
      <c r="E39" s="91" t="s">
        <v>6</v>
      </c>
      <c r="F39" s="90" t="s">
        <v>340</v>
      </c>
      <c r="G39" s="91" t="s">
        <v>6</v>
      </c>
      <c r="H39" s="90" t="s">
        <v>340</v>
      </c>
      <c r="I39" s="91" t="s">
        <v>6</v>
      </c>
      <c r="J39" s="8"/>
      <c r="K39" s="26"/>
      <c r="L39" s="26"/>
      <c r="M39" s="26"/>
      <c r="N39" s="26"/>
      <c r="P39" s="51"/>
      <c r="Q39" s="51"/>
      <c r="R39" s="51"/>
      <c r="S39" s="94" t="str">
        <f>D39</f>
        <v>Extra Adult</v>
      </c>
      <c r="T39" s="94" t="str">
        <f>E39</f>
        <v>Extra Child</v>
      </c>
      <c r="U39" s="94" t="str">
        <f>F39</f>
        <v>Extra Adult</v>
      </c>
      <c r="V39" s="94" t="str">
        <f>G39</f>
        <v>Extra Child</v>
      </c>
      <c r="W39" s="94" t="str">
        <f>H39</f>
        <v>Extra Adult</v>
      </c>
      <c r="X39" s="94" t="str">
        <f>I39</f>
        <v>Extra Child</v>
      </c>
      <c r="Z39" s="163"/>
      <c r="AA39" s="163"/>
      <c r="AB39" s="163"/>
      <c r="AD39" s="101"/>
      <c r="AE39" s="101"/>
      <c r="AF39" s="101"/>
      <c r="AG39" s="97" t="str">
        <f>S39</f>
        <v>Extra Adult</v>
      </c>
      <c r="AH39" s="97" t="str">
        <f>T39</f>
        <v>Extra Child</v>
      </c>
      <c r="AI39" s="97" t="str">
        <f>U39</f>
        <v>Extra Adult</v>
      </c>
      <c r="AJ39" s="97" t="str">
        <f>V39</f>
        <v>Extra Child</v>
      </c>
      <c r="AK39" s="97" t="str">
        <f>W39</f>
        <v>Extra Adult</v>
      </c>
      <c r="AL39" s="97" t="str">
        <f>X39</f>
        <v>Extra Child</v>
      </c>
    </row>
    <row r="40" spans="1:38" ht="27.6" customHeight="1">
      <c r="A40" s="30" t="s">
        <v>1322</v>
      </c>
      <c r="B40" s="31" t="s">
        <v>139</v>
      </c>
      <c r="C40" s="31" t="s">
        <v>1323</v>
      </c>
      <c r="D40" s="31">
        <v>80</v>
      </c>
      <c r="E40" s="34">
        <v>62</v>
      </c>
      <c r="F40" s="34">
        <v>160</v>
      </c>
      <c r="G40" s="34">
        <v>123</v>
      </c>
      <c r="H40" s="34">
        <v>80</v>
      </c>
      <c r="I40" s="34">
        <v>62</v>
      </c>
      <c r="J40" s="8"/>
      <c r="K40" s="33">
        <v>1</v>
      </c>
      <c r="L40" s="33"/>
      <c r="M40" s="33">
        <v>6</v>
      </c>
      <c r="N40" s="33">
        <v>6</v>
      </c>
      <c r="P40" s="30" t="str">
        <f>A40</f>
        <v>All Villa Categoires</v>
      </c>
      <c r="Q40" s="31" t="str">
        <f>B40</f>
        <v>BB</v>
      </c>
      <c r="R40" s="31" t="str">
        <f>C40</f>
        <v>-</v>
      </c>
      <c r="S40" s="31">
        <f>((D40)*K40)+M40</f>
        <v>86</v>
      </c>
      <c r="T40" s="34">
        <f>((E40)*K40)+N40</f>
        <v>68</v>
      </c>
      <c r="U40" s="34">
        <f>((F40)*K40)+M40</f>
        <v>166</v>
      </c>
      <c r="V40" s="34">
        <f>((G40)*K40)+N40</f>
        <v>129</v>
      </c>
      <c r="W40" s="34">
        <f>((H40)*K40)+M40</f>
        <v>86</v>
      </c>
      <c r="X40" s="34">
        <f>((I40)*K40)+N40</f>
        <v>68</v>
      </c>
      <c r="Y40" s="186" t="s">
        <v>565</v>
      </c>
      <c r="Z40" s="53">
        <v>0</v>
      </c>
      <c r="AA40" s="53">
        <v>1</v>
      </c>
      <c r="AB40" s="53">
        <v>0</v>
      </c>
      <c r="AD40" s="30" t="str">
        <f>P40</f>
        <v>All Villa Categoires</v>
      </c>
      <c r="AE40" s="31" t="str">
        <f>Q40</f>
        <v>BB</v>
      </c>
      <c r="AF40" s="31" t="str">
        <f>R40</f>
        <v>-</v>
      </c>
      <c r="AG40" s="31">
        <f>S40+Z40</f>
        <v>86</v>
      </c>
      <c r="AH40" s="34">
        <f>T40+Z41</f>
        <v>70</v>
      </c>
      <c r="AI40" s="34">
        <f>U40+AA40</f>
        <v>167</v>
      </c>
      <c r="AJ40" s="34">
        <f>V40+AA41</f>
        <v>131</v>
      </c>
      <c r="AK40" s="34">
        <f>W40+AB40</f>
        <v>86</v>
      </c>
      <c r="AL40" s="34">
        <f>X40+AB41</f>
        <v>70</v>
      </c>
    </row>
    <row r="41" spans="1:38" ht="27.6" customHeight="1">
      <c r="Y41" s="186" t="s">
        <v>41</v>
      </c>
      <c r="Z41" s="53">
        <v>2</v>
      </c>
      <c r="AA41" s="53">
        <v>2</v>
      </c>
      <c r="AB41" s="53">
        <v>2</v>
      </c>
    </row>
    <row r="42" spans="1:38" ht="27.6" customHeight="1">
      <c r="B42" s="25" t="s">
        <v>1324</v>
      </c>
      <c r="P42" s="25" t="s">
        <v>1325</v>
      </c>
    </row>
    <row r="43" spans="1:38" ht="27.6" customHeight="1">
      <c r="A43" s="10" t="s">
        <v>79</v>
      </c>
      <c r="B43" s="11"/>
      <c r="C43" s="16"/>
      <c r="D43" s="16" t="s">
        <v>565</v>
      </c>
      <c r="E43" s="12" t="s">
        <v>41</v>
      </c>
      <c r="F43" s="12"/>
      <c r="K43" s="25" t="s">
        <v>25</v>
      </c>
      <c r="P43" s="10" t="s">
        <v>79</v>
      </c>
      <c r="Q43" s="11"/>
      <c r="R43" s="16"/>
      <c r="S43" s="16" t="s">
        <v>565</v>
      </c>
      <c r="T43" s="12" t="s">
        <v>41</v>
      </c>
      <c r="U43" s="12"/>
    </row>
    <row r="44" spans="1:38" ht="27.6" customHeight="1">
      <c r="A44" s="270" t="s">
        <v>1327</v>
      </c>
      <c r="B44" s="148"/>
      <c r="C44" s="14" t="s">
        <v>217</v>
      </c>
      <c r="D44" s="45">
        <v>71</v>
      </c>
      <c r="E44" s="14">
        <f>71/2</f>
        <v>35.5</v>
      </c>
      <c r="F44" s="9"/>
      <c r="K44" s="33">
        <v>1.232</v>
      </c>
      <c r="P44" s="13" t="s">
        <v>1327</v>
      </c>
      <c r="Q44" s="17"/>
      <c r="R44" s="71" t="str">
        <f>C44</f>
        <v>HB</v>
      </c>
      <c r="S44" s="271">
        <f>D44*K44</f>
        <v>87.471999999999994</v>
      </c>
      <c r="T44" s="272">
        <f>E44*K44</f>
        <v>43.735999999999997</v>
      </c>
      <c r="U44" s="196"/>
    </row>
    <row r="45" spans="1:38" ht="27.6" customHeight="1">
      <c r="A45" s="270" t="s">
        <v>1328</v>
      </c>
      <c r="B45" s="148"/>
      <c r="C45" s="14" t="s">
        <v>92</v>
      </c>
      <c r="D45" s="45">
        <v>122</v>
      </c>
      <c r="E45" s="14">
        <f>122/2</f>
        <v>61</v>
      </c>
      <c r="F45" s="9"/>
      <c r="K45" s="33">
        <v>1.232</v>
      </c>
      <c r="P45" s="13" t="s">
        <v>1328</v>
      </c>
      <c r="Q45" s="17"/>
      <c r="R45" s="71" t="str">
        <f>C45</f>
        <v>FB</v>
      </c>
      <c r="S45" s="271">
        <f>D45*K45</f>
        <v>150.304</v>
      </c>
      <c r="T45" s="272">
        <f>E45*K45</f>
        <v>75.152000000000001</v>
      </c>
      <c r="U45" s="196"/>
    </row>
    <row r="46" spans="1:38" ht="27.6" customHeight="1">
      <c r="A46" s="5" t="s">
        <v>1950</v>
      </c>
      <c r="B46" s="5"/>
      <c r="C46" s="9" t="s">
        <v>1943</v>
      </c>
      <c r="D46" s="9">
        <v>175</v>
      </c>
      <c r="E46" s="9">
        <f>175/2</f>
        <v>87.5</v>
      </c>
      <c r="F46" s="9"/>
      <c r="K46" s="33">
        <v>1.232</v>
      </c>
      <c r="P46" s="25" t="s">
        <v>1950</v>
      </c>
      <c r="R46" s="71" t="str">
        <f>C46</f>
        <v>VI</v>
      </c>
      <c r="S46" s="271">
        <f>D46*K46</f>
        <v>215.6</v>
      </c>
      <c r="T46" s="272">
        <f>E46*K46</f>
        <v>107.8</v>
      </c>
      <c r="U46" s="196"/>
    </row>
    <row r="63" spans="1:12" ht="27.6" customHeight="1">
      <c r="A63" s="10" t="s">
        <v>1331</v>
      </c>
      <c r="B63" s="12"/>
      <c r="C63" s="76"/>
      <c r="D63" s="76"/>
      <c r="E63" s="12"/>
      <c r="F63" s="12" t="s">
        <v>565</v>
      </c>
      <c r="G63" s="12" t="s">
        <v>41</v>
      </c>
      <c r="I63" s="25" t="s">
        <v>25</v>
      </c>
      <c r="K63" s="12" t="s">
        <v>565</v>
      </c>
      <c r="L63" s="12" t="s">
        <v>41</v>
      </c>
    </row>
    <row r="64" spans="1:12" ht="27.6" customHeight="1">
      <c r="A64" s="13" t="s">
        <v>1951</v>
      </c>
      <c r="B64" s="47"/>
      <c r="C64" s="164"/>
      <c r="D64" s="273" t="s">
        <v>1333</v>
      </c>
      <c r="E64" s="14"/>
      <c r="F64" s="14">
        <v>147</v>
      </c>
      <c r="G64" s="14">
        <v>73.5</v>
      </c>
      <c r="I64" s="33">
        <v>1.232</v>
      </c>
      <c r="K64" s="84">
        <f>F64*I64</f>
        <v>181.10399999999998</v>
      </c>
      <c r="L64" s="84">
        <f>G64*I64</f>
        <v>90.551999999999992</v>
      </c>
    </row>
    <row r="65" spans="1:12" ht="27.6" customHeight="1">
      <c r="A65" s="13" t="s">
        <v>1334</v>
      </c>
      <c r="B65" s="47"/>
      <c r="C65" s="164"/>
      <c r="D65" s="273" t="s">
        <v>1333</v>
      </c>
      <c r="E65" s="14"/>
      <c r="F65" s="14">
        <v>221</v>
      </c>
      <c r="G65" s="14">
        <v>110.5</v>
      </c>
      <c r="I65" s="33">
        <v>1.232</v>
      </c>
      <c r="K65" s="84">
        <f>F65*I65</f>
        <v>272.27199999999999</v>
      </c>
      <c r="L65" s="84">
        <f>G65*I65</f>
        <v>136.136</v>
      </c>
    </row>
    <row r="66" spans="1:12" ht="27.6" customHeight="1">
      <c r="A66" s="13" t="s">
        <v>1332</v>
      </c>
      <c r="B66" s="47"/>
      <c r="C66" s="164"/>
      <c r="D66" s="273" t="s">
        <v>1952</v>
      </c>
      <c r="E66" s="14"/>
      <c r="F66" s="14">
        <v>76</v>
      </c>
      <c r="G66" s="14">
        <v>38</v>
      </c>
      <c r="I66" s="33">
        <v>1.232</v>
      </c>
      <c r="K66" s="84">
        <f>F66*I66</f>
        <v>93.632000000000005</v>
      </c>
      <c r="L66" s="84">
        <f>G66*I66</f>
        <v>46.816000000000003</v>
      </c>
    </row>
    <row r="67" spans="1:12" ht="27.6" customHeight="1">
      <c r="A67" s="13" t="s">
        <v>1953</v>
      </c>
      <c r="B67" s="47"/>
      <c r="C67" s="164"/>
      <c r="D67" s="273" t="s">
        <v>1952</v>
      </c>
      <c r="E67" s="14"/>
      <c r="F67" s="14">
        <v>150</v>
      </c>
      <c r="G67" s="14">
        <v>75</v>
      </c>
      <c r="I67" s="33">
        <v>1.232</v>
      </c>
      <c r="K67" s="84">
        <f>F67*I67</f>
        <v>184.8</v>
      </c>
      <c r="L67" s="84">
        <f>G67*I67</f>
        <v>92.4</v>
      </c>
    </row>
    <row r="68" spans="1:12" ht="27.6" customHeight="1">
      <c r="A68" s="20" t="s">
        <v>9</v>
      </c>
      <c r="B68" s="5"/>
      <c r="C68" s="2"/>
      <c r="D68" s="2"/>
      <c r="E68" s="3"/>
      <c r="F68" s="3"/>
      <c r="G68" s="1"/>
      <c r="L68" s="14"/>
    </row>
    <row r="69" spans="1:12" ht="27.6" customHeight="1">
      <c r="A69" s="20" t="s">
        <v>1337</v>
      </c>
      <c r="B69" s="5"/>
      <c r="C69" s="2"/>
      <c r="D69" s="2"/>
      <c r="E69" s="3"/>
      <c r="F69" s="3"/>
      <c r="G69" s="1"/>
    </row>
  </sheetData>
  <sheetProtection password="D8E4" sheet="1" selectLockedCells="1" selectUnlockedCells="1"/>
  <mergeCells count="63">
    <mergeCell ref="A9:A11"/>
    <mergeCell ref="B9:B11"/>
    <mergeCell ref="C9:C11"/>
    <mergeCell ref="D9:E9"/>
    <mergeCell ref="F9:G9"/>
    <mergeCell ref="D10:E10"/>
    <mergeCell ref="F10:G10"/>
    <mergeCell ref="AI9:AJ9"/>
    <mergeCell ref="AK9:AL9"/>
    <mergeCell ref="AG10:AH10"/>
    <mergeCell ref="AI10:AJ10"/>
    <mergeCell ref="AK10:AL10"/>
    <mergeCell ref="H9:I9"/>
    <mergeCell ref="H10:I10"/>
    <mergeCell ref="AE9:AE11"/>
    <mergeCell ref="AF9:AF11"/>
    <mergeCell ref="AG9:AH9"/>
    <mergeCell ref="AD9:AD11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E23:AE25"/>
    <mergeCell ref="AF23:AF25"/>
    <mergeCell ref="A23:A25"/>
    <mergeCell ref="B23:B25"/>
    <mergeCell ref="C23:C25"/>
    <mergeCell ref="D23:E23"/>
    <mergeCell ref="F23:G23"/>
    <mergeCell ref="H23:I23"/>
    <mergeCell ref="D24:E24"/>
    <mergeCell ref="F24:G24"/>
    <mergeCell ref="H24:I24"/>
    <mergeCell ref="W23:X23"/>
    <mergeCell ref="S24:T24"/>
    <mergeCell ref="U24:V24"/>
    <mergeCell ref="W24:X24"/>
    <mergeCell ref="AD23:AD25"/>
    <mergeCell ref="P23:P25"/>
    <mergeCell ref="Q23:Q25"/>
    <mergeCell ref="R23:R25"/>
    <mergeCell ref="S23:T23"/>
    <mergeCell ref="U23:V23"/>
    <mergeCell ref="AG23:AH23"/>
    <mergeCell ref="AI23:AJ23"/>
    <mergeCell ref="AG38:AH38"/>
    <mergeCell ref="AI38:AJ38"/>
    <mergeCell ref="AK38:AL38"/>
    <mergeCell ref="AK23:AL23"/>
    <mergeCell ref="AG24:AH24"/>
    <mergeCell ref="AI24:AJ24"/>
    <mergeCell ref="AK24:AL24"/>
    <mergeCell ref="W38:X38"/>
    <mergeCell ref="D38:E38"/>
    <mergeCell ref="F38:G38"/>
    <mergeCell ref="H38:I38"/>
    <mergeCell ref="S38:T38"/>
    <mergeCell ref="U38:V38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C8D0-5367-4740-B6F3-698D72E3BB30}">
  <sheetPr codeName="Лист213"/>
  <dimension ref="A1:I11"/>
  <sheetViews>
    <sheetView view="pageBreakPreview" zoomScale="145" zoomScaleNormal="100" zoomScaleSheetLayoutView="145" workbookViewId="0">
      <selection activeCell="L7" sqref="L7"/>
    </sheetView>
  </sheetViews>
  <sheetFormatPr defaultColWidth="9.140625" defaultRowHeight="20.25" customHeight="1"/>
  <cols>
    <col min="1" max="1" width="25.5703125" style="1" customWidth="1"/>
    <col min="2" max="2" width="11.28515625" style="1" customWidth="1"/>
    <col min="3" max="3" width="11.7109375" style="2" customWidth="1"/>
    <col min="4" max="4" width="13.140625" style="2" customWidth="1"/>
    <col min="5" max="5" width="13.140625" style="3" customWidth="1"/>
    <col min="6" max="9" width="13.140625" style="1" customWidth="1"/>
    <col min="10" max="16384" width="9.140625" style="1"/>
  </cols>
  <sheetData>
    <row r="1" spans="1:9" ht="22.9" customHeight="1">
      <c r="A1" s="300" t="s">
        <v>2120</v>
      </c>
      <c r="B1" s="300"/>
      <c r="C1" s="300"/>
      <c r="D1" s="300"/>
      <c r="I1" s="4"/>
    </row>
    <row r="2" spans="1:9" s="2" customFormat="1" ht="24.6" customHeight="1">
      <c r="A2" s="5"/>
      <c r="B2" s="5"/>
      <c r="E2" s="3"/>
      <c r="F2" s="1"/>
      <c r="G2" s="1"/>
      <c r="H2" s="1"/>
      <c r="I2" s="1"/>
    </row>
    <row r="3" spans="1:9" s="2" customFormat="1" ht="24.6" customHeight="1">
      <c r="A3" s="15" t="s">
        <v>10</v>
      </c>
      <c r="B3" s="15"/>
      <c r="E3" s="3"/>
      <c r="F3" s="1"/>
      <c r="G3" s="1"/>
      <c r="H3" s="1"/>
      <c r="I3" s="1"/>
    </row>
    <row r="4" spans="1:9" s="2" customFormat="1" ht="24.6" customHeight="1">
      <c r="A4" s="5" t="s">
        <v>2009</v>
      </c>
      <c r="B4" s="5"/>
      <c r="E4" s="3"/>
      <c r="F4" s="1"/>
      <c r="G4" s="1"/>
      <c r="H4" s="1"/>
      <c r="I4" s="1"/>
    </row>
    <row r="5" spans="1:9" s="2" customFormat="1" ht="24.6" customHeight="1">
      <c r="A5" s="5" t="s">
        <v>12</v>
      </c>
      <c r="B5" s="5"/>
      <c r="E5" s="3"/>
      <c r="F5" s="1"/>
      <c r="G5" s="1"/>
      <c r="H5" s="1"/>
      <c r="I5" s="1"/>
    </row>
    <row r="6" spans="1:9" s="2" customFormat="1" ht="24.6" customHeight="1">
      <c r="A6" s="5"/>
      <c r="B6" s="5"/>
      <c r="E6" s="3"/>
      <c r="F6" s="1"/>
      <c r="G6" s="1"/>
      <c r="H6" s="1"/>
      <c r="I6" s="1"/>
    </row>
    <row r="7" spans="1:9" s="2" customFormat="1" ht="24.6" customHeight="1">
      <c r="A7" s="5"/>
      <c r="B7" s="5"/>
      <c r="E7" s="3"/>
      <c r="F7" s="1"/>
      <c r="G7" s="1"/>
      <c r="H7" s="1"/>
      <c r="I7" s="1"/>
    </row>
    <row r="8" spans="1:9" s="2" customFormat="1" ht="24.6" customHeight="1">
      <c r="A8" s="7" t="s">
        <v>265</v>
      </c>
      <c r="B8" s="15"/>
      <c r="E8" s="3"/>
      <c r="F8" s="1"/>
      <c r="G8" s="1"/>
      <c r="H8" s="1"/>
      <c r="I8" s="1"/>
    </row>
    <row r="9" spans="1:9" s="2" customFormat="1" ht="24.6" customHeight="1">
      <c r="A9" s="5" t="s">
        <v>1072</v>
      </c>
      <c r="B9" s="5"/>
      <c r="E9" s="3"/>
      <c r="F9" s="1"/>
      <c r="G9" s="1"/>
      <c r="H9" s="1"/>
      <c r="I9" s="1"/>
    </row>
    <row r="10" spans="1:9" s="2" customFormat="1" ht="24.6" customHeight="1">
      <c r="A10" s="5" t="s">
        <v>1073</v>
      </c>
      <c r="B10" s="5"/>
      <c r="E10" s="3"/>
      <c r="F10" s="1"/>
      <c r="G10" s="1"/>
      <c r="H10" s="1"/>
      <c r="I10" s="1"/>
    </row>
    <row r="11" spans="1:9" s="2" customFormat="1" ht="24.6" customHeight="1">
      <c r="A11" s="5" t="s">
        <v>389</v>
      </c>
      <c r="B11" s="5"/>
      <c r="E11" s="3"/>
      <c r="F11" s="1"/>
      <c r="G11" s="1"/>
      <c r="H11" s="1"/>
      <c r="I11" s="1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&amp;N&amp;R&amp;"Candara,Regular"&amp;8Vilamendhoo Island Resort &amp; Spa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BC3AF-858C-495B-BA29-72949A13E023}">
  <sheetPr codeName="Лист214">
    <tabColor rgb="FFFF0000"/>
  </sheetPr>
  <dimension ref="A8:AX34"/>
  <sheetViews>
    <sheetView topLeftCell="AZ1" zoomScaleNormal="100" zoomScaleSheetLayoutView="100" workbookViewId="0">
      <selection sqref="A1:AY1048576"/>
    </sheetView>
  </sheetViews>
  <sheetFormatPr defaultColWidth="19" defaultRowHeight="21.6" customHeight="1"/>
  <cols>
    <col min="1" max="51" width="0" style="25" hidden="1" customWidth="1"/>
    <col min="52" max="16384" width="19" style="25"/>
  </cols>
  <sheetData>
    <row r="8" spans="1:50" ht="21.6" customHeight="1">
      <c r="A8" s="25" t="s">
        <v>275</v>
      </c>
      <c r="K8" s="25" t="s">
        <v>24</v>
      </c>
      <c r="U8" s="25" t="s">
        <v>25</v>
      </c>
      <c r="AA8" s="25" t="s">
        <v>26</v>
      </c>
      <c r="AK8" s="25" t="s">
        <v>27</v>
      </c>
      <c r="AP8" s="25" t="s">
        <v>28</v>
      </c>
    </row>
    <row r="9" spans="1:50" ht="21.6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7"/>
      <c r="G9" s="285" t="s">
        <v>31</v>
      </c>
      <c r="H9" s="286"/>
      <c r="I9" s="287"/>
      <c r="K9" s="299" t="s">
        <v>0</v>
      </c>
      <c r="L9" s="299" t="s">
        <v>1</v>
      </c>
      <c r="M9" s="299" t="s">
        <v>29</v>
      </c>
      <c r="N9" s="288" t="str">
        <f>D9</f>
        <v>Season 1</v>
      </c>
      <c r="O9" s="289"/>
      <c r="P9" s="290"/>
      <c r="Q9" s="288" t="str">
        <f>G9</f>
        <v>Season 2</v>
      </c>
      <c r="R9" s="289"/>
      <c r="S9" s="290"/>
      <c r="T9" s="8"/>
      <c r="U9" s="26" t="s">
        <v>32</v>
      </c>
      <c r="V9" s="26" t="s">
        <v>33</v>
      </c>
      <c r="W9" s="26" t="s">
        <v>34</v>
      </c>
      <c r="X9" s="26" t="s">
        <v>34</v>
      </c>
      <c r="Y9" s="26" t="s">
        <v>34</v>
      </c>
      <c r="AA9" s="294" t="s">
        <v>0</v>
      </c>
      <c r="AB9" s="294" t="s">
        <v>1</v>
      </c>
      <c r="AC9" s="294" t="s">
        <v>29</v>
      </c>
      <c r="AD9" s="291" t="str">
        <f>N9</f>
        <v>Season 1</v>
      </c>
      <c r="AE9" s="292"/>
      <c r="AF9" s="293"/>
      <c r="AG9" s="291" t="str">
        <f>Q9</f>
        <v>Season 2</v>
      </c>
      <c r="AH9" s="292"/>
      <c r="AI9" s="293"/>
      <c r="AK9" s="27"/>
      <c r="AL9" s="27"/>
      <c r="AM9" s="27"/>
      <c r="AN9" s="28"/>
      <c r="AP9" s="295" t="s">
        <v>0</v>
      </c>
      <c r="AQ9" s="295" t="s">
        <v>1</v>
      </c>
      <c r="AR9" s="295" t="s">
        <v>29</v>
      </c>
      <c r="AS9" s="282" t="str">
        <f>AD9</f>
        <v>Season 1</v>
      </c>
      <c r="AT9" s="283"/>
      <c r="AU9" s="284"/>
      <c r="AV9" s="282" t="str">
        <f>AG9</f>
        <v>Season 2</v>
      </c>
      <c r="AW9" s="283"/>
      <c r="AX9" s="284"/>
    </row>
    <row r="10" spans="1:50" ht="21.6" customHeight="1">
      <c r="A10" s="298"/>
      <c r="B10" s="298"/>
      <c r="C10" s="298"/>
      <c r="D10" s="285" t="s">
        <v>416</v>
      </c>
      <c r="E10" s="286"/>
      <c r="F10" s="287"/>
      <c r="G10" s="285" t="s">
        <v>960</v>
      </c>
      <c r="H10" s="286"/>
      <c r="I10" s="287"/>
      <c r="K10" s="299"/>
      <c r="L10" s="299"/>
      <c r="M10" s="299"/>
      <c r="N10" s="288" t="str">
        <f>D10</f>
        <v>01 Nov 2019 to 19 Dec 2019</v>
      </c>
      <c r="O10" s="289"/>
      <c r="P10" s="290"/>
      <c r="Q10" s="288" t="str">
        <f>G10</f>
        <v>20 Dec 2019 to 06 Jan 2020</v>
      </c>
      <c r="R10" s="289"/>
      <c r="S10" s="290"/>
      <c r="T10" s="8"/>
      <c r="U10" s="26" t="s">
        <v>37</v>
      </c>
      <c r="V10" s="26" t="s">
        <v>38</v>
      </c>
      <c r="W10" s="26" t="s">
        <v>38</v>
      </c>
      <c r="X10" s="26" t="s">
        <v>38</v>
      </c>
      <c r="Y10" s="26"/>
      <c r="AA10" s="294"/>
      <c r="AB10" s="294"/>
      <c r="AC10" s="294"/>
      <c r="AD10" s="291" t="str">
        <f>N10</f>
        <v>01 Nov 2019 to 19 Dec 2019</v>
      </c>
      <c r="AE10" s="292"/>
      <c r="AF10" s="293"/>
      <c r="AG10" s="291" t="str">
        <f>Q10</f>
        <v>20 Dec 2019 to 06 Jan 2020</v>
      </c>
      <c r="AH10" s="292"/>
      <c r="AI10" s="293"/>
      <c r="AK10" s="27" t="s">
        <v>39</v>
      </c>
      <c r="AL10" s="27"/>
      <c r="AM10" s="27" t="s">
        <v>40</v>
      </c>
      <c r="AN10" s="28"/>
      <c r="AP10" s="296"/>
      <c r="AQ10" s="296"/>
      <c r="AR10" s="296"/>
      <c r="AS10" s="282" t="str">
        <f>AD10</f>
        <v>01 Nov 2019 to 19 Dec 2019</v>
      </c>
      <c r="AT10" s="283"/>
      <c r="AU10" s="284"/>
      <c r="AV10" s="282" t="str">
        <f>AG10</f>
        <v>20 Dec 2019 to 06 Jan 2020</v>
      </c>
      <c r="AW10" s="283"/>
      <c r="AX10" s="284"/>
    </row>
    <row r="11" spans="1:50" ht="21.6" customHeight="1">
      <c r="A11" s="298"/>
      <c r="B11" s="298"/>
      <c r="C11" s="298"/>
      <c r="D11" s="29" t="s">
        <v>3</v>
      </c>
      <c r="E11" s="29" t="s">
        <v>4</v>
      </c>
      <c r="F11" s="29" t="s">
        <v>41</v>
      </c>
      <c r="G11" s="29" t="s">
        <v>3</v>
      </c>
      <c r="H11" s="29" t="s">
        <v>4</v>
      </c>
      <c r="I11" s="29" t="s">
        <v>41</v>
      </c>
      <c r="K11" s="299"/>
      <c r="L11" s="299"/>
      <c r="M11" s="299"/>
      <c r="N11" s="29" t="s">
        <v>3</v>
      </c>
      <c r="O11" s="29" t="s">
        <v>4</v>
      </c>
      <c r="P11" s="29" t="s">
        <v>41</v>
      </c>
      <c r="Q11" s="29" t="s">
        <v>3</v>
      </c>
      <c r="R11" s="29" t="s">
        <v>4</v>
      </c>
      <c r="S11" s="29" t="s">
        <v>41</v>
      </c>
      <c r="T11" s="8"/>
      <c r="U11" s="26"/>
      <c r="V11" s="26"/>
      <c r="W11" s="26"/>
      <c r="X11" s="26"/>
      <c r="Y11" s="26"/>
      <c r="AA11" s="294"/>
      <c r="AB11" s="294"/>
      <c r="AC11" s="294"/>
      <c r="AD11" s="29" t="s">
        <v>3</v>
      </c>
      <c r="AE11" s="29" t="s">
        <v>4</v>
      </c>
      <c r="AF11" s="29" t="s">
        <v>41</v>
      </c>
      <c r="AG11" s="29" t="s">
        <v>3</v>
      </c>
      <c r="AH11" s="29" t="s">
        <v>4</v>
      </c>
      <c r="AI11" s="29" t="s">
        <v>41</v>
      </c>
      <c r="AK11" s="27" t="s">
        <v>42</v>
      </c>
      <c r="AL11" s="27" t="s">
        <v>43</v>
      </c>
      <c r="AM11" s="27" t="s">
        <v>42</v>
      </c>
      <c r="AN11" s="28" t="s">
        <v>43</v>
      </c>
      <c r="AP11" s="297"/>
      <c r="AQ11" s="297"/>
      <c r="AR11" s="297"/>
      <c r="AS11" s="29" t="s">
        <v>3</v>
      </c>
      <c r="AT11" s="29" t="s">
        <v>4</v>
      </c>
      <c r="AU11" s="29" t="s">
        <v>41</v>
      </c>
      <c r="AV11" s="29" t="s">
        <v>3</v>
      </c>
      <c r="AW11" s="29" t="s">
        <v>4</v>
      </c>
      <c r="AX11" s="29" t="s">
        <v>41</v>
      </c>
    </row>
    <row r="12" spans="1:50" ht="21.6" customHeight="1">
      <c r="A12" s="30" t="s">
        <v>1394</v>
      </c>
      <c r="B12" s="31" t="s">
        <v>92</v>
      </c>
      <c r="C12" s="31" t="s">
        <v>45</v>
      </c>
      <c r="D12" s="31">
        <v>295</v>
      </c>
      <c r="E12" s="31">
        <v>173</v>
      </c>
      <c r="F12" s="31">
        <v>105</v>
      </c>
      <c r="G12" s="162">
        <v>384</v>
      </c>
      <c r="H12" s="162">
        <v>226</v>
      </c>
      <c r="I12" s="162">
        <v>105</v>
      </c>
      <c r="K12" s="30" t="str">
        <f t="shared" ref="K12:M16" si="0">A12</f>
        <v xml:space="preserve">Garden Room </v>
      </c>
      <c r="L12" s="31" t="str">
        <f t="shared" si="0"/>
        <v>FB</v>
      </c>
      <c r="M12" s="31" t="str">
        <f t="shared" si="0"/>
        <v>as quoted</v>
      </c>
      <c r="N12" s="31">
        <f>SUM(D12)</f>
        <v>295</v>
      </c>
      <c r="O12" s="31">
        <f>SUM(E12*2)</f>
        <v>346</v>
      </c>
      <c r="P12" s="31">
        <f>F12</f>
        <v>105</v>
      </c>
      <c r="Q12" s="31">
        <f>SUM(G12)</f>
        <v>384</v>
      </c>
      <c r="R12" s="31">
        <f>SUM(H12*2)</f>
        <v>452</v>
      </c>
      <c r="S12" s="31">
        <f>SUM(I12)</f>
        <v>105</v>
      </c>
      <c r="T12" s="8"/>
      <c r="U12" s="33"/>
      <c r="V12" s="33"/>
      <c r="W12" s="33">
        <v>0</v>
      </c>
      <c r="X12" s="33">
        <v>0</v>
      </c>
      <c r="Y12" s="33">
        <v>0</v>
      </c>
      <c r="AA12" s="30" t="str">
        <f t="shared" ref="AA12:AE16" si="1">K12</f>
        <v xml:space="preserve">Garden Room </v>
      </c>
      <c r="AB12" s="31" t="str">
        <f t="shared" si="1"/>
        <v>FB</v>
      </c>
      <c r="AC12" s="31" t="str">
        <f t="shared" si="1"/>
        <v>as quoted</v>
      </c>
      <c r="AD12" s="31">
        <f t="shared" si="1"/>
        <v>295</v>
      </c>
      <c r="AE12" s="34">
        <f t="shared" si="1"/>
        <v>346</v>
      </c>
      <c r="AF12" s="34">
        <f>P12+W12</f>
        <v>105</v>
      </c>
      <c r="AG12" s="34">
        <f t="shared" ref="AG12:AH16" si="2">Q12</f>
        <v>384</v>
      </c>
      <c r="AH12" s="34">
        <f t="shared" si="2"/>
        <v>452</v>
      </c>
      <c r="AI12" s="34">
        <f>S12+W12</f>
        <v>105</v>
      </c>
      <c r="AK12" s="35">
        <v>10</v>
      </c>
      <c r="AL12" s="35">
        <v>1</v>
      </c>
      <c r="AM12" s="35">
        <v>25</v>
      </c>
      <c r="AN12" s="35">
        <v>1</v>
      </c>
      <c r="AP12" s="30" t="str">
        <f t="shared" ref="AP12:AR16" si="3">AA12</f>
        <v xml:space="preserve">Garden Room </v>
      </c>
      <c r="AQ12" s="31" t="str">
        <f t="shared" si="3"/>
        <v>FB</v>
      </c>
      <c r="AR12" s="31" t="str">
        <f t="shared" si="3"/>
        <v>as quoted</v>
      </c>
      <c r="AS12" s="31">
        <f>AD12+AK12</f>
        <v>305</v>
      </c>
      <c r="AT12" s="31">
        <f t="shared" ref="AT12:AV16" si="4">AE12+AK12</f>
        <v>356</v>
      </c>
      <c r="AU12" s="31">
        <f t="shared" si="4"/>
        <v>106</v>
      </c>
      <c r="AV12" s="31">
        <f t="shared" si="4"/>
        <v>409</v>
      </c>
      <c r="AW12" s="31">
        <f t="shared" ref="AW12:AX16" si="5">AH12+AM12</f>
        <v>477</v>
      </c>
      <c r="AX12" s="31">
        <f t="shared" si="5"/>
        <v>106</v>
      </c>
    </row>
    <row r="13" spans="1:50" ht="21.6" customHeight="1">
      <c r="A13" s="30" t="s">
        <v>1954</v>
      </c>
      <c r="B13" s="31" t="s">
        <v>92</v>
      </c>
      <c r="C13" s="31" t="s">
        <v>45</v>
      </c>
      <c r="D13" s="31">
        <v>339</v>
      </c>
      <c r="E13" s="31">
        <v>200</v>
      </c>
      <c r="F13" s="31">
        <v>105</v>
      </c>
      <c r="G13" s="162">
        <v>443</v>
      </c>
      <c r="H13" s="162">
        <v>260</v>
      </c>
      <c r="I13" s="162">
        <v>105</v>
      </c>
      <c r="K13" s="30" t="str">
        <f t="shared" si="0"/>
        <v xml:space="preserve">Adjoining Beach Villa </v>
      </c>
      <c r="L13" s="31" t="str">
        <f t="shared" si="0"/>
        <v>FB</v>
      </c>
      <c r="M13" s="31" t="str">
        <f t="shared" si="0"/>
        <v>as quoted</v>
      </c>
      <c r="N13" s="31">
        <f>SUM(D13)</f>
        <v>339</v>
      </c>
      <c r="O13" s="31">
        <f>SUM(E13*2)</f>
        <v>400</v>
      </c>
      <c r="P13" s="31">
        <f>F13</f>
        <v>105</v>
      </c>
      <c r="Q13" s="31">
        <f>SUM(G13)</f>
        <v>443</v>
      </c>
      <c r="R13" s="31">
        <f>SUM(H13*2)</f>
        <v>520</v>
      </c>
      <c r="S13" s="31">
        <f>SUM(I13)</f>
        <v>105</v>
      </c>
      <c r="T13" s="8"/>
      <c r="U13" s="33"/>
      <c r="V13" s="33"/>
      <c r="W13" s="33">
        <v>0</v>
      </c>
      <c r="X13" s="33">
        <v>0</v>
      </c>
      <c r="Y13" s="33">
        <v>0</v>
      </c>
      <c r="AA13" s="30" t="str">
        <f t="shared" si="1"/>
        <v xml:space="preserve">Adjoining Beach Villa </v>
      </c>
      <c r="AB13" s="31" t="str">
        <f t="shared" si="1"/>
        <v>FB</v>
      </c>
      <c r="AC13" s="31" t="str">
        <f t="shared" si="1"/>
        <v>as quoted</v>
      </c>
      <c r="AD13" s="31">
        <f t="shared" si="1"/>
        <v>339</v>
      </c>
      <c r="AE13" s="34">
        <f t="shared" si="1"/>
        <v>400</v>
      </c>
      <c r="AF13" s="34">
        <f>P13+W13</f>
        <v>105</v>
      </c>
      <c r="AG13" s="34">
        <f t="shared" si="2"/>
        <v>443</v>
      </c>
      <c r="AH13" s="34">
        <f t="shared" si="2"/>
        <v>520</v>
      </c>
      <c r="AI13" s="34">
        <f>S13+W13</f>
        <v>105</v>
      </c>
      <c r="AK13" s="35">
        <v>10</v>
      </c>
      <c r="AL13" s="35">
        <v>1</v>
      </c>
      <c r="AM13" s="35">
        <v>25</v>
      </c>
      <c r="AN13" s="35">
        <v>1</v>
      </c>
      <c r="AP13" s="30" t="str">
        <f t="shared" si="3"/>
        <v xml:space="preserve">Adjoining Beach Villa </v>
      </c>
      <c r="AQ13" s="31" t="str">
        <f t="shared" si="3"/>
        <v>FB</v>
      </c>
      <c r="AR13" s="31" t="str">
        <f t="shared" si="3"/>
        <v>as quoted</v>
      </c>
      <c r="AS13" s="31">
        <f>AD13+AK13</f>
        <v>349</v>
      </c>
      <c r="AT13" s="31">
        <f t="shared" si="4"/>
        <v>410</v>
      </c>
      <c r="AU13" s="31">
        <f t="shared" si="4"/>
        <v>106</v>
      </c>
      <c r="AV13" s="31">
        <f t="shared" si="4"/>
        <v>468</v>
      </c>
      <c r="AW13" s="31">
        <f t="shared" si="5"/>
        <v>545</v>
      </c>
      <c r="AX13" s="31">
        <f t="shared" si="5"/>
        <v>106</v>
      </c>
    </row>
    <row r="14" spans="1:50" ht="21.6" customHeight="1">
      <c r="A14" s="30" t="s">
        <v>1955</v>
      </c>
      <c r="B14" s="31" t="s">
        <v>92</v>
      </c>
      <c r="C14" s="31" t="s">
        <v>45</v>
      </c>
      <c r="D14" s="31">
        <v>355</v>
      </c>
      <c r="E14" s="31">
        <v>209</v>
      </c>
      <c r="F14" s="31">
        <v>105</v>
      </c>
      <c r="G14" s="162">
        <v>464</v>
      </c>
      <c r="H14" s="162">
        <v>273</v>
      </c>
      <c r="I14" s="162">
        <v>105</v>
      </c>
      <c r="K14" s="30" t="str">
        <f t="shared" si="0"/>
        <v xml:space="preserve">Standalone Beach Villa </v>
      </c>
      <c r="L14" s="31" t="str">
        <f t="shared" si="0"/>
        <v>FB</v>
      </c>
      <c r="M14" s="31" t="str">
        <f t="shared" si="0"/>
        <v>as quoted</v>
      </c>
      <c r="N14" s="31">
        <f>SUM(D14)</f>
        <v>355</v>
      </c>
      <c r="O14" s="31">
        <f>SUM(E14*2)</f>
        <v>418</v>
      </c>
      <c r="P14" s="31">
        <f>F14</f>
        <v>105</v>
      </c>
      <c r="Q14" s="31">
        <f>SUM(G14)</f>
        <v>464</v>
      </c>
      <c r="R14" s="31">
        <f>SUM(H14*2)</f>
        <v>546</v>
      </c>
      <c r="S14" s="31">
        <f>SUM(I14)</f>
        <v>105</v>
      </c>
      <c r="T14" s="8"/>
      <c r="U14" s="33"/>
      <c r="V14" s="33"/>
      <c r="W14" s="33">
        <v>0</v>
      </c>
      <c r="X14" s="33">
        <v>0</v>
      </c>
      <c r="Y14" s="33">
        <v>0</v>
      </c>
      <c r="AA14" s="30" t="str">
        <f t="shared" si="1"/>
        <v xml:space="preserve">Standalone Beach Villa </v>
      </c>
      <c r="AB14" s="31" t="str">
        <f t="shared" si="1"/>
        <v>FB</v>
      </c>
      <c r="AC14" s="31" t="str">
        <f t="shared" si="1"/>
        <v>as quoted</v>
      </c>
      <c r="AD14" s="31">
        <f t="shared" si="1"/>
        <v>355</v>
      </c>
      <c r="AE14" s="34">
        <f t="shared" si="1"/>
        <v>418</v>
      </c>
      <c r="AF14" s="34">
        <f>P14+W14</f>
        <v>105</v>
      </c>
      <c r="AG14" s="34">
        <f t="shared" si="2"/>
        <v>464</v>
      </c>
      <c r="AH14" s="34">
        <f t="shared" si="2"/>
        <v>546</v>
      </c>
      <c r="AI14" s="34">
        <f>S14+W14</f>
        <v>105</v>
      </c>
      <c r="AK14" s="35">
        <v>10</v>
      </c>
      <c r="AL14" s="35">
        <v>1</v>
      </c>
      <c r="AM14" s="35">
        <v>25</v>
      </c>
      <c r="AN14" s="35">
        <v>1</v>
      </c>
      <c r="AP14" s="30" t="str">
        <f t="shared" si="3"/>
        <v xml:space="preserve">Standalone Beach Villa </v>
      </c>
      <c r="AQ14" s="31" t="str">
        <f t="shared" si="3"/>
        <v>FB</v>
      </c>
      <c r="AR14" s="31" t="str">
        <f t="shared" si="3"/>
        <v>as quoted</v>
      </c>
      <c r="AS14" s="31">
        <f>AD14+AK14</f>
        <v>365</v>
      </c>
      <c r="AT14" s="31">
        <f t="shared" si="4"/>
        <v>428</v>
      </c>
      <c r="AU14" s="31">
        <f t="shared" si="4"/>
        <v>106</v>
      </c>
      <c r="AV14" s="31">
        <f t="shared" si="4"/>
        <v>489</v>
      </c>
      <c r="AW14" s="31">
        <f t="shared" si="5"/>
        <v>571</v>
      </c>
      <c r="AX14" s="31">
        <f t="shared" si="5"/>
        <v>106</v>
      </c>
    </row>
    <row r="15" spans="1:50" ht="21.6" customHeight="1">
      <c r="A15" s="30" t="s">
        <v>1308</v>
      </c>
      <c r="B15" s="31" t="s">
        <v>92</v>
      </c>
      <c r="C15" s="31" t="s">
        <v>45</v>
      </c>
      <c r="D15" s="31">
        <v>391</v>
      </c>
      <c r="E15" s="31">
        <v>230</v>
      </c>
      <c r="F15" s="31" t="s">
        <v>55</v>
      </c>
      <c r="G15" s="162">
        <v>511</v>
      </c>
      <c r="H15" s="162">
        <v>300</v>
      </c>
      <c r="I15" s="162" t="s">
        <v>55</v>
      </c>
      <c r="K15" s="30" t="str">
        <f t="shared" si="0"/>
        <v>Jacuzzi Beach Villa</v>
      </c>
      <c r="L15" s="31" t="str">
        <f t="shared" si="0"/>
        <v>FB</v>
      </c>
      <c r="M15" s="31" t="str">
        <f t="shared" si="0"/>
        <v>as quoted</v>
      </c>
      <c r="N15" s="31">
        <f>SUM(D15)</f>
        <v>391</v>
      </c>
      <c r="O15" s="31">
        <f>SUM(E15*2)</f>
        <v>460</v>
      </c>
      <c r="P15" s="31" t="str">
        <f>F15</f>
        <v>n/a</v>
      </c>
      <c r="Q15" s="31">
        <f>SUM(G15)</f>
        <v>511</v>
      </c>
      <c r="R15" s="31">
        <f>SUM(H15*2)</f>
        <v>600</v>
      </c>
      <c r="S15" s="31">
        <f>SUM(I15)</f>
        <v>0</v>
      </c>
      <c r="T15" s="8"/>
      <c r="U15" s="33"/>
      <c r="V15" s="33"/>
      <c r="W15" s="33">
        <v>0</v>
      </c>
      <c r="X15" s="33">
        <v>0</v>
      </c>
      <c r="Y15" s="33">
        <v>0</v>
      </c>
      <c r="AA15" s="30" t="str">
        <f t="shared" si="1"/>
        <v>Jacuzzi Beach Villa</v>
      </c>
      <c r="AB15" s="31" t="str">
        <f t="shared" si="1"/>
        <v>FB</v>
      </c>
      <c r="AC15" s="31" t="str">
        <f t="shared" si="1"/>
        <v>as quoted</v>
      </c>
      <c r="AD15" s="31">
        <f t="shared" si="1"/>
        <v>391</v>
      </c>
      <c r="AE15" s="34">
        <f t="shared" si="1"/>
        <v>460</v>
      </c>
      <c r="AF15" s="34" t="e">
        <f>P15+W15</f>
        <v>#VALUE!</v>
      </c>
      <c r="AG15" s="34">
        <f t="shared" si="2"/>
        <v>511</v>
      </c>
      <c r="AH15" s="34">
        <f t="shared" si="2"/>
        <v>600</v>
      </c>
      <c r="AI15" s="34">
        <f>S15+W15</f>
        <v>0</v>
      </c>
      <c r="AK15" s="35">
        <v>10</v>
      </c>
      <c r="AL15" s="35">
        <v>1</v>
      </c>
      <c r="AM15" s="35">
        <v>25</v>
      </c>
      <c r="AN15" s="35">
        <v>1</v>
      </c>
      <c r="AP15" s="30" t="str">
        <f t="shared" si="3"/>
        <v>Jacuzzi Beach Villa</v>
      </c>
      <c r="AQ15" s="31" t="str">
        <f t="shared" si="3"/>
        <v>FB</v>
      </c>
      <c r="AR15" s="31" t="str">
        <f t="shared" si="3"/>
        <v>as quoted</v>
      </c>
      <c r="AS15" s="31">
        <f>AD15+AK15</f>
        <v>401</v>
      </c>
      <c r="AT15" s="31">
        <f t="shared" si="4"/>
        <v>470</v>
      </c>
      <c r="AU15" s="31" t="e">
        <f t="shared" si="4"/>
        <v>#VALUE!</v>
      </c>
      <c r="AV15" s="31">
        <f t="shared" si="4"/>
        <v>536</v>
      </c>
      <c r="AW15" s="31">
        <f t="shared" si="5"/>
        <v>625</v>
      </c>
      <c r="AX15" s="31">
        <f t="shared" si="5"/>
        <v>1</v>
      </c>
    </row>
    <row r="16" spans="1:50" ht="21.6" customHeight="1">
      <c r="A16" s="30" t="s">
        <v>1408</v>
      </c>
      <c r="B16" s="31" t="s">
        <v>92</v>
      </c>
      <c r="C16" s="31" t="s">
        <v>45</v>
      </c>
      <c r="D16" s="31">
        <v>469</v>
      </c>
      <c r="E16" s="31">
        <v>276</v>
      </c>
      <c r="F16" s="31" t="s">
        <v>55</v>
      </c>
      <c r="G16" s="162">
        <v>612</v>
      </c>
      <c r="H16" s="162">
        <v>360</v>
      </c>
      <c r="I16" s="162" t="s">
        <v>55</v>
      </c>
      <c r="K16" s="30" t="str">
        <f t="shared" si="0"/>
        <v>Jacuzzi Water Villa</v>
      </c>
      <c r="L16" s="31" t="str">
        <f t="shared" si="0"/>
        <v>FB</v>
      </c>
      <c r="M16" s="31" t="str">
        <f t="shared" si="0"/>
        <v>as quoted</v>
      </c>
      <c r="N16" s="31">
        <f>SUM(D16)</f>
        <v>469</v>
      </c>
      <c r="O16" s="31">
        <f>SUM(E16*2)</f>
        <v>552</v>
      </c>
      <c r="P16" s="31" t="str">
        <f>F16</f>
        <v>n/a</v>
      </c>
      <c r="Q16" s="31">
        <f>SUM(G16)</f>
        <v>612</v>
      </c>
      <c r="R16" s="31">
        <f>SUM(H16*2)</f>
        <v>720</v>
      </c>
      <c r="S16" s="31">
        <f>SUM(I16)</f>
        <v>0</v>
      </c>
      <c r="T16" s="8"/>
      <c r="U16" s="33"/>
      <c r="V16" s="33"/>
      <c r="W16" s="33">
        <v>0</v>
      </c>
      <c r="X16" s="33">
        <v>0</v>
      </c>
      <c r="Y16" s="33">
        <v>0</v>
      </c>
      <c r="AA16" s="30" t="str">
        <f t="shared" si="1"/>
        <v>Jacuzzi Water Villa</v>
      </c>
      <c r="AB16" s="31" t="str">
        <f t="shared" si="1"/>
        <v>FB</v>
      </c>
      <c r="AC16" s="31" t="str">
        <f t="shared" si="1"/>
        <v>as quoted</v>
      </c>
      <c r="AD16" s="31">
        <f t="shared" si="1"/>
        <v>469</v>
      </c>
      <c r="AE16" s="34">
        <f t="shared" si="1"/>
        <v>552</v>
      </c>
      <c r="AF16" s="34" t="e">
        <f>P16+W16</f>
        <v>#VALUE!</v>
      </c>
      <c r="AG16" s="34">
        <f t="shared" si="2"/>
        <v>612</v>
      </c>
      <c r="AH16" s="34">
        <f t="shared" si="2"/>
        <v>720</v>
      </c>
      <c r="AI16" s="34">
        <f>S16+W16</f>
        <v>0</v>
      </c>
      <c r="AK16" s="35">
        <v>10</v>
      </c>
      <c r="AL16" s="35">
        <v>1</v>
      </c>
      <c r="AM16" s="35">
        <v>25</v>
      </c>
      <c r="AN16" s="35">
        <v>1</v>
      </c>
      <c r="AP16" s="30" t="str">
        <f t="shared" si="3"/>
        <v>Jacuzzi Water Villa</v>
      </c>
      <c r="AQ16" s="31" t="str">
        <f t="shared" si="3"/>
        <v>FB</v>
      </c>
      <c r="AR16" s="31" t="str">
        <f t="shared" si="3"/>
        <v>as quoted</v>
      </c>
      <c r="AS16" s="31">
        <f>AD16+AK16</f>
        <v>479</v>
      </c>
      <c r="AT16" s="31">
        <f t="shared" si="4"/>
        <v>562</v>
      </c>
      <c r="AU16" s="31" t="e">
        <f t="shared" si="4"/>
        <v>#VALUE!</v>
      </c>
      <c r="AV16" s="31">
        <f t="shared" si="4"/>
        <v>637</v>
      </c>
      <c r="AW16" s="31">
        <f t="shared" si="5"/>
        <v>745</v>
      </c>
      <c r="AX16" s="31">
        <f t="shared" si="5"/>
        <v>1</v>
      </c>
    </row>
    <row r="17" spans="1:50" ht="21.6" customHeight="1">
      <c r="A17" s="25" t="s">
        <v>275</v>
      </c>
      <c r="K17" s="25" t="s">
        <v>24</v>
      </c>
      <c r="U17" s="25" t="s">
        <v>25</v>
      </c>
      <c r="AA17" s="25" t="s">
        <v>26</v>
      </c>
      <c r="AK17" s="25" t="s">
        <v>27</v>
      </c>
      <c r="AP17" s="25" t="s">
        <v>28</v>
      </c>
    </row>
    <row r="18" spans="1:50" ht="21.6" customHeight="1">
      <c r="A18" s="298" t="s">
        <v>0</v>
      </c>
      <c r="B18" s="298" t="s">
        <v>1</v>
      </c>
      <c r="C18" s="298" t="s">
        <v>29</v>
      </c>
      <c r="D18" s="285" t="s">
        <v>47</v>
      </c>
      <c r="E18" s="286"/>
      <c r="F18" s="287"/>
      <c r="G18" s="285" t="s">
        <v>48</v>
      </c>
      <c r="H18" s="286"/>
      <c r="I18" s="287"/>
      <c r="K18" s="299" t="s">
        <v>0</v>
      </c>
      <c r="L18" s="299" t="s">
        <v>1</v>
      </c>
      <c r="M18" s="299" t="s">
        <v>29</v>
      </c>
      <c r="N18" s="288" t="str">
        <f>D18</f>
        <v>Season 3</v>
      </c>
      <c r="O18" s="289"/>
      <c r="P18" s="290"/>
      <c r="Q18" s="288" t="str">
        <f>G18</f>
        <v>Season 4</v>
      </c>
      <c r="R18" s="289"/>
      <c r="S18" s="290"/>
      <c r="T18" s="8"/>
      <c r="U18" s="26" t="s">
        <v>32</v>
      </c>
      <c r="V18" s="26" t="s">
        <v>33</v>
      </c>
      <c r="W18" s="26" t="s">
        <v>34</v>
      </c>
      <c r="X18" s="26" t="s">
        <v>34</v>
      </c>
      <c r="Y18" s="26" t="s">
        <v>34</v>
      </c>
      <c r="AA18" s="294" t="s">
        <v>0</v>
      </c>
      <c r="AB18" s="294" t="s">
        <v>1</v>
      </c>
      <c r="AC18" s="294" t="s">
        <v>29</v>
      </c>
      <c r="AD18" s="291" t="str">
        <f>N18</f>
        <v>Season 3</v>
      </c>
      <c r="AE18" s="292"/>
      <c r="AF18" s="293"/>
      <c r="AG18" s="291" t="str">
        <f>Q18</f>
        <v>Season 4</v>
      </c>
      <c r="AH18" s="292"/>
      <c r="AI18" s="293"/>
      <c r="AK18" s="27"/>
      <c r="AL18" s="27"/>
      <c r="AM18" s="27"/>
      <c r="AN18" s="28"/>
      <c r="AP18" s="295" t="s">
        <v>0</v>
      </c>
      <c r="AQ18" s="295" t="s">
        <v>1</v>
      </c>
      <c r="AR18" s="295" t="s">
        <v>29</v>
      </c>
      <c r="AS18" s="282" t="str">
        <f>AD18</f>
        <v>Season 3</v>
      </c>
      <c r="AT18" s="283"/>
      <c r="AU18" s="284"/>
      <c r="AV18" s="282" t="str">
        <f>AG18</f>
        <v>Season 4</v>
      </c>
      <c r="AW18" s="283"/>
      <c r="AX18" s="284"/>
    </row>
    <row r="19" spans="1:50" ht="21.6" customHeight="1">
      <c r="A19" s="298"/>
      <c r="B19" s="298"/>
      <c r="C19" s="298"/>
      <c r="D19" s="285" t="s">
        <v>1059</v>
      </c>
      <c r="E19" s="286"/>
      <c r="F19" s="287"/>
      <c r="G19" s="375" t="s">
        <v>1060</v>
      </c>
      <c r="H19" s="286"/>
      <c r="I19" s="287"/>
      <c r="K19" s="299"/>
      <c r="L19" s="299"/>
      <c r="M19" s="299"/>
      <c r="N19" s="288" t="str">
        <f>D19</f>
        <v>07 Jan 2020 to 15 Apr 2020</v>
      </c>
      <c r="O19" s="289"/>
      <c r="P19" s="290"/>
      <c r="Q19" s="288" t="str">
        <f>G19</f>
        <v>16 Apr 2020 to 31 May 2020</v>
      </c>
      <c r="R19" s="289"/>
      <c r="S19" s="290"/>
      <c r="T19" s="8"/>
      <c r="U19" s="26" t="s">
        <v>37</v>
      </c>
      <c r="V19" s="26" t="s">
        <v>38</v>
      </c>
      <c r="W19" s="26" t="s">
        <v>38</v>
      </c>
      <c r="X19" s="26" t="s">
        <v>38</v>
      </c>
      <c r="Y19" s="26"/>
      <c r="AA19" s="294"/>
      <c r="AB19" s="294"/>
      <c r="AC19" s="294"/>
      <c r="AD19" s="291" t="str">
        <f>N19</f>
        <v>07 Jan 2020 to 15 Apr 2020</v>
      </c>
      <c r="AE19" s="292"/>
      <c r="AF19" s="293"/>
      <c r="AG19" s="291" t="str">
        <f>Q19</f>
        <v>16 Apr 2020 to 31 May 2020</v>
      </c>
      <c r="AH19" s="292"/>
      <c r="AI19" s="293"/>
      <c r="AK19" s="27" t="s">
        <v>39</v>
      </c>
      <c r="AL19" s="27"/>
      <c r="AM19" s="27" t="s">
        <v>40</v>
      </c>
      <c r="AN19" s="28"/>
      <c r="AP19" s="296"/>
      <c r="AQ19" s="296"/>
      <c r="AR19" s="296"/>
      <c r="AS19" s="282" t="str">
        <f>AD19</f>
        <v>07 Jan 2020 to 15 Apr 2020</v>
      </c>
      <c r="AT19" s="283"/>
      <c r="AU19" s="284"/>
      <c r="AV19" s="282" t="str">
        <f>AG19</f>
        <v>16 Apr 2020 to 31 May 2020</v>
      </c>
      <c r="AW19" s="283"/>
      <c r="AX19" s="284"/>
    </row>
    <row r="20" spans="1:50" ht="21.6" customHeight="1">
      <c r="A20" s="298"/>
      <c r="B20" s="298"/>
      <c r="C20" s="298"/>
      <c r="D20" s="29" t="s">
        <v>3</v>
      </c>
      <c r="E20" s="29" t="s">
        <v>4</v>
      </c>
      <c r="F20" s="29" t="s">
        <v>41</v>
      </c>
      <c r="G20" s="29" t="s">
        <v>3</v>
      </c>
      <c r="H20" s="29" t="s">
        <v>4</v>
      </c>
      <c r="I20" s="29" t="s">
        <v>41</v>
      </c>
      <c r="K20" s="299"/>
      <c r="L20" s="299"/>
      <c r="M20" s="299"/>
      <c r="N20" s="29" t="s">
        <v>3</v>
      </c>
      <c r="O20" s="29" t="s">
        <v>4</v>
      </c>
      <c r="P20" s="29" t="s">
        <v>41</v>
      </c>
      <c r="Q20" s="29" t="s">
        <v>3</v>
      </c>
      <c r="R20" s="29" t="s">
        <v>4</v>
      </c>
      <c r="S20" s="29" t="s">
        <v>41</v>
      </c>
      <c r="T20" s="8"/>
      <c r="U20" s="26"/>
      <c r="V20" s="26"/>
      <c r="W20" s="26"/>
      <c r="X20" s="26"/>
      <c r="Y20" s="26"/>
      <c r="AA20" s="294"/>
      <c r="AB20" s="294"/>
      <c r="AC20" s="294"/>
      <c r="AD20" s="29" t="s">
        <v>3</v>
      </c>
      <c r="AE20" s="29" t="s">
        <v>4</v>
      </c>
      <c r="AF20" s="29" t="s">
        <v>41</v>
      </c>
      <c r="AG20" s="29" t="s">
        <v>3</v>
      </c>
      <c r="AH20" s="29" t="s">
        <v>4</v>
      </c>
      <c r="AI20" s="29" t="s">
        <v>41</v>
      </c>
      <c r="AK20" s="27" t="s">
        <v>42</v>
      </c>
      <c r="AL20" s="27" t="s">
        <v>43</v>
      </c>
      <c r="AM20" s="27" t="s">
        <v>42</v>
      </c>
      <c r="AN20" s="28" t="s">
        <v>43</v>
      </c>
      <c r="AP20" s="297"/>
      <c r="AQ20" s="297"/>
      <c r="AR20" s="297"/>
      <c r="AS20" s="29" t="s">
        <v>3</v>
      </c>
      <c r="AT20" s="29" t="s">
        <v>4</v>
      </c>
      <c r="AU20" s="29" t="s">
        <v>41</v>
      </c>
      <c r="AV20" s="29" t="s">
        <v>3</v>
      </c>
      <c r="AW20" s="29" t="s">
        <v>4</v>
      </c>
      <c r="AX20" s="29" t="s">
        <v>41</v>
      </c>
    </row>
    <row r="21" spans="1:50" ht="21.6" customHeight="1">
      <c r="A21" s="30" t="s">
        <v>1394</v>
      </c>
      <c r="B21" s="31" t="s">
        <v>92</v>
      </c>
      <c r="C21" s="31" t="s">
        <v>45</v>
      </c>
      <c r="D21" s="31">
        <v>330</v>
      </c>
      <c r="E21" s="31">
        <v>194</v>
      </c>
      <c r="F21" s="31">
        <v>105</v>
      </c>
      <c r="G21" s="162">
        <v>246</v>
      </c>
      <c r="H21" s="162">
        <v>145</v>
      </c>
      <c r="I21" s="162">
        <v>105</v>
      </c>
      <c r="K21" s="30" t="str">
        <f t="shared" ref="K21:M25" si="6">A21</f>
        <v xml:space="preserve">Garden Room </v>
      </c>
      <c r="L21" s="31" t="str">
        <f t="shared" si="6"/>
        <v>FB</v>
      </c>
      <c r="M21" s="31" t="str">
        <f t="shared" si="6"/>
        <v>as quoted</v>
      </c>
      <c r="N21" s="31">
        <f>SUM(D21)</f>
        <v>330</v>
      </c>
      <c r="O21" s="31">
        <f>SUM(E21*2)</f>
        <v>388</v>
      </c>
      <c r="P21" s="31">
        <f>F21</f>
        <v>105</v>
      </c>
      <c r="Q21" s="31">
        <f>SUM(G21)</f>
        <v>246</v>
      </c>
      <c r="R21" s="31">
        <f>SUM(H21*2)</f>
        <v>290</v>
      </c>
      <c r="S21" s="31">
        <f>SUM(I21)</f>
        <v>105</v>
      </c>
      <c r="T21" s="8"/>
      <c r="U21" s="33"/>
      <c r="V21" s="33"/>
      <c r="W21" s="33">
        <v>0</v>
      </c>
      <c r="X21" s="33">
        <v>0</v>
      </c>
      <c r="Y21" s="33">
        <v>0</v>
      </c>
      <c r="AA21" s="30" t="str">
        <f t="shared" ref="AA21:AE25" si="7">K21</f>
        <v xml:space="preserve">Garden Room </v>
      </c>
      <c r="AB21" s="31" t="str">
        <f t="shared" si="7"/>
        <v>FB</v>
      </c>
      <c r="AC21" s="31" t="str">
        <f t="shared" si="7"/>
        <v>as quoted</v>
      </c>
      <c r="AD21" s="31">
        <f t="shared" si="7"/>
        <v>330</v>
      </c>
      <c r="AE21" s="34">
        <f t="shared" si="7"/>
        <v>388</v>
      </c>
      <c r="AF21" s="34">
        <f>P21+W21</f>
        <v>105</v>
      </c>
      <c r="AG21" s="34">
        <f t="shared" ref="AG21:AH25" si="8">Q21</f>
        <v>246</v>
      </c>
      <c r="AH21" s="34">
        <f t="shared" si="8"/>
        <v>290</v>
      </c>
      <c r="AI21" s="34">
        <f>S21+W21</f>
        <v>105</v>
      </c>
      <c r="AK21" s="35">
        <v>10</v>
      </c>
      <c r="AL21" s="35">
        <v>1</v>
      </c>
      <c r="AM21" s="35">
        <v>10</v>
      </c>
      <c r="AN21" s="35">
        <v>1</v>
      </c>
      <c r="AP21" s="30" t="str">
        <f t="shared" ref="AP21:AR25" si="9">AA21</f>
        <v xml:space="preserve">Garden Room </v>
      </c>
      <c r="AQ21" s="31" t="str">
        <f t="shared" si="9"/>
        <v>FB</v>
      </c>
      <c r="AR21" s="31" t="str">
        <f t="shared" si="9"/>
        <v>as quoted</v>
      </c>
      <c r="AS21" s="31">
        <f>AD21+AK21</f>
        <v>340</v>
      </c>
      <c r="AT21" s="31">
        <f t="shared" ref="AT21:AV25" si="10">AE21+AK21</f>
        <v>398</v>
      </c>
      <c r="AU21" s="31">
        <f t="shared" si="10"/>
        <v>106</v>
      </c>
      <c r="AV21" s="31">
        <f t="shared" si="10"/>
        <v>256</v>
      </c>
      <c r="AW21" s="31">
        <f t="shared" ref="AW21:AX25" si="11">AH21+AM21</f>
        <v>300</v>
      </c>
      <c r="AX21" s="31">
        <f t="shared" si="11"/>
        <v>106</v>
      </c>
    </row>
    <row r="22" spans="1:50" ht="21.6" customHeight="1">
      <c r="A22" s="30" t="s">
        <v>1954</v>
      </c>
      <c r="B22" s="31" t="s">
        <v>92</v>
      </c>
      <c r="C22" s="31" t="s">
        <v>45</v>
      </c>
      <c r="D22" s="31">
        <v>380</v>
      </c>
      <c r="E22" s="31">
        <v>224</v>
      </c>
      <c r="F22" s="31">
        <v>105</v>
      </c>
      <c r="G22" s="162">
        <v>282</v>
      </c>
      <c r="H22" s="162">
        <v>166</v>
      </c>
      <c r="I22" s="162">
        <v>105</v>
      </c>
      <c r="K22" s="30" t="str">
        <f t="shared" si="6"/>
        <v xml:space="preserve">Adjoining Beach Villa </v>
      </c>
      <c r="L22" s="31" t="str">
        <f t="shared" si="6"/>
        <v>FB</v>
      </c>
      <c r="M22" s="31" t="str">
        <f t="shared" si="6"/>
        <v>as quoted</v>
      </c>
      <c r="N22" s="31">
        <f>SUM(D22)</f>
        <v>380</v>
      </c>
      <c r="O22" s="31">
        <f>SUM(E22*2)</f>
        <v>448</v>
      </c>
      <c r="P22" s="31">
        <f>F22</f>
        <v>105</v>
      </c>
      <c r="Q22" s="31">
        <f>SUM(G22)</f>
        <v>282</v>
      </c>
      <c r="R22" s="31">
        <f>SUM(H22*2)</f>
        <v>332</v>
      </c>
      <c r="S22" s="31">
        <f>SUM(I22)</f>
        <v>105</v>
      </c>
      <c r="T22" s="8"/>
      <c r="U22" s="33"/>
      <c r="V22" s="33"/>
      <c r="W22" s="33">
        <v>0</v>
      </c>
      <c r="X22" s="33">
        <v>0</v>
      </c>
      <c r="Y22" s="33">
        <v>0</v>
      </c>
      <c r="AA22" s="30" t="str">
        <f t="shared" si="7"/>
        <v xml:space="preserve">Adjoining Beach Villa </v>
      </c>
      <c r="AB22" s="31" t="str">
        <f t="shared" si="7"/>
        <v>FB</v>
      </c>
      <c r="AC22" s="31" t="str">
        <f t="shared" si="7"/>
        <v>as quoted</v>
      </c>
      <c r="AD22" s="31">
        <f t="shared" si="7"/>
        <v>380</v>
      </c>
      <c r="AE22" s="34">
        <f t="shared" si="7"/>
        <v>448</v>
      </c>
      <c r="AF22" s="34">
        <f>P22+W22</f>
        <v>105</v>
      </c>
      <c r="AG22" s="34">
        <f t="shared" si="8"/>
        <v>282</v>
      </c>
      <c r="AH22" s="34">
        <f t="shared" si="8"/>
        <v>332</v>
      </c>
      <c r="AI22" s="34">
        <f>S22+W22</f>
        <v>105</v>
      </c>
      <c r="AK22" s="35">
        <v>10</v>
      </c>
      <c r="AL22" s="35">
        <v>1</v>
      </c>
      <c r="AM22" s="35">
        <v>10</v>
      </c>
      <c r="AN22" s="35">
        <v>1</v>
      </c>
      <c r="AP22" s="30" t="str">
        <f t="shared" si="9"/>
        <v xml:space="preserve">Adjoining Beach Villa </v>
      </c>
      <c r="AQ22" s="31" t="str">
        <f t="shared" si="9"/>
        <v>FB</v>
      </c>
      <c r="AR22" s="31" t="str">
        <f t="shared" si="9"/>
        <v>as quoted</v>
      </c>
      <c r="AS22" s="31">
        <f>AD22+AK22</f>
        <v>390</v>
      </c>
      <c r="AT22" s="31">
        <f t="shared" si="10"/>
        <v>458</v>
      </c>
      <c r="AU22" s="31">
        <f t="shared" si="10"/>
        <v>106</v>
      </c>
      <c r="AV22" s="31">
        <f t="shared" si="10"/>
        <v>292</v>
      </c>
      <c r="AW22" s="31">
        <f t="shared" si="11"/>
        <v>342</v>
      </c>
      <c r="AX22" s="31">
        <f t="shared" si="11"/>
        <v>106</v>
      </c>
    </row>
    <row r="23" spans="1:50" ht="21.6" customHeight="1">
      <c r="A23" s="30" t="s">
        <v>1955</v>
      </c>
      <c r="B23" s="31" t="s">
        <v>92</v>
      </c>
      <c r="C23" s="31" t="s">
        <v>45</v>
      </c>
      <c r="D23" s="31">
        <v>400</v>
      </c>
      <c r="E23" s="31">
        <v>235</v>
      </c>
      <c r="F23" s="31">
        <v>105</v>
      </c>
      <c r="G23" s="162">
        <v>296</v>
      </c>
      <c r="H23" s="162">
        <v>174</v>
      </c>
      <c r="I23" s="162">
        <v>105</v>
      </c>
      <c r="K23" s="30" t="str">
        <f t="shared" si="6"/>
        <v xml:space="preserve">Standalone Beach Villa </v>
      </c>
      <c r="L23" s="31" t="str">
        <f t="shared" si="6"/>
        <v>FB</v>
      </c>
      <c r="M23" s="31" t="str">
        <f t="shared" si="6"/>
        <v>as quoted</v>
      </c>
      <c r="N23" s="31">
        <f>SUM(D23)</f>
        <v>400</v>
      </c>
      <c r="O23" s="31">
        <f>SUM(E23*2)</f>
        <v>470</v>
      </c>
      <c r="P23" s="31">
        <f>F23</f>
        <v>105</v>
      </c>
      <c r="Q23" s="31">
        <f>SUM(G23)</f>
        <v>296</v>
      </c>
      <c r="R23" s="31">
        <f>SUM(H23*2)</f>
        <v>348</v>
      </c>
      <c r="S23" s="31">
        <f>SUM(I23)</f>
        <v>105</v>
      </c>
      <c r="T23" s="8"/>
      <c r="U23" s="33"/>
      <c r="V23" s="33"/>
      <c r="W23" s="33">
        <v>0</v>
      </c>
      <c r="X23" s="33">
        <v>0</v>
      </c>
      <c r="Y23" s="33">
        <v>0</v>
      </c>
      <c r="AA23" s="30" t="str">
        <f t="shared" si="7"/>
        <v xml:space="preserve">Standalone Beach Villa </v>
      </c>
      <c r="AB23" s="31" t="str">
        <f t="shared" si="7"/>
        <v>FB</v>
      </c>
      <c r="AC23" s="31" t="str">
        <f t="shared" si="7"/>
        <v>as quoted</v>
      </c>
      <c r="AD23" s="31">
        <f t="shared" si="7"/>
        <v>400</v>
      </c>
      <c r="AE23" s="34">
        <f t="shared" si="7"/>
        <v>470</v>
      </c>
      <c r="AF23" s="34">
        <f>P23+W23</f>
        <v>105</v>
      </c>
      <c r="AG23" s="34">
        <f t="shared" si="8"/>
        <v>296</v>
      </c>
      <c r="AH23" s="34">
        <f t="shared" si="8"/>
        <v>348</v>
      </c>
      <c r="AI23" s="34">
        <f>S23+W23</f>
        <v>105</v>
      </c>
      <c r="AK23" s="35">
        <v>10</v>
      </c>
      <c r="AL23" s="35">
        <v>1</v>
      </c>
      <c r="AM23" s="35">
        <v>10</v>
      </c>
      <c r="AN23" s="35">
        <v>1</v>
      </c>
      <c r="AP23" s="30" t="str">
        <f t="shared" si="9"/>
        <v xml:space="preserve">Standalone Beach Villa </v>
      </c>
      <c r="AQ23" s="31" t="str">
        <f t="shared" si="9"/>
        <v>FB</v>
      </c>
      <c r="AR23" s="31" t="str">
        <f t="shared" si="9"/>
        <v>as quoted</v>
      </c>
      <c r="AS23" s="31">
        <f>AD23+AK23</f>
        <v>410</v>
      </c>
      <c r="AT23" s="31">
        <f t="shared" si="10"/>
        <v>480</v>
      </c>
      <c r="AU23" s="31">
        <f t="shared" si="10"/>
        <v>106</v>
      </c>
      <c r="AV23" s="31">
        <f t="shared" si="10"/>
        <v>306</v>
      </c>
      <c r="AW23" s="31">
        <f t="shared" si="11"/>
        <v>358</v>
      </c>
      <c r="AX23" s="31">
        <f t="shared" si="11"/>
        <v>106</v>
      </c>
    </row>
    <row r="24" spans="1:50" ht="21.6" customHeight="1">
      <c r="A24" s="30" t="s">
        <v>1308</v>
      </c>
      <c r="B24" s="31" t="s">
        <v>92</v>
      </c>
      <c r="C24" s="31" t="s">
        <v>45</v>
      </c>
      <c r="D24" s="31">
        <v>439</v>
      </c>
      <c r="E24" s="31">
        <v>258</v>
      </c>
      <c r="F24" s="31" t="s">
        <v>55</v>
      </c>
      <c r="G24" s="162">
        <v>327</v>
      </c>
      <c r="H24" s="162">
        <v>192</v>
      </c>
      <c r="I24" s="162" t="s">
        <v>55</v>
      </c>
      <c r="K24" s="30" t="str">
        <f t="shared" si="6"/>
        <v>Jacuzzi Beach Villa</v>
      </c>
      <c r="L24" s="31" t="str">
        <f t="shared" si="6"/>
        <v>FB</v>
      </c>
      <c r="M24" s="31" t="str">
        <f t="shared" si="6"/>
        <v>as quoted</v>
      </c>
      <c r="N24" s="31">
        <f>SUM(D24)</f>
        <v>439</v>
      </c>
      <c r="O24" s="31">
        <f>SUM(E24*2)</f>
        <v>516</v>
      </c>
      <c r="P24" s="31" t="str">
        <f>F24</f>
        <v>n/a</v>
      </c>
      <c r="Q24" s="31">
        <f>SUM(G24)</f>
        <v>327</v>
      </c>
      <c r="R24" s="31">
        <f>SUM(H24*2)</f>
        <v>384</v>
      </c>
      <c r="S24" s="31">
        <f>SUM(I24)</f>
        <v>0</v>
      </c>
      <c r="T24" s="8"/>
      <c r="U24" s="33"/>
      <c r="V24" s="33"/>
      <c r="W24" s="33">
        <v>0</v>
      </c>
      <c r="X24" s="33">
        <v>0</v>
      </c>
      <c r="Y24" s="33">
        <v>0</v>
      </c>
      <c r="AA24" s="30" t="str">
        <f t="shared" si="7"/>
        <v>Jacuzzi Beach Villa</v>
      </c>
      <c r="AB24" s="31" t="str">
        <f t="shared" si="7"/>
        <v>FB</v>
      </c>
      <c r="AC24" s="31" t="str">
        <f t="shared" si="7"/>
        <v>as quoted</v>
      </c>
      <c r="AD24" s="31">
        <f t="shared" si="7"/>
        <v>439</v>
      </c>
      <c r="AE24" s="34">
        <f t="shared" si="7"/>
        <v>516</v>
      </c>
      <c r="AF24" s="34" t="e">
        <f>P24+W24</f>
        <v>#VALUE!</v>
      </c>
      <c r="AG24" s="34">
        <f t="shared" si="8"/>
        <v>327</v>
      </c>
      <c r="AH24" s="34">
        <f t="shared" si="8"/>
        <v>384</v>
      </c>
      <c r="AI24" s="34">
        <f>S24+W24</f>
        <v>0</v>
      </c>
      <c r="AK24" s="35">
        <v>10</v>
      </c>
      <c r="AL24" s="35">
        <v>1</v>
      </c>
      <c r="AM24" s="35">
        <v>10</v>
      </c>
      <c r="AN24" s="35">
        <v>1</v>
      </c>
      <c r="AP24" s="30" t="str">
        <f t="shared" si="9"/>
        <v>Jacuzzi Beach Villa</v>
      </c>
      <c r="AQ24" s="31" t="str">
        <f t="shared" si="9"/>
        <v>FB</v>
      </c>
      <c r="AR24" s="31" t="str">
        <f t="shared" si="9"/>
        <v>as quoted</v>
      </c>
      <c r="AS24" s="31">
        <f>AD24+AK24</f>
        <v>449</v>
      </c>
      <c r="AT24" s="31">
        <f t="shared" si="10"/>
        <v>526</v>
      </c>
      <c r="AU24" s="31" t="e">
        <f t="shared" si="10"/>
        <v>#VALUE!</v>
      </c>
      <c r="AV24" s="31">
        <f t="shared" si="10"/>
        <v>337</v>
      </c>
      <c r="AW24" s="31">
        <f t="shared" si="11"/>
        <v>394</v>
      </c>
      <c r="AX24" s="31">
        <f t="shared" si="11"/>
        <v>1</v>
      </c>
    </row>
    <row r="25" spans="1:50" ht="21.6" customHeight="1">
      <c r="A25" s="30" t="s">
        <v>1408</v>
      </c>
      <c r="B25" s="31" t="s">
        <v>92</v>
      </c>
      <c r="C25" s="31" t="s">
        <v>45</v>
      </c>
      <c r="D25" s="31">
        <v>527</v>
      </c>
      <c r="E25" s="31">
        <v>310</v>
      </c>
      <c r="F25" s="31" t="s">
        <v>55</v>
      </c>
      <c r="G25" s="162">
        <v>391</v>
      </c>
      <c r="H25" s="162">
        <v>230</v>
      </c>
      <c r="I25" s="162" t="s">
        <v>55</v>
      </c>
      <c r="K25" s="30" t="str">
        <f t="shared" si="6"/>
        <v>Jacuzzi Water Villa</v>
      </c>
      <c r="L25" s="31" t="str">
        <f t="shared" si="6"/>
        <v>FB</v>
      </c>
      <c r="M25" s="31" t="str">
        <f t="shared" si="6"/>
        <v>as quoted</v>
      </c>
      <c r="N25" s="31">
        <f>SUM(D25)</f>
        <v>527</v>
      </c>
      <c r="O25" s="31">
        <f>SUM(E25*2)</f>
        <v>620</v>
      </c>
      <c r="P25" s="31" t="str">
        <f>F25</f>
        <v>n/a</v>
      </c>
      <c r="Q25" s="31">
        <f>SUM(G25)</f>
        <v>391</v>
      </c>
      <c r="R25" s="31">
        <f>SUM(H25*2)</f>
        <v>460</v>
      </c>
      <c r="S25" s="31">
        <f>SUM(I25)</f>
        <v>0</v>
      </c>
      <c r="T25" s="8"/>
      <c r="U25" s="33"/>
      <c r="V25" s="33"/>
      <c r="W25" s="33">
        <v>0</v>
      </c>
      <c r="X25" s="33">
        <v>0</v>
      </c>
      <c r="Y25" s="33">
        <v>0</v>
      </c>
      <c r="AA25" s="30" t="str">
        <f t="shared" si="7"/>
        <v>Jacuzzi Water Villa</v>
      </c>
      <c r="AB25" s="31" t="str">
        <f t="shared" si="7"/>
        <v>FB</v>
      </c>
      <c r="AC25" s="31" t="str">
        <f t="shared" si="7"/>
        <v>as quoted</v>
      </c>
      <c r="AD25" s="31">
        <f t="shared" si="7"/>
        <v>527</v>
      </c>
      <c r="AE25" s="34">
        <f t="shared" si="7"/>
        <v>620</v>
      </c>
      <c r="AF25" s="34" t="e">
        <f>P25+W25</f>
        <v>#VALUE!</v>
      </c>
      <c r="AG25" s="34">
        <f t="shared" si="8"/>
        <v>391</v>
      </c>
      <c r="AH25" s="34">
        <f t="shared" si="8"/>
        <v>460</v>
      </c>
      <c r="AI25" s="34">
        <f>S25+W25</f>
        <v>0</v>
      </c>
      <c r="AK25" s="35">
        <v>10</v>
      </c>
      <c r="AL25" s="35">
        <v>1</v>
      </c>
      <c r="AM25" s="35">
        <v>10</v>
      </c>
      <c r="AN25" s="35">
        <v>1</v>
      </c>
      <c r="AP25" s="30" t="str">
        <f t="shared" si="9"/>
        <v>Jacuzzi Water Villa</v>
      </c>
      <c r="AQ25" s="31" t="str">
        <f t="shared" si="9"/>
        <v>FB</v>
      </c>
      <c r="AR25" s="31" t="str">
        <f t="shared" si="9"/>
        <v>as quoted</v>
      </c>
      <c r="AS25" s="31">
        <f>AD25+AK25</f>
        <v>537</v>
      </c>
      <c r="AT25" s="31">
        <f t="shared" si="10"/>
        <v>630</v>
      </c>
      <c r="AU25" s="31" t="e">
        <f t="shared" si="10"/>
        <v>#VALUE!</v>
      </c>
      <c r="AV25" s="31">
        <f t="shared" si="10"/>
        <v>401</v>
      </c>
      <c r="AW25" s="31">
        <f t="shared" si="11"/>
        <v>470</v>
      </c>
      <c r="AX25" s="31">
        <f t="shared" si="11"/>
        <v>1</v>
      </c>
    </row>
    <row r="26" spans="1:50" ht="21.6" customHeight="1">
      <c r="A26" s="25" t="s">
        <v>275</v>
      </c>
      <c r="K26" s="25" t="s">
        <v>24</v>
      </c>
      <c r="U26" s="25" t="s">
        <v>25</v>
      </c>
      <c r="AA26" s="25" t="s">
        <v>26</v>
      </c>
      <c r="AK26" s="25" t="s">
        <v>27</v>
      </c>
      <c r="AP26" s="25" t="s">
        <v>28</v>
      </c>
    </row>
    <row r="27" spans="1:50" ht="21.6" customHeight="1">
      <c r="A27" s="298" t="s">
        <v>0</v>
      </c>
      <c r="B27" s="298" t="s">
        <v>1</v>
      </c>
      <c r="C27" s="298" t="s">
        <v>29</v>
      </c>
      <c r="D27" s="285" t="s">
        <v>51</v>
      </c>
      <c r="E27" s="286"/>
      <c r="F27" s="287"/>
      <c r="G27" s="285" t="s">
        <v>52</v>
      </c>
      <c r="H27" s="286"/>
      <c r="I27" s="287"/>
      <c r="K27" s="299" t="s">
        <v>0</v>
      </c>
      <c r="L27" s="299" t="s">
        <v>1</v>
      </c>
      <c r="M27" s="299" t="s">
        <v>29</v>
      </c>
      <c r="N27" s="288" t="str">
        <f>D27</f>
        <v>Season 5</v>
      </c>
      <c r="O27" s="289"/>
      <c r="P27" s="290"/>
      <c r="Q27" s="288" t="str">
        <f>G27</f>
        <v>Season 6</v>
      </c>
      <c r="R27" s="289"/>
      <c r="S27" s="290"/>
      <c r="T27" s="8"/>
      <c r="U27" s="26" t="s">
        <v>32</v>
      </c>
      <c r="V27" s="26" t="s">
        <v>33</v>
      </c>
      <c r="W27" s="26" t="s">
        <v>34</v>
      </c>
      <c r="X27" s="26" t="s">
        <v>34</v>
      </c>
      <c r="Y27" s="26" t="s">
        <v>34</v>
      </c>
      <c r="AA27" s="294" t="s">
        <v>0</v>
      </c>
      <c r="AB27" s="294" t="s">
        <v>1</v>
      </c>
      <c r="AC27" s="294" t="s">
        <v>29</v>
      </c>
      <c r="AD27" s="291" t="str">
        <f>N27</f>
        <v>Season 5</v>
      </c>
      <c r="AE27" s="292"/>
      <c r="AF27" s="293"/>
      <c r="AG27" s="291" t="str">
        <f>Q27</f>
        <v>Season 6</v>
      </c>
      <c r="AH27" s="292"/>
      <c r="AI27" s="293"/>
      <c r="AK27" s="27"/>
      <c r="AL27" s="27"/>
      <c r="AM27" s="27"/>
      <c r="AN27" s="28"/>
      <c r="AP27" s="295" t="s">
        <v>0</v>
      </c>
      <c r="AQ27" s="295" t="s">
        <v>1</v>
      </c>
      <c r="AR27" s="295" t="s">
        <v>29</v>
      </c>
      <c r="AS27" s="282" t="str">
        <f>AD27</f>
        <v>Season 5</v>
      </c>
      <c r="AT27" s="283"/>
      <c r="AU27" s="284"/>
      <c r="AV27" s="282" t="str">
        <f>AG27</f>
        <v>Season 6</v>
      </c>
      <c r="AW27" s="283"/>
      <c r="AX27" s="284"/>
    </row>
    <row r="28" spans="1:50" ht="21.6" customHeight="1">
      <c r="A28" s="298"/>
      <c r="B28" s="298"/>
      <c r="C28" s="298"/>
      <c r="D28" s="285" t="s">
        <v>1061</v>
      </c>
      <c r="E28" s="286"/>
      <c r="F28" s="287"/>
      <c r="G28" s="375" t="s">
        <v>1078</v>
      </c>
      <c r="H28" s="286"/>
      <c r="I28" s="287"/>
      <c r="K28" s="299"/>
      <c r="L28" s="299"/>
      <c r="M28" s="299"/>
      <c r="N28" s="288" t="str">
        <f>D28</f>
        <v>01 Jun 2020 to 12 Jul 2020</v>
      </c>
      <c r="O28" s="289"/>
      <c r="P28" s="290"/>
      <c r="Q28" s="288" t="str">
        <f>G28</f>
        <v>13 Jul 2020 to 31 Oct 2020</v>
      </c>
      <c r="R28" s="289"/>
      <c r="S28" s="290"/>
      <c r="T28" s="8"/>
      <c r="U28" s="26" t="s">
        <v>37</v>
      </c>
      <c r="V28" s="26" t="s">
        <v>38</v>
      </c>
      <c r="W28" s="26" t="s">
        <v>38</v>
      </c>
      <c r="X28" s="26" t="s">
        <v>38</v>
      </c>
      <c r="Y28" s="26"/>
      <c r="AA28" s="294"/>
      <c r="AB28" s="294"/>
      <c r="AC28" s="294"/>
      <c r="AD28" s="291" t="str">
        <f>N28</f>
        <v>01 Jun 2020 to 12 Jul 2020</v>
      </c>
      <c r="AE28" s="292"/>
      <c r="AF28" s="293"/>
      <c r="AG28" s="291" t="str">
        <f>Q28</f>
        <v>13 Jul 2020 to 31 Oct 2020</v>
      </c>
      <c r="AH28" s="292"/>
      <c r="AI28" s="293"/>
      <c r="AK28" s="27" t="s">
        <v>39</v>
      </c>
      <c r="AL28" s="27"/>
      <c r="AM28" s="27" t="s">
        <v>40</v>
      </c>
      <c r="AN28" s="28"/>
      <c r="AP28" s="296"/>
      <c r="AQ28" s="296"/>
      <c r="AR28" s="296"/>
      <c r="AS28" s="282" t="str">
        <f>AD28</f>
        <v>01 Jun 2020 to 12 Jul 2020</v>
      </c>
      <c r="AT28" s="283"/>
      <c r="AU28" s="284"/>
      <c r="AV28" s="282" t="str">
        <f>AG28</f>
        <v>13 Jul 2020 to 31 Oct 2020</v>
      </c>
      <c r="AW28" s="283"/>
      <c r="AX28" s="284"/>
    </row>
    <row r="29" spans="1:50" ht="21.6" customHeight="1">
      <c r="A29" s="298"/>
      <c r="B29" s="298"/>
      <c r="C29" s="298"/>
      <c r="D29" s="29" t="s">
        <v>3</v>
      </c>
      <c r="E29" s="29" t="s">
        <v>4</v>
      </c>
      <c r="F29" s="29" t="s">
        <v>41</v>
      </c>
      <c r="G29" s="29" t="s">
        <v>3</v>
      </c>
      <c r="H29" s="29" t="s">
        <v>4</v>
      </c>
      <c r="I29" s="29" t="s">
        <v>41</v>
      </c>
      <c r="K29" s="299"/>
      <c r="L29" s="299"/>
      <c r="M29" s="299"/>
      <c r="N29" s="29" t="s">
        <v>3</v>
      </c>
      <c r="O29" s="29" t="s">
        <v>4</v>
      </c>
      <c r="P29" s="29" t="s">
        <v>41</v>
      </c>
      <c r="Q29" s="29" t="s">
        <v>3</v>
      </c>
      <c r="R29" s="29" t="s">
        <v>4</v>
      </c>
      <c r="S29" s="29" t="s">
        <v>41</v>
      </c>
      <c r="T29" s="8"/>
      <c r="U29" s="26"/>
      <c r="V29" s="26"/>
      <c r="W29" s="26"/>
      <c r="X29" s="26"/>
      <c r="Y29" s="26"/>
      <c r="AA29" s="294"/>
      <c r="AB29" s="294"/>
      <c r="AC29" s="294"/>
      <c r="AD29" s="29" t="s">
        <v>3</v>
      </c>
      <c r="AE29" s="29" t="s">
        <v>4</v>
      </c>
      <c r="AF29" s="29" t="s">
        <v>41</v>
      </c>
      <c r="AG29" s="29" t="s">
        <v>3</v>
      </c>
      <c r="AH29" s="29" t="s">
        <v>4</v>
      </c>
      <c r="AI29" s="29" t="s">
        <v>41</v>
      </c>
      <c r="AK29" s="27" t="s">
        <v>42</v>
      </c>
      <c r="AL29" s="27" t="s">
        <v>43</v>
      </c>
      <c r="AM29" s="27" t="s">
        <v>42</v>
      </c>
      <c r="AN29" s="28" t="s">
        <v>43</v>
      </c>
      <c r="AP29" s="297"/>
      <c r="AQ29" s="297"/>
      <c r="AR29" s="297"/>
      <c r="AS29" s="29" t="s">
        <v>3</v>
      </c>
      <c r="AT29" s="29" t="s">
        <v>4</v>
      </c>
      <c r="AU29" s="29" t="s">
        <v>41</v>
      </c>
      <c r="AV29" s="29" t="s">
        <v>3</v>
      </c>
      <c r="AW29" s="29" t="s">
        <v>4</v>
      </c>
      <c r="AX29" s="29" t="s">
        <v>41</v>
      </c>
    </row>
    <row r="30" spans="1:50" ht="21.6" customHeight="1">
      <c r="A30" s="30" t="s">
        <v>1394</v>
      </c>
      <c r="B30" s="31" t="s">
        <v>92</v>
      </c>
      <c r="C30" s="31" t="s">
        <v>45</v>
      </c>
      <c r="D30" s="31">
        <v>205</v>
      </c>
      <c r="E30" s="31">
        <v>121</v>
      </c>
      <c r="F30" s="31">
        <v>105</v>
      </c>
      <c r="G30" s="162">
        <v>241</v>
      </c>
      <c r="H30" s="162">
        <v>142</v>
      </c>
      <c r="I30" s="162">
        <v>105</v>
      </c>
      <c r="K30" s="30" t="str">
        <f t="shared" ref="K30:M34" si="12">A30</f>
        <v xml:space="preserve">Garden Room </v>
      </c>
      <c r="L30" s="31" t="str">
        <f t="shared" si="12"/>
        <v>FB</v>
      </c>
      <c r="M30" s="31" t="str">
        <f t="shared" si="12"/>
        <v>as quoted</v>
      </c>
      <c r="N30" s="31">
        <f>SUM(D30)</f>
        <v>205</v>
      </c>
      <c r="O30" s="31">
        <f>SUM(E30*2)</f>
        <v>242</v>
      </c>
      <c r="P30" s="31">
        <f>F30</f>
        <v>105</v>
      </c>
      <c r="Q30" s="31">
        <f>SUM(G30)</f>
        <v>241</v>
      </c>
      <c r="R30" s="31">
        <f>SUM(H30*2)</f>
        <v>284</v>
      </c>
      <c r="S30" s="31">
        <f>SUM(I30)</f>
        <v>105</v>
      </c>
      <c r="T30" s="8"/>
      <c r="U30" s="33"/>
      <c r="V30" s="33"/>
      <c r="W30" s="33">
        <v>0</v>
      </c>
      <c r="X30" s="33">
        <v>0</v>
      </c>
      <c r="Y30" s="33">
        <v>0</v>
      </c>
      <c r="AA30" s="30" t="str">
        <f t="shared" ref="AA30:AE34" si="13">K30</f>
        <v xml:space="preserve">Garden Room </v>
      </c>
      <c r="AB30" s="31" t="str">
        <f t="shared" si="13"/>
        <v>FB</v>
      </c>
      <c r="AC30" s="31" t="str">
        <f t="shared" si="13"/>
        <v>as quoted</v>
      </c>
      <c r="AD30" s="31">
        <f t="shared" si="13"/>
        <v>205</v>
      </c>
      <c r="AE30" s="34">
        <f t="shared" si="13"/>
        <v>242</v>
      </c>
      <c r="AF30" s="34">
        <f>P30+W30</f>
        <v>105</v>
      </c>
      <c r="AG30" s="34">
        <f t="shared" ref="AG30:AH34" si="14">Q30</f>
        <v>241</v>
      </c>
      <c r="AH30" s="34">
        <f t="shared" si="14"/>
        <v>284</v>
      </c>
      <c r="AI30" s="34">
        <f>S30+W30</f>
        <v>105</v>
      </c>
      <c r="AK30" s="35">
        <v>10</v>
      </c>
      <c r="AL30" s="35">
        <v>1</v>
      </c>
      <c r="AM30" s="35">
        <v>10</v>
      </c>
      <c r="AN30" s="35">
        <v>1</v>
      </c>
      <c r="AP30" s="30" t="str">
        <f t="shared" ref="AP30:AR34" si="15">AA30</f>
        <v xml:space="preserve">Garden Room </v>
      </c>
      <c r="AQ30" s="31" t="str">
        <f t="shared" si="15"/>
        <v>FB</v>
      </c>
      <c r="AR30" s="31" t="str">
        <f t="shared" si="15"/>
        <v>as quoted</v>
      </c>
      <c r="AS30" s="31">
        <f>AD30+AK30</f>
        <v>215</v>
      </c>
      <c r="AT30" s="31">
        <f t="shared" ref="AT30:AV34" si="16">AE30+AK30</f>
        <v>252</v>
      </c>
      <c r="AU30" s="31">
        <f t="shared" si="16"/>
        <v>106</v>
      </c>
      <c r="AV30" s="31">
        <f t="shared" si="16"/>
        <v>251</v>
      </c>
      <c r="AW30" s="31">
        <f t="shared" ref="AW30:AX34" si="17">AH30+AM30</f>
        <v>294</v>
      </c>
      <c r="AX30" s="31">
        <f t="shared" si="17"/>
        <v>106</v>
      </c>
    </row>
    <row r="31" spans="1:50" ht="21.6" customHeight="1">
      <c r="A31" s="30" t="s">
        <v>1954</v>
      </c>
      <c r="B31" s="31" t="s">
        <v>92</v>
      </c>
      <c r="C31" s="31" t="s">
        <v>45</v>
      </c>
      <c r="D31" s="31">
        <v>237</v>
      </c>
      <c r="E31" s="31">
        <v>140</v>
      </c>
      <c r="F31" s="31">
        <v>105</v>
      </c>
      <c r="G31" s="162">
        <v>278</v>
      </c>
      <c r="H31" s="162">
        <v>164</v>
      </c>
      <c r="I31" s="162">
        <v>105</v>
      </c>
      <c r="K31" s="30" t="str">
        <f t="shared" si="12"/>
        <v xml:space="preserve">Adjoining Beach Villa </v>
      </c>
      <c r="L31" s="31" t="str">
        <f t="shared" si="12"/>
        <v>FB</v>
      </c>
      <c r="M31" s="31" t="str">
        <f t="shared" si="12"/>
        <v>as quoted</v>
      </c>
      <c r="N31" s="31">
        <f>SUM(D31)</f>
        <v>237</v>
      </c>
      <c r="O31" s="31">
        <f>SUM(E31*2)</f>
        <v>280</v>
      </c>
      <c r="P31" s="31">
        <f>F31</f>
        <v>105</v>
      </c>
      <c r="Q31" s="31">
        <f>SUM(G31)</f>
        <v>278</v>
      </c>
      <c r="R31" s="31">
        <f>SUM(H31*2)</f>
        <v>328</v>
      </c>
      <c r="S31" s="31">
        <f>SUM(I31)</f>
        <v>105</v>
      </c>
      <c r="T31" s="8"/>
      <c r="U31" s="33"/>
      <c r="V31" s="33"/>
      <c r="W31" s="33">
        <v>0</v>
      </c>
      <c r="X31" s="33">
        <v>0</v>
      </c>
      <c r="Y31" s="33">
        <v>0</v>
      </c>
      <c r="AA31" s="30" t="str">
        <f t="shared" si="13"/>
        <v xml:space="preserve">Adjoining Beach Villa </v>
      </c>
      <c r="AB31" s="31" t="str">
        <f t="shared" si="13"/>
        <v>FB</v>
      </c>
      <c r="AC31" s="31" t="str">
        <f t="shared" si="13"/>
        <v>as quoted</v>
      </c>
      <c r="AD31" s="31">
        <f t="shared" si="13"/>
        <v>237</v>
      </c>
      <c r="AE31" s="34">
        <f t="shared" si="13"/>
        <v>280</v>
      </c>
      <c r="AF31" s="34">
        <f>P31+W31</f>
        <v>105</v>
      </c>
      <c r="AG31" s="34">
        <f t="shared" si="14"/>
        <v>278</v>
      </c>
      <c r="AH31" s="34">
        <f t="shared" si="14"/>
        <v>328</v>
      </c>
      <c r="AI31" s="34">
        <f>S31+W31</f>
        <v>105</v>
      </c>
      <c r="AK31" s="35">
        <v>10</v>
      </c>
      <c r="AL31" s="35">
        <v>1</v>
      </c>
      <c r="AM31" s="35">
        <v>10</v>
      </c>
      <c r="AN31" s="35">
        <v>1</v>
      </c>
      <c r="AP31" s="30" t="str">
        <f t="shared" si="15"/>
        <v xml:space="preserve">Adjoining Beach Villa </v>
      </c>
      <c r="AQ31" s="31" t="str">
        <f t="shared" si="15"/>
        <v>FB</v>
      </c>
      <c r="AR31" s="31" t="str">
        <f t="shared" si="15"/>
        <v>as quoted</v>
      </c>
      <c r="AS31" s="31">
        <f>AD31+AK31</f>
        <v>247</v>
      </c>
      <c r="AT31" s="31">
        <f t="shared" si="16"/>
        <v>290</v>
      </c>
      <c r="AU31" s="31">
        <f t="shared" si="16"/>
        <v>106</v>
      </c>
      <c r="AV31" s="31">
        <f t="shared" si="16"/>
        <v>288</v>
      </c>
      <c r="AW31" s="31">
        <f t="shared" si="17"/>
        <v>338</v>
      </c>
      <c r="AX31" s="31">
        <f t="shared" si="17"/>
        <v>106</v>
      </c>
    </row>
    <row r="32" spans="1:50" ht="21.6" customHeight="1">
      <c r="A32" s="30" t="s">
        <v>1955</v>
      </c>
      <c r="B32" s="31" t="s">
        <v>92</v>
      </c>
      <c r="C32" s="31" t="s">
        <v>45</v>
      </c>
      <c r="D32" s="31">
        <v>248</v>
      </c>
      <c r="E32" s="31">
        <v>146</v>
      </c>
      <c r="F32" s="31">
        <v>105</v>
      </c>
      <c r="G32" s="162">
        <v>291</v>
      </c>
      <c r="H32" s="162">
        <v>171</v>
      </c>
      <c r="I32" s="162">
        <v>105</v>
      </c>
      <c r="K32" s="30" t="str">
        <f t="shared" si="12"/>
        <v xml:space="preserve">Standalone Beach Villa </v>
      </c>
      <c r="L32" s="31" t="str">
        <f t="shared" si="12"/>
        <v>FB</v>
      </c>
      <c r="M32" s="31" t="str">
        <f t="shared" si="12"/>
        <v>as quoted</v>
      </c>
      <c r="N32" s="31">
        <f>SUM(D32)</f>
        <v>248</v>
      </c>
      <c r="O32" s="31">
        <f>SUM(E32*2)</f>
        <v>292</v>
      </c>
      <c r="P32" s="31">
        <f>F32</f>
        <v>105</v>
      </c>
      <c r="Q32" s="31">
        <f>SUM(G32)</f>
        <v>291</v>
      </c>
      <c r="R32" s="31">
        <f>SUM(H32*2)</f>
        <v>342</v>
      </c>
      <c r="S32" s="31">
        <f>SUM(I32)</f>
        <v>105</v>
      </c>
      <c r="T32" s="8"/>
      <c r="U32" s="33"/>
      <c r="V32" s="33"/>
      <c r="W32" s="33">
        <v>0</v>
      </c>
      <c r="X32" s="33">
        <v>0</v>
      </c>
      <c r="Y32" s="33">
        <v>0</v>
      </c>
      <c r="AA32" s="30" t="str">
        <f t="shared" si="13"/>
        <v xml:space="preserve">Standalone Beach Villa </v>
      </c>
      <c r="AB32" s="31" t="str">
        <f t="shared" si="13"/>
        <v>FB</v>
      </c>
      <c r="AC32" s="31" t="str">
        <f t="shared" si="13"/>
        <v>as quoted</v>
      </c>
      <c r="AD32" s="31">
        <f t="shared" si="13"/>
        <v>248</v>
      </c>
      <c r="AE32" s="34">
        <f t="shared" si="13"/>
        <v>292</v>
      </c>
      <c r="AF32" s="34">
        <f>P32+W32</f>
        <v>105</v>
      </c>
      <c r="AG32" s="34">
        <f t="shared" si="14"/>
        <v>291</v>
      </c>
      <c r="AH32" s="34">
        <f t="shared" si="14"/>
        <v>342</v>
      </c>
      <c r="AI32" s="34">
        <f>S32+W32</f>
        <v>105</v>
      </c>
      <c r="AK32" s="35">
        <v>10</v>
      </c>
      <c r="AL32" s="35">
        <v>1</v>
      </c>
      <c r="AM32" s="35">
        <v>10</v>
      </c>
      <c r="AN32" s="35">
        <v>1</v>
      </c>
      <c r="AP32" s="30" t="str">
        <f t="shared" si="15"/>
        <v xml:space="preserve">Standalone Beach Villa </v>
      </c>
      <c r="AQ32" s="31" t="str">
        <f t="shared" si="15"/>
        <v>FB</v>
      </c>
      <c r="AR32" s="31" t="str">
        <f t="shared" si="15"/>
        <v>as quoted</v>
      </c>
      <c r="AS32" s="31">
        <f>AD32+AK32</f>
        <v>258</v>
      </c>
      <c r="AT32" s="31">
        <f t="shared" si="16"/>
        <v>302</v>
      </c>
      <c r="AU32" s="31">
        <f t="shared" si="16"/>
        <v>106</v>
      </c>
      <c r="AV32" s="31">
        <f t="shared" si="16"/>
        <v>301</v>
      </c>
      <c r="AW32" s="31">
        <f t="shared" si="17"/>
        <v>352</v>
      </c>
      <c r="AX32" s="31">
        <f t="shared" si="17"/>
        <v>106</v>
      </c>
    </row>
    <row r="33" spans="1:50" ht="21.6" customHeight="1">
      <c r="A33" s="30" t="s">
        <v>1308</v>
      </c>
      <c r="B33" s="31" t="s">
        <v>92</v>
      </c>
      <c r="C33" s="31" t="s">
        <v>45</v>
      </c>
      <c r="D33" s="31">
        <v>273</v>
      </c>
      <c r="E33" s="31">
        <v>161</v>
      </c>
      <c r="F33" s="31" t="s">
        <v>55</v>
      </c>
      <c r="G33" s="162">
        <v>321</v>
      </c>
      <c r="H33" s="162">
        <v>189</v>
      </c>
      <c r="I33" s="162" t="s">
        <v>55</v>
      </c>
      <c r="K33" s="30" t="str">
        <f t="shared" si="12"/>
        <v>Jacuzzi Beach Villa</v>
      </c>
      <c r="L33" s="31" t="str">
        <f t="shared" si="12"/>
        <v>FB</v>
      </c>
      <c r="M33" s="31" t="str">
        <f t="shared" si="12"/>
        <v>as quoted</v>
      </c>
      <c r="N33" s="31">
        <f>SUM(D33)</f>
        <v>273</v>
      </c>
      <c r="O33" s="31">
        <f>SUM(E33*2)</f>
        <v>322</v>
      </c>
      <c r="P33" s="31" t="str">
        <f>F33</f>
        <v>n/a</v>
      </c>
      <c r="Q33" s="31">
        <f>SUM(G33)</f>
        <v>321</v>
      </c>
      <c r="R33" s="31">
        <f>SUM(H33*2)</f>
        <v>378</v>
      </c>
      <c r="S33" s="31">
        <f>SUM(I33)</f>
        <v>0</v>
      </c>
      <c r="T33" s="8"/>
      <c r="U33" s="33"/>
      <c r="V33" s="33"/>
      <c r="W33" s="33">
        <v>0</v>
      </c>
      <c r="X33" s="33">
        <v>0</v>
      </c>
      <c r="Y33" s="33">
        <v>0</v>
      </c>
      <c r="AA33" s="30" t="str">
        <f t="shared" si="13"/>
        <v>Jacuzzi Beach Villa</v>
      </c>
      <c r="AB33" s="31" t="str">
        <f t="shared" si="13"/>
        <v>FB</v>
      </c>
      <c r="AC33" s="31" t="str">
        <f t="shared" si="13"/>
        <v>as quoted</v>
      </c>
      <c r="AD33" s="31">
        <f t="shared" si="13"/>
        <v>273</v>
      </c>
      <c r="AE33" s="34">
        <f t="shared" si="13"/>
        <v>322</v>
      </c>
      <c r="AF33" s="34" t="e">
        <f>P33+W33</f>
        <v>#VALUE!</v>
      </c>
      <c r="AG33" s="34">
        <f t="shared" si="14"/>
        <v>321</v>
      </c>
      <c r="AH33" s="34">
        <f t="shared" si="14"/>
        <v>378</v>
      </c>
      <c r="AI33" s="34">
        <f>S33+W33</f>
        <v>0</v>
      </c>
      <c r="AK33" s="35">
        <v>10</v>
      </c>
      <c r="AL33" s="35">
        <v>1</v>
      </c>
      <c r="AM33" s="35">
        <v>10</v>
      </c>
      <c r="AN33" s="35">
        <v>1</v>
      </c>
      <c r="AP33" s="30" t="str">
        <f t="shared" si="15"/>
        <v>Jacuzzi Beach Villa</v>
      </c>
      <c r="AQ33" s="31" t="str">
        <f t="shared" si="15"/>
        <v>FB</v>
      </c>
      <c r="AR33" s="31" t="str">
        <f t="shared" si="15"/>
        <v>as quoted</v>
      </c>
      <c r="AS33" s="31">
        <f>AD33+AK33</f>
        <v>283</v>
      </c>
      <c r="AT33" s="31">
        <f t="shared" si="16"/>
        <v>332</v>
      </c>
      <c r="AU33" s="31" t="e">
        <f t="shared" si="16"/>
        <v>#VALUE!</v>
      </c>
      <c r="AV33" s="31">
        <f t="shared" si="16"/>
        <v>331</v>
      </c>
      <c r="AW33" s="31">
        <f t="shared" si="17"/>
        <v>388</v>
      </c>
      <c r="AX33" s="31">
        <f t="shared" si="17"/>
        <v>1</v>
      </c>
    </row>
    <row r="34" spans="1:50" ht="21.6" customHeight="1">
      <c r="A34" s="30" t="s">
        <v>1408</v>
      </c>
      <c r="B34" s="31" t="s">
        <v>92</v>
      </c>
      <c r="C34" s="31" t="s">
        <v>45</v>
      </c>
      <c r="D34" s="31">
        <v>328</v>
      </c>
      <c r="E34" s="31">
        <v>193</v>
      </c>
      <c r="F34" s="31" t="s">
        <v>55</v>
      </c>
      <c r="G34" s="162">
        <v>384</v>
      </c>
      <c r="H34" s="162">
        <v>226</v>
      </c>
      <c r="I34" s="162" t="s">
        <v>55</v>
      </c>
      <c r="K34" s="30" t="str">
        <f t="shared" si="12"/>
        <v>Jacuzzi Water Villa</v>
      </c>
      <c r="L34" s="31" t="str">
        <f t="shared" si="12"/>
        <v>FB</v>
      </c>
      <c r="M34" s="31" t="str">
        <f t="shared" si="12"/>
        <v>as quoted</v>
      </c>
      <c r="N34" s="31">
        <f>SUM(D34)</f>
        <v>328</v>
      </c>
      <c r="O34" s="31">
        <f>SUM(E34*2)</f>
        <v>386</v>
      </c>
      <c r="P34" s="31" t="str">
        <f>F34</f>
        <v>n/a</v>
      </c>
      <c r="Q34" s="31">
        <f>SUM(G34)</f>
        <v>384</v>
      </c>
      <c r="R34" s="31">
        <f>SUM(H34*2)</f>
        <v>452</v>
      </c>
      <c r="S34" s="31">
        <f>SUM(I34)</f>
        <v>0</v>
      </c>
      <c r="T34" s="8"/>
      <c r="U34" s="33"/>
      <c r="V34" s="33"/>
      <c r="W34" s="33">
        <v>0</v>
      </c>
      <c r="X34" s="33">
        <v>0</v>
      </c>
      <c r="Y34" s="33">
        <v>0</v>
      </c>
      <c r="AA34" s="30" t="str">
        <f t="shared" si="13"/>
        <v>Jacuzzi Water Villa</v>
      </c>
      <c r="AB34" s="31" t="str">
        <f t="shared" si="13"/>
        <v>FB</v>
      </c>
      <c r="AC34" s="31" t="str">
        <f t="shared" si="13"/>
        <v>as quoted</v>
      </c>
      <c r="AD34" s="31">
        <f t="shared" si="13"/>
        <v>328</v>
      </c>
      <c r="AE34" s="34">
        <f t="shared" si="13"/>
        <v>386</v>
      </c>
      <c r="AF34" s="34" t="e">
        <f>P34+W34</f>
        <v>#VALUE!</v>
      </c>
      <c r="AG34" s="34">
        <f t="shared" si="14"/>
        <v>384</v>
      </c>
      <c r="AH34" s="34">
        <f t="shared" si="14"/>
        <v>452</v>
      </c>
      <c r="AI34" s="34">
        <f>S34+W34</f>
        <v>0</v>
      </c>
      <c r="AK34" s="35">
        <v>10</v>
      </c>
      <c r="AL34" s="35">
        <v>1</v>
      </c>
      <c r="AM34" s="35">
        <v>10</v>
      </c>
      <c r="AN34" s="35">
        <v>1</v>
      </c>
      <c r="AP34" s="30" t="str">
        <f t="shared" si="15"/>
        <v>Jacuzzi Water Villa</v>
      </c>
      <c r="AQ34" s="31" t="str">
        <f t="shared" si="15"/>
        <v>FB</v>
      </c>
      <c r="AR34" s="31" t="str">
        <f t="shared" si="15"/>
        <v>as quoted</v>
      </c>
      <c r="AS34" s="31">
        <f>AD34+AK34</f>
        <v>338</v>
      </c>
      <c r="AT34" s="31">
        <f t="shared" si="16"/>
        <v>396</v>
      </c>
      <c r="AU34" s="31" t="e">
        <f t="shared" si="16"/>
        <v>#VALUE!</v>
      </c>
      <c r="AV34" s="31">
        <f t="shared" si="16"/>
        <v>394</v>
      </c>
      <c r="AW34" s="31">
        <f t="shared" si="17"/>
        <v>462</v>
      </c>
      <c r="AX34" s="31">
        <f t="shared" si="17"/>
        <v>1</v>
      </c>
    </row>
  </sheetData>
  <sheetProtection password="D8E4" sheet="1" selectLockedCells="1" selectUnlockedCells="1"/>
  <mergeCells count="84">
    <mergeCell ref="AB9:AB11"/>
    <mergeCell ref="A9:A11"/>
    <mergeCell ref="B9:B11"/>
    <mergeCell ref="C9:C11"/>
    <mergeCell ref="D9:F9"/>
    <mergeCell ref="G9:I9"/>
    <mergeCell ref="K9:K11"/>
    <mergeCell ref="L9:L11"/>
    <mergeCell ref="M9:M11"/>
    <mergeCell ref="N9:P9"/>
    <mergeCell ref="Q9:S9"/>
    <mergeCell ref="AA9:AA11"/>
    <mergeCell ref="AS9:AU9"/>
    <mergeCell ref="AV9:AX9"/>
    <mergeCell ref="D10:F10"/>
    <mergeCell ref="G10:I10"/>
    <mergeCell ref="N10:P10"/>
    <mergeCell ref="Q10:S10"/>
    <mergeCell ref="AD10:AF10"/>
    <mergeCell ref="AG10:AI10"/>
    <mergeCell ref="AS10:AU10"/>
    <mergeCell ref="AV10:AX10"/>
    <mergeCell ref="AC9:AC11"/>
    <mergeCell ref="AD9:AF9"/>
    <mergeCell ref="AG9:AI9"/>
    <mergeCell ref="AP9:AP11"/>
    <mergeCell ref="AQ9:AQ11"/>
    <mergeCell ref="AR9:AR11"/>
    <mergeCell ref="AB18:AB20"/>
    <mergeCell ref="A18:A20"/>
    <mergeCell ref="B18:B20"/>
    <mergeCell ref="C18:C20"/>
    <mergeCell ref="D18:F18"/>
    <mergeCell ref="G18:I18"/>
    <mergeCell ref="K18:K20"/>
    <mergeCell ref="L18:L20"/>
    <mergeCell ref="M18:M20"/>
    <mergeCell ref="N18:P18"/>
    <mergeCell ref="Q18:S18"/>
    <mergeCell ref="AA18:AA20"/>
    <mergeCell ref="AS18:AU18"/>
    <mergeCell ref="AV18:AX18"/>
    <mergeCell ref="D19:F19"/>
    <mergeCell ref="G19:I19"/>
    <mergeCell ref="N19:P19"/>
    <mergeCell ref="Q19:S19"/>
    <mergeCell ref="AD19:AF19"/>
    <mergeCell ref="AG19:AI19"/>
    <mergeCell ref="AS19:AU19"/>
    <mergeCell ref="AV19:AX19"/>
    <mergeCell ref="AC18:AC20"/>
    <mergeCell ref="AD18:AF18"/>
    <mergeCell ref="AG18:AI18"/>
    <mergeCell ref="AP18:AP20"/>
    <mergeCell ref="AQ18:AQ20"/>
    <mergeCell ref="AR18:AR20"/>
    <mergeCell ref="AB27:AB29"/>
    <mergeCell ref="A27:A29"/>
    <mergeCell ref="B27:B29"/>
    <mergeCell ref="C27:C29"/>
    <mergeCell ref="D27:F27"/>
    <mergeCell ref="G27:I27"/>
    <mergeCell ref="K27:K29"/>
    <mergeCell ref="L27:L29"/>
    <mergeCell ref="M27:M29"/>
    <mergeCell ref="N27:P27"/>
    <mergeCell ref="Q27:S27"/>
    <mergeCell ref="AA27:AA29"/>
    <mergeCell ref="AS27:AU27"/>
    <mergeCell ref="AV27:AX27"/>
    <mergeCell ref="D28:F28"/>
    <mergeCell ref="G28:I28"/>
    <mergeCell ref="N28:P28"/>
    <mergeCell ref="Q28:S28"/>
    <mergeCell ref="AD28:AF28"/>
    <mergeCell ref="AG28:AI28"/>
    <mergeCell ref="AS28:AU28"/>
    <mergeCell ref="AV28:AX28"/>
    <mergeCell ref="AC27:AC29"/>
    <mergeCell ref="AD27:AF27"/>
    <mergeCell ref="AG27:AI27"/>
    <mergeCell ref="AP27:AP29"/>
    <mergeCell ref="AQ27:AQ29"/>
    <mergeCell ref="AR27:AR29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B31C1-DD3C-4A58-AB44-47BAEA4F754D}">
  <sheetPr codeName="Лист215"/>
  <dimension ref="A1:G30"/>
  <sheetViews>
    <sheetView view="pageBreakPreview" zoomScaleNormal="100" zoomScaleSheetLayoutView="100" workbookViewId="0">
      <selection activeCell="G1" sqref="G1:G1048576"/>
    </sheetView>
  </sheetViews>
  <sheetFormatPr defaultColWidth="9.140625" defaultRowHeight="20.25" customHeight="1"/>
  <cols>
    <col min="1" max="1" width="27.28515625" style="1" customWidth="1"/>
    <col min="2" max="2" width="12.7109375" style="1" customWidth="1"/>
    <col min="3" max="3" width="15.7109375" style="2" customWidth="1"/>
    <col min="4" max="4" width="19.7109375" style="2" customWidth="1"/>
    <col min="5" max="7" width="19.7109375" style="3" customWidth="1"/>
    <col min="8" max="16384" width="9.140625" style="1"/>
  </cols>
  <sheetData>
    <row r="1" spans="1:7" ht="20.25" customHeight="1">
      <c r="A1" s="300" t="s">
        <v>2015</v>
      </c>
      <c r="B1" s="300"/>
      <c r="C1" s="300"/>
      <c r="D1" s="300"/>
      <c r="G1" s="78"/>
    </row>
    <row r="2" spans="1:7" s="2" customFormat="1" ht="20.25" customHeight="1">
      <c r="A2" s="22"/>
      <c r="B2" s="5"/>
      <c r="E2" s="3"/>
      <c r="F2" s="3"/>
      <c r="G2" s="3"/>
    </row>
    <row r="3" spans="1:7" s="2" customFormat="1" ht="20.25" customHeight="1">
      <c r="A3" s="15" t="s">
        <v>10</v>
      </c>
      <c r="B3" s="15"/>
      <c r="E3" s="3"/>
      <c r="F3" s="3"/>
      <c r="G3" s="3"/>
    </row>
    <row r="4" spans="1:7" s="2" customFormat="1" ht="20.25" customHeight="1">
      <c r="A4" s="5" t="s">
        <v>11</v>
      </c>
      <c r="B4" s="5"/>
      <c r="E4" s="3"/>
      <c r="F4" s="3"/>
      <c r="G4" s="3"/>
    </row>
    <row r="5" spans="1:7" s="2" customFormat="1" ht="20.25" customHeight="1">
      <c r="A5" s="5" t="s">
        <v>12</v>
      </c>
      <c r="B5" s="5"/>
      <c r="E5" s="3"/>
      <c r="F5" s="3"/>
      <c r="G5" s="3"/>
    </row>
    <row r="6" spans="1:7" s="2" customFormat="1" ht="20.25" customHeight="1">
      <c r="A6" s="5" t="s">
        <v>108</v>
      </c>
      <c r="B6" s="5"/>
      <c r="E6" s="3"/>
      <c r="F6" s="3"/>
      <c r="G6" s="3"/>
    </row>
    <row r="7" spans="1:7" s="2" customFormat="1" ht="20.25" customHeight="1">
      <c r="A7" s="5"/>
      <c r="B7" s="5"/>
      <c r="E7" s="3"/>
      <c r="F7" s="3"/>
      <c r="G7" s="3"/>
    </row>
    <row r="8" spans="1:7" s="2" customFormat="1" ht="20.25" customHeight="1">
      <c r="A8" s="15" t="s">
        <v>1053</v>
      </c>
      <c r="B8" s="7"/>
      <c r="E8" s="3"/>
      <c r="F8" s="3"/>
      <c r="G8" s="3"/>
    </row>
    <row r="9" spans="1:7" s="2" customFormat="1" ht="20.25" customHeight="1">
      <c r="A9" s="23" t="s">
        <v>1956</v>
      </c>
      <c r="B9" s="7"/>
      <c r="E9" s="3"/>
      <c r="F9" s="3"/>
      <c r="G9" s="3"/>
    </row>
    <row r="10" spans="1:7" s="2" customFormat="1" ht="20.25" customHeight="1">
      <c r="A10" s="5" t="s">
        <v>1957</v>
      </c>
      <c r="B10" s="5"/>
      <c r="E10" s="3"/>
      <c r="F10" s="3"/>
      <c r="G10" s="3"/>
    </row>
    <row r="11" spans="1:7" s="2" customFormat="1" ht="20.25" customHeight="1">
      <c r="A11" s="5"/>
      <c r="B11" s="5"/>
      <c r="E11" s="3"/>
      <c r="F11" s="3"/>
      <c r="G11" s="3"/>
    </row>
    <row r="12" spans="1:7" s="2" customFormat="1" ht="20.25" customHeight="1">
      <c r="A12" s="15" t="s">
        <v>1958</v>
      </c>
      <c r="B12" s="15"/>
      <c r="E12" s="3"/>
      <c r="F12" s="3"/>
      <c r="G12" s="3"/>
    </row>
    <row r="13" spans="1:7" s="2" customFormat="1" ht="20.25" customHeight="1">
      <c r="A13" s="15" t="s">
        <v>1959</v>
      </c>
      <c r="B13" s="15"/>
      <c r="E13" s="3"/>
      <c r="F13" s="3"/>
      <c r="G13" s="3"/>
    </row>
    <row r="14" spans="1:7" s="2" customFormat="1" ht="20.25" customHeight="1">
      <c r="A14" s="5" t="s">
        <v>1960</v>
      </c>
      <c r="B14" s="5"/>
      <c r="E14" s="3"/>
      <c r="F14" s="3"/>
      <c r="G14" s="3"/>
    </row>
    <row r="15" spans="1:7" s="2" customFormat="1" ht="20.25" customHeight="1">
      <c r="A15" s="5" t="s">
        <v>121</v>
      </c>
      <c r="B15" s="5"/>
      <c r="E15" s="3"/>
      <c r="F15" s="3"/>
      <c r="G15" s="3"/>
    </row>
    <row r="16" spans="1:7" s="2" customFormat="1" ht="20.25" customHeight="1">
      <c r="A16" s="7" t="s">
        <v>1161</v>
      </c>
      <c r="B16" s="1"/>
      <c r="E16" s="3"/>
      <c r="F16" s="3"/>
      <c r="G16" s="3"/>
    </row>
    <row r="17" spans="1:7" s="2" customFormat="1" ht="20.25" customHeight="1">
      <c r="A17" s="5" t="s">
        <v>2007</v>
      </c>
      <c r="B17" s="1"/>
      <c r="E17" s="3"/>
      <c r="F17" s="3"/>
      <c r="G17" s="3"/>
    </row>
    <row r="18" spans="1:7" s="2" customFormat="1" ht="20.25" customHeight="1">
      <c r="A18" s="5" t="s">
        <v>121</v>
      </c>
      <c r="B18" s="1"/>
      <c r="E18" s="3"/>
      <c r="F18" s="3"/>
      <c r="G18" s="3"/>
    </row>
    <row r="19" spans="1:7" s="2" customFormat="1" ht="20.25" customHeight="1">
      <c r="A19" s="5"/>
      <c r="B19" s="1"/>
      <c r="E19" s="3"/>
      <c r="F19" s="3"/>
      <c r="G19" s="3"/>
    </row>
    <row r="20" spans="1:7" s="2" customFormat="1" ht="20.25" customHeight="1">
      <c r="A20" s="15" t="s">
        <v>1961</v>
      </c>
      <c r="B20" s="1"/>
      <c r="E20" s="3"/>
      <c r="F20" s="3"/>
      <c r="G20" s="3"/>
    </row>
    <row r="21" spans="1:7" s="2" customFormat="1" ht="20.25" customHeight="1">
      <c r="A21" s="15" t="s">
        <v>1962</v>
      </c>
      <c r="B21" s="1"/>
      <c r="E21" s="3"/>
      <c r="F21" s="3"/>
      <c r="G21" s="3"/>
    </row>
    <row r="22" spans="1:7" ht="20.25" customHeight="1">
      <c r="A22" s="5" t="s">
        <v>2008</v>
      </c>
    </row>
    <row r="23" spans="1:7" ht="20.25" customHeight="1">
      <c r="A23" s="5" t="s">
        <v>121</v>
      </c>
    </row>
    <row r="24" spans="1:7" ht="20.25" customHeight="1">
      <c r="A24" s="15" t="s">
        <v>1963</v>
      </c>
    </row>
    <row r="25" spans="1:7" ht="20.25" customHeight="1">
      <c r="A25" s="5" t="s">
        <v>2007</v>
      </c>
    </row>
    <row r="26" spans="1:7" ht="20.25" customHeight="1">
      <c r="A26" s="5" t="s">
        <v>121</v>
      </c>
    </row>
    <row r="27" spans="1:7" ht="20.25" customHeight="1">
      <c r="A27" s="7" t="s">
        <v>683</v>
      </c>
    </row>
    <row r="28" spans="1:7" ht="20.25" customHeight="1">
      <c r="A28" s="5" t="s">
        <v>2001</v>
      </c>
    </row>
    <row r="29" spans="1:7" ht="20.25" customHeight="1">
      <c r="A29" s="5" t="s">
        <v>1964</v>
      </c>
    </row>
    <row r="30" spans="1:7" ht="20.25" customHeight="1">
      <c r="A30" s="5" t="s">
        <v>121</v>
      </c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&amp;N&amp;R&amp;"Candara,Regular"&amp;8W Maldives</oddFooter>
  </headerFooter>
  <rowBreaks count="1" manualBreakCount="1">
    <brk id="19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D80A8-7F3E-46E2-805C-574789CB5938}">
  <sheetPr codeName="Лист216">
    <tabColor rgb="FFFF0000"/>
  </sheetPr>
  <dimension ref="A8:AF20"/>
  <sheetViews>
    <sheetView topLeftCell="AG1" zoomScaleNormal="100" zoomScaleSheetLayoutView="100" workbookViewId="0">
      <selection sqref="A1:AF1048576"/>
    </sheetView>
  </sheetViews>
  <sheetFormatPr defaultColWidth="23.5703125" defaultRowHeight="18" customHeight="1"/>
  <cols>
    <col min="1" max="32" width="0" style="25" hidden="1" customWidth="1"/>
    <col min="33" max="16384" width="23.5703125" style="25"/>
  </cols>
  <sheetData>
    <row r="8" spans="1:32" ht="18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" customHeight="1">
      <c r="A9" s="299" t="s">
        <v>0</v>
      </c>
      <c r="B9" s="299" t="s">
        <v>1</v>
      </c>
      <c r="C9" s="299" t="s">
        <v>29</v>
      </c>
      <c r="D9" s="57" t="s">
        <v>156</v>
      </c>
      <c r="E9" s="57" t="s">
        <v>132</v>
      </c>
      <c r="F9" s="57" t="s">
        <v>130</v>
      </c>
      <c r="G9" s="57" t="s">
        <v>157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Peak </v>
      </c>
      <c r="Q9" s="51" t="str">
        <f t="shared" si="0"/>
        <v>Low</v>
      </c>
      <c r="R9" s="51" t="str">
        <f t="shared" si="0"/>
        <v>High</v>
      </c>
      <c r="S9" s="51" t="str">
        <f t="shared" si="0"/>
        <v>Festive</v>
      </c>
      <c r="U9" s="27" t="str">
        <f>P9</f>
        <v xml:space="preserve">Peak </v>
      </c>
      <c r="V9" s="27" t="str">
        <f t="shared" ref="V9:X10" si="1">Q9</f>
        <v>Low</v>
      </c>
      <c r="W9" s="27" t="str">
        <f t="shared" si="1"/>
        <v>High</v>
      </c>
      <c r="X9" s="27" t="str">
        <f t="shared" si="1"/>
        <v>Festive</v>
      </c>
      <c r="Z9" s="311" t="s">
        <v>0</v>
      </c>
      <c r="AA9" s="311" t="s">
        <v>1</v>
      </c>
      <c r="AB9" s="311" t="s">
        <v>29</v>
      </c>
      <c r="AC9" s="52" t="str">
        <f>U9</f>
        <v xml:space="preserve">Peak </v>
      </c>
      <c r="AD9" s="52" t="str">
        <f t="shared" ref="AD9:AF10" si="2">V9</f>
        <v>Low</v>
      </c>
      <c r="AE9" s="52" t="str">
        <f t="shared" si="2"/>
        <v>High</v>
      </c>
      <c r="AF9" s="52" t="str">
        <f t="shared" si="2"/>
        <v>Festive</v>
      </c>
    </row>
    <row r="10" spans="1:32" ht="18" customHeight="1">
      <c r="A10" s="299"/>
      <c r="B10" s="299"/>
      <c r="C10" s="299"/>
      <c r="D10" s="57" t="s">
        <v>473</v>
      </c>
      <c r="E10" s="57" t="s">
        <v>422</v>
      </c>
      <c r="F10" s="57" t="s">
        <v>190</v>
      </c>
      <c r="G10" s="57" t="s">
        <v>241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06 Jan 2020 to 30 Apr 2020</v>
      </c>
      <c r="Q10" s="51" t="str">
        <f t="shared" si="0"/>
        <v>01 May 2020 to 30 Sep 2020</v>
      </c>
      <c r="R10" s="51" t="str">
        <f t="shared" si="0"/>
        <v>01 Oct 2020 to 23 Dec 2020</v>
      </c>
      <c r="S10" s="51" t="str">
        <f t="shared" si="0"/>
        <v>24 Dec 2020 to 05 Jan 2021</v>
      </c>
      <c r="U10" s="27" t="str">
        <f>P10</f>
        <v>06 Jan 2020 to 30 Apr 2020</v>
      </c>
      <c r="V10" s="27" t="str">
        <f t="shared" si="1"/>
        <v>01 May 2020 to 30 Sep 2020</v>
      </c>
      <c r="W10" s="27" t="str">
        <f t="shared" si="1"/>
        <v>01 Oct 2020 to 23 Dec 2020</v>
      </c>
      <c r="X10" s="27" t="str">
        <f t="shared" si="1"/>
        <v>24 Dec 2020 to 05 Jan 2021</v>
      </c>
      <c r="Z10" s="311"/>
      <c r="AA10" s="311"/>
      <c r="AB10" s="311"/>
      <c r="AC10" s="52" t="str">
        <f>U10</f>
        <v>06 Jan 2020 to 30 Apr 2020</v>
      </c>
      <c r="AD10" s="52" t="str">
        <f t="shared" si="2"/>
        <v>01 May 2020 to 30 Sep 2020</v>
      </c>
      <c r="AE10" s="52" t="str">
        <f t="shared" si="2"/>
        <v>01 Oct 2020 to 23 Dec 2020</v>
      </c>
      <c r="AF10" s="52" t="str">
        <f t="shared" si="2"/>
        <v>24 Dec 2020 to 05 Jan 2021</v>
      </c>
    </row>
    <row r="11" spans="1:32" ht="18" customHeight="1">
      <c r="A11" s="30" t="s">
        <v>1965</v>
      </c>
      <c r="B11" s="31" t="s">
        <v>139</v>
      </c>
      <c r="C11" s="31" t="s">
        <v>140</v>
      </c>
      <c r="D11" s="31">
        <v>1400</v>
      </c>
      <c r="E11" s="31">
        <v>1100</v>
      </c>
      <c r="F11" s="31">
        <v>1300</v>
      </c>
      <c r="G11" s="31">
        <v>2500</v>
      </c>
      <c r="H11" s="8"/>
      <c r="I11" s="33"/>
      <c r="J11" s="33"/>
      <c r="K11" s="33">
        <v>12</v>
      </c>
      <c r="M11" s="30" t="str">
        <f t="shared" ref="M11:O15" si="3">A11</f>
        <v>Fabulous Overwater Oasis</v>
      </c>
      <c r="N11" s="31" t="str">
        <f t="shared" si="3"/>
        <v>BB</v>
      </c>
      <c r="O11" s="31" t="str">
        <f t="shared" si="3"/>
        <v>02 Persons</v>
      </c>
      <c r="P11" s="34">
        <f>D11+K11</f>
        <v>1412</v>
      </c>
      <c r="Q11" s="34">
        <f>E11+K11</f>
        <v>1112</v>
      </c>
      <c r="R11" s="34">
        <f>F11+K11</f>
        <v>1312</v>
      </c>
      <c r="S11" s="34">
        <f>G11+K11</f>
        <v>2512</v>
      </c>
      <c r="U11" s="53">
        <v>10</v>
      </c>
      <c r="V11" s="53">
        <v>10</v>
      </c>
      <c r="W11" s="53">
        <v>10</v>
      </c>
      <c r="X11" s="53">
        <v>25</v>
      </c>
      <c r="Z11" s="30" t="str">
        <f t="shared" ref="Z11:AB15" si="4">M11</f>
        <v>Fabulous Overwater Oasis</v>
      </c>
      <c r="AA11" s="31" t="str">
        <f t="shared" si="4"/>
        <v>BB</v>
      </c>
      <c r="AB11" s="31" t="str">
        <f t="shared" si="4"/>
        <v>02 Persons</v>
      </c>
      <c r="AC11" s="34">
        <f t="shared" ref="AC11:AF15" si="5">P11+U11</f>
        <v>1422</v>
      </c>
      <c r="AD11" s="34">
        <f t="shared" si="5"/>
        <v>1122</v>
      </c>
      <c r="AE11" s="34">
        <f t="shared" si="5"/>
        <v>1322</v>
      </c>
      <c r="AF11" s="34">
        <f t="shared" si="5"/>
        <v>2537</v>
      </c>
    </row>
    <row r="12" spans="1:32" ht="18" customHeight="1">
      <c r="A12" s="30" t="s">
        <v>1966</v>
      </c>
      <c r="B12" s="31" t="s">
        <v>139</v>
      </c>
      <c r="C12" s="31" t="s">
        <v>140</v>
      </c>
      <c r="D12" s="31">
        <v>1800</v>
      </c>
      <c r="E12" s="31">
        <v>1250</v>
      </c>
      <c r="F12" s="31">
        <v>1650</v>
      </c>
      <c r="G12" s="31">
        <v>3000</v>
      </c>
      <c r="H12" s="8"/>
      <c r="I12" s="33"/>
      <c r="J12" s="33"/>
      <c r="K12" s="33">
        <v>12</v>
      </c>
      <c r="M12" s="30" t="str">
        <f t="shared" si="3"/>
        <v>Wonderful Beach Oasis</v>
      </c>
      <c r="N12" s="31" t="str">
        <f t="shared" si="3"/>
        <v>BB</v>
      </c>
      <c r="O12" s="31" t="str">
        <f t="shared" si="3"/>
        <v>02 Persons</v>
      </c>
      <c r="P12" s="34">
        <f>D12+K12</f>
        <v>1812</v>
      </c>
      <c r="Q12" s="34">
        <f>E12+K12</f>
        <v>1262</v>
      </c>
      <c r="R12" s="34">
        <f>F12+K12</f>
        <v>1662</v>
      </c>
      <c r="S12" s="34">
        <f>G12+K12</f>
        <v>3012</v>
      </c>
      <c r="U12" s="53">
        <v>10</v>
      </c>
      <c r="V12" s="53">
        <v>10</v>
      </c>
      <c r="W12" s="53">
        <v>10</v>
      </c>
      <c r="X12" s="53">
        <v>25</v>
      </c>
      <c r="Z12" s="30" t="str">
        <f t="shared" si="4"/>
        <v>Wonderful Beach Oasis</v>
      </c>
      <c r="AA12" s="31" t="str">
        <f t="shared" si="4"/>
        <v>BB</v>
      </c>
      <c r="AB12" s="31" t="str">
        <f t="shared" si="4"/>
        <v>02 Persons</v>
      </c>
      <c r="AC12" s="34">
        <f t="shared" si="5"/>
        <v>1822</v>
      </c>
      <c r="AD12" s="34">
        <f t="shared" si="5"/>
        <v>1272</v>
      </c>
      <c r="AE12" s="34">
        <f t="shared" si="5"/>
        <v>1672</v>
      </c>
      <c r="AF12" s="34">
        <f t="shared" si="5"/>
        <v>3037</v>
      </c>
    </row>
    <row r="13" spans="1:32" ht="18" customHeight="1">
      <c r="A13" s="30" t="s">
        <v>1967</v>
      </c>
      <c r="B13" s="31" t="s">
        <v>139</v>
      </c>
      <c r="C13" s="31" t="s">
        <v>140</v>
      </c>
      <c r="D13" s="31">
        <v>2100</v>
      </c>
      <c r="E13" s="31">
        <v>1500</v>
      </c>
      <c r="F13" s="31">
        <v>1900</v>
      </c>
      <c r="G13" s="31">
        <v>3400</v>
      </c>
      <c r="H13" s="8"/>
      <c r="I13" s="33"/>
      <c r="J13" s="33"/>
      <c r="K13" s="33">
        <v>12</v>
      </c>
      <c r="M13" s="30" t="str">
        <f t="shared" si="3"/>
        <v>Spectacular Lagoon Oasis</v>
      </c>
      <c r="N13" s="31" t="str">
        <f t="shared" si="3"/>
        <v>BB</v>
      </c>
      <c r="O13" s="31" t="str">
        <f t="shared" si="3"/>
        <v>02 Persons</v>
      </c>
      <c r="P13" s="34">
        <f>D13+K13</f>
        <v>2112</v>
      </c>
      <c r="Q13" s="34">
        <f>E13+K13</f>
        <v>1512</v>
      </c>
      <c r="R13" s="34">
        <f>F13+K13</f>
        <v>1912</v>
      </c>
      <c r="S13" s="34">
        <f>G13+K13</f>
        <v>3412</v>
      </c>
      <c r="U13" s="53">
        <v>10</v>
      </c>
      <c r="V13" s="53">
        <v>10</v>
      </c>
      <c r="W13" s="53">
        <v>10</v>
      </c>
      <c r="X13" s="53">
        <v>25</v>
      </c>
      <c r="Z13" s="30" t="str">
        <f t="shared" si="4"/>
        <v>Spectacular Lagoon Oasis</v>
      </c>
      <c r="AA13" s="31" t="str">
        <f t="shared" si="4"/>
        <v>BB</v>
      </c>
      <c r="AB13" s="31" t="str">
        <f t="shared" si="4"/>
        <v>02 Persons</v>
      </c>
      <c r="AC13" s="34">
        <f t="shared" si="5"/>
        <v>2122</v>
      </c>
      <c r="AD13" s="34">
        <f t="shared" si="5"/>
        <v>1522</v>
      </c>
      <c r="AE13" s="34">
        <f t="shared" si="5"/>
        <v>1922</v>
      </c>
      <c r="AF13" s="34">
        <f t="shared" si="5"/>
        <v>3437</v>
      </c>
    </row>
    <row r="14" spans="1:32" ht="18" customHeight="1">
      <c r="A14" s="30" t="s">
        <v>1968</v>
      </c>
      <c r="B14" s="31" t="s">
        <v>139</v>
      </c>
      <c r="C14" s="31" t="s">
        <v>68</v>
      </c>
      <c r="D14" s="31">
        <v>4900</v>
      </c>
      <c r="E14" s="31">
        <v>4100</v>
      </c>
      <c r="F14" s="31">
        <v>4500</v>
      </c>
      <c r="G14" s="31">
        <v>8900</v>
      </c>
      <c r="H14" s="8"/>
      <c r="I14" s="33"/>
      <c r="J14" s="33"/>
      <c r="K14" s="33">
        <v>24</v>
      </c>
      <c r="M14" s="30" t="str">
        <f t="shared" si="3"/>
        <v>WOW Ocean Escape</v>
      </c>
      <c r="N14" s="31" t="str">
        <f t="shared" si="3"/>
        <v>BB</v>
      </c>
      <c r="O14" s="31" t="str">
        <f t="shared" si="3"/>
        <v>04 Persons</v>
      </c>
      <c r="P14" s="34">
        <f>D14+K14</f>
        <v>4924</v>
      </c>
      <c r="Q14" s="34">
        <f>E14+K14</f>
        <v>4124</v>
      </c>
      <c r="R14" s="34">
        <f>F14+K14</f>
        <v>4524</v>
      </c>
      <c r="S14" s="34">
        <f>G14+K14</f>
        <v>8924</v>
      </c>
      <c r="U14" s="53">
        <v>30</v>
      </c>
      <c r="V14" s="53">
        <v>30</v>
      </c>
      <c r="W14" s="53">
        <v>30</v>
      </c>
      <c r="X14" s="53">
        <v>50</v>
      </c>
      <c r="Z14" s="30" t="str">
        <f t="shared" si="4"/>
        <v>WOW Ocean Escape</v>
      </c>
      <c r="AA14" s="31" t="str">
        <f t="shared" si="4"/>
        <v>BB</v>
      </c>
      <c r="AB14" s="31" t="str">
        <f t="shared" si="4"/>
        <v>04 Persons</v>
      </c>
      <c r="AC14" s="34">
        <f t="shared" si="5"/>
        <v>4954</v>
      </c>
      <c r="AD14" s="34">
        <f t="shared" si="5"/>
        <v>4154</v>
      </c>
      <c r="AE14" s="34">
        <f t="shared" si="5"/>
        <v>4554</v>
      </c>
      <c r="AF14" s="34">
        <f t="shared" si="5"/>
        <v>8974</v>
      </c>
    </row>
    <row r="15" spans="1:32" ht="18" customHeight="1">
      <c r="A15" s="30" t="s">
        <v>1969</v>
      </c>
      <c r="B15" s="31" t="s">
        <v>139</v>
      </c>
      <c r="C15" s="31" t="s">
        <v>68</v>
      </c>
      <c r="D15" s="31">
        <v>6900</v>
      </c>
      <c r="E15" s="31">
        <v>6100</v>
      </c>
      <c r="F15" s="31">
        <v>6500</v>
      </c>
      <c r="G15" s="31">
        <v>11900</v>
      </c>
      <c r="H15" s="8"/>
      <c r="I15" s="33"/>
      <c r="J15" s="33"/>
      <c r="K15" s="33">
        <v>24</v>
      </c>
      <c r="M15" s="30" t="str">
        <f t="shared" si="3"/>
        <v>Extreme WOW Ocean Haven</v>
      </c>
      <c r="N15" s="31" t="str">
        <f t="shared" si="3"/>
        <v>BB</v>
      </c>
      <c r="O15" s="31" t="str">
        <f t="shared" si="3"/>
        <v>04 Persons</v>
      </c>
      <c r="P15" s="34">
        <f>D15+K15</f>
        <v>6924</v>
      </c>
      <c r="Q15" s="34">
        <f>E15+K15</f>
        <v>6124</v>
      </c>
      <c r="R15" s="34">
        <f>F15+K15</f>
        <v>6524</v>
      </c>
      <c r="S15" s="34">
        <f>G15+K15</f>
        <v>11924</v>
      </c>
      <c r="U15" s="53">
        <v>30</v>
      </c>
      <c r="V15" s="53">
        <v>30</v>
      </c>
      <c r="W15" s="53">
        <v>30</v>
      </c>
      <c r="X15" s="53">
        <v>50</v>
      </c>
      <c r="Z15" s="30" t="str">
        <f t="shared" si="4"/>
        <v>Extreme WOW Ocean Haven</v>
      </c>
      <c r="AA15" s="31" t="str">
        <f t="shared" si="4"/>
        <v>BB</v>
      </c>
      <c r="AB15" s="31" t="str">
        <f t="shared" si="4"/>
        <v>04 Persons</v>
      </c>
      <c r="AC15" s="34">
        <f t="shared" si="5"/>
        <v>6954</v>
      </c>
      <c r="AD15" s="34">
        <f t="shared" si="5"/>
        <v>6154</v>
      </c>
      <c r="AE15" s="34">
        <f t="shared" si="5"/>
        <v>6554</v>
      </c>
      <c r="AF15" s="34">
        <f t="shared" si="5"/>
        <v>11974</v>
      </c>
    </row>
    <row r="18" spans="1:32" ht="18" customHeight="1">
      <c r="A18" s="25" t="s">
        <v>24</v>
      </c>
      <c r="I18" s="25" t="s">
        <v>25</v>
      </c>
      <c r="M18" s="25" t="s">
        <v>26</v>
      </c>
      <c r="U18" s="25" t="s">
        <v>27</v>
      </c>
      <c r="Z18" s="25" t="s">
        <v>129</v>
      </c>
    </row>
    <row r="19" spans="1:32" ht="18" customHeight="1">
      <c r="A19" s="57"/>
      <c r="B19" s="57"/>
      <c r="C19" s="57"/>
      <c r="D19" s="57" t="s">
        <v>473</v>
      </c>
      <c r="E19" s="57" t="s">
        <v>422</v>
      </c>
      <c r="F19" s="57" t="s">
        <v>190</v>
      </c>
      <c r="G19" s="57" t="s">
        <v>241</v>
      </c>
      <c r="H19" s="8"/>
      <c r="I19" s="26" t="s">
        <v>37</v>
      </c>
      <c r="J19" s="26" t="s">
        <v>38</v>
      </c>
      <c r="K19" s="26" t="s">
        <v>137</v>
      </c>
      <c r="M19" s="51"/>
      <c r="N19" s="51"/>
      <c r="O19" s="51"/>
      <c r="P19" s="51" t="str">
        <f t="shared" ref="P19:S19" si="6">D19</f>
        <v>06 Jan 2020 to 30 Apr 2020</v>
      </c>
      <c r="Q19" s="51" t="str">
        <f t="shared" si="6"/>
        <v>01 May 2020 to 30 Sep 2020</v>
      </c>
      <c r="R19" s="51" t="str">
        <f t="shared" si="6"/>
        <v>01 Oct 2020 to 23 Dec 2020</v>
      </c>
      <c r="S19" s="51" t="str">
        <f t="shared" si="6"/>
        <v>24 Dec 2020 to 05 Jan 2021</v>
      </c>
      <c r="U19" s="27" t="str">
        <f>P19</f>
        <v>06 Jan 2020 to 30 Apr 2020</v>
      </c>
      <c r="V19" s="27" t="str">
        <f t="shared" ref="V19:X19" si="7">Q19</f>
        <v>01 May 2020 to 30 Sep 2020</v>
      </c>
      <c r="W19" s="27" t="str">
        <f t="shared" si="7"/>
        <v>01 Oct 2020 to 23 Dec 2020</v>
      </c>
      <c r="X19" s="27" t="str">
        <f t="shared" si="7"/>
        <v>24 Dec 2020 to 05 Jan 2021</v>
      </c>
      <c r="Z19" s="52"/>
      <c r="AA19" s="52"/>
      <c r="AB19" s="52"/>
      <c r="AC19" s="52" t="str">
        <f>U19</f>
        <v>06 Jan 2020 to 30 Apr 2020</v>
      </c>
      <c r="AD19" s="52" t="str">
        <f t="shared" ref="AD19:AF19" si="8">V19</f>
        <v>01 May 2020 to 30 Sep 2020</v>
      </c>
      <c r="AE19" s="52" t="str">
        <f t="shared" si="8"/>
        <v>01 Oct 2020 to 23 Dec 2020</v>
      </c>
      <c r="AF19" s="52" t="str">
        <f t="shared" si="8"/>
        <v>24 Dec 2020 to 05 Jan 2021</v>
      </c>
    </row>
    <row r="20" spans="1:32" ht="18" customHeight="1">
      <c r="A20" s="30" t="s">
        <v>1970</v>
      </c>
      <c r="B20" s="31" t="s">
        <v>139</v>
      </c>
      <c r="C20" s="31" t="s">
        <v>140</v>
      </c>
      <c r="D20" s="31">
        <v>14700</v>
      </c>
      <c r="E20" s="31">
        <v>12300</v>
      </c>
      <c r="F20" s="31">
        <v>13500</v>
      </c>
      <c r="G20" s="31">
        <v>26700</v>
      </c>
      <c r="H20" s="8"/>
      <c r="I20" s="33"/>
      <c r="J20" s="33"/>
      <c r="K20" s="33">
        <f>6*6</f>
        <v>36</v>
      </c>
      <c r="M20" s="30" t="str">
        <f t="shared" ref="M20:O20" si="9">A20</f>
        <v xml:space="preserve">Gaathaafushi Private Island </v>
      </c>
      <c r="N20" s="31" t="str">
        <f t="shared" si="9"/>
        <v>BB</v>
      </c>
      <c r="O20" s="31" t="str">
        <f t="shared" si="9"/>
        <v>02 Persons</v>
      </c>
      <c r="P20" s="34">
        <f>D20+K20</f>
        <v>14736</v>
      </c>
      <c r="Q20" s="34">
        <f>E20+K20</f>
        <v>12336</v>
      </c>
      <c r="R20" s="34">
        <f>F20+K20</f>
        <v>13536</v>
      </c>
      <c r="S20" s="34">
        <f>G20+K20</f>
        <v>26736</v>
      </c>
      <c r="U20" s="53">
        <v>100</v>
      </c>
      <c r="V20" s="53">
        <v>100</v>
      </c>
      <c r="W20" s="53">
        <v>100</v>
      </c>
      <c r="X20" s="53">
        <v>250</v>
      </c>
      <c r="Z20" s="30" t="str">
        <f t="shared" ref="Z20:AB20" si="10">M20</f>
        <v xml:space="preserve">Gaathaafushi Private Island </v>
      </c>
      <c r="AA20" s="31" t="str">
        <f t="shared" si="10"/>
        <v>BB</v>
      </c>
      <c r="AB20" s="31" t="str">
        <f t="shared" si="10"/>
        <v>02 Persons</v>
      </c>
      <c r="AC20" s="34">
        <f t="shared" ref="AC20:AF20" si="11">P20+U20</f>
        <v>14836</v>
      </c>
      <c r="AD20" s="34">
        <f t="shared" si="11"/>
        <v>12436</v>
      </c>
      <c r="AE20" s="34">
        <f t="shared" si="11"/>
        <v>13636</v>
      </c>
      <c r="AF20" s="34">
        <f t="shared" si="11"/>
        <v>26986</v>
      </c>
    </row>
  </sheetData>
  <sheetProtection algorithmName="SHA-512" hashValue="foG6ZRdiiNK5XRj/1kxWI49/4Nar/fOca905bP+6Z+OMBg/4yB9DTKSUkkxHSKjlHRU++PnOXDMPSynI97XpHg==" saltValue="FqBsuN6/tqE9M/dOHCimag==" spinCount="100000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EC594-3B0F-4392-85E8-27A15F477E1E}">
  <sheetPr codeName="Лист217"/>
  <dimension ref="A1:G83"/>
  <sheetViews>
    <sheetView view="pageBreakPreview" zoomScaleNormal="100" zoomScaleSheetLayoutView="100" workbookViewId="0">
      <selection activeCell="G1" sqref="G1:G1048576"/>
    </sheetView>
  </sheetViews>
  <sheetFormatPr defaultColWidth="9.140625" defaultRowHeight="20.25" customHeight="1"/>
  <cols>
    <col min="1" max="1" width="27.28515625" style="1" customWidth="1"/>
    <col min="2" max="2" width="12.7109375" style="1" customWidth="1"/>
    <col min="3" max="3" width="15.7109375" style="2" customWidth="1"/>
    <col min="4" max="4" width="19.7109375" style="2" customWidth="1"/>
    <col min="5" max="7" width="19.7109375" style="3" customWidth="1"/>
    <col min="8" max="16384" width="9.140625" style="1"/>
  </cols>
  <sheetData>
    <row r="1" spans="1:7" ht="20.25" customHeight="1">
      <c r="A1" s="300" t="s">
        <v>2121</v>
      </c>
      <c r="B1" s="300"/>
      <c r="C1" s="300"/>
      <c r="D1" s="300"/>
      <c r="G1" s="78"/>
    </row>
    <row r="2" spans="1:7" s="3" customFormat="1" ht="24.6" customHeight="1">
      <c r="A2" s="22"/>
      <c r="B2" s="5"/>
      <c r="C2" s="2"/>
      <c r="D2" s="2"/>
    </row>
    <row r="3" spans="1:7" s="3" customFormat="1" ht="24.6" customHeight="1">
      <c r="A3" s="15" t="s">
        <v>10</v>
      </c>
      <c r="B3" s="15"/>
      <c r="C3" s="2"/>
      <c r="D3" s="2"/>
    </row>
    <row r="4" spans="1:7" s="3" customFormat="1" ht="24.6" customHeight="1">
      <c r="A4" s="5" t="s">
        <v>1999</v>
      </c>
      <c r="B4" s="5"/>
      <c r="C4" s="2"/>
      <c r="D4" s="2"/>
    </row>
    <row r="5" spans="1:7" s="3" customFormat="1" ht="24.6" customHeight="1">
      <c r="A5" s="5" t="s">
        <v>12</v>
      </c>
      <c r="B5" s="5"/>
      <c r="C5" s="2"/>
      <c r="D5" s="2"/>
    </row>
    <row r="6" spans="1:7" s="3" customFormat="1" ht="24.6" customHeight="1">
      <c r="A6" s="5" t="s">
        <v>108</v>
      </c>
      <c r="B6" s="5"/>
      <c r="C6" s="2"/>
      <c r="D6" s="2"/>
    </row>
    <row r="7" spans="1:7" s="3" customFormat="1" ht="24.6" customHeight="1">
      <c r="A7" s="5"/>
      <c r="B7" s="5"/>
      <c r="C7" s="2"/>
      <c r="D7" s="2"/>
    </row>
    <row r="8" spans="1:7" s="3" customFormat="1" ht="24.6" customHeight="1">
      <c r="A8" s="15" t="s">
        <v>1971</v>
      </c>
      <c r="B8" s="15"/>
      <c r="C8" s="2"/>
      <c r="D8" s="2"/>
    </row>
    <row r="9" spans="1:7" s="2" customFormat="1" ht="24.6" customHeight="1">
      <c r="A9" s="15" t="s">
        <v>1972</v>
      </c>
      <c r="B9" s="15"/>
      <c r="E9" s="3"/>
      <c r="F9" s="3"/>
      <c r="G9" s="3"/>
    </row>
    <row r="10" spans="1:7" s="2" customFormat="1" ht="24.6" customHeight="1">
      <c r="A10" s="5" t="s">
        <v>1973</v>
      </c>
      <c r="B10" s="5"/>
      <c r="E10" s="3"/>
      <c r="F10" s="3"/>
      <c r="G10" s="3"/>
    </row>
    <row r="11" spans="1:7" s="2" customFormat="1" ht="24.6" customHeight="1">
      <c r="A11" s="5"/>
      <c r="B11" s="5"/>
      <c r="E11" s="3"/>
      <c r="F11" s="3"/>
      <c r="G11" s="3"/>
    </row>
    <row r="12" spans="1:7" s="2" customFormat="1" ht="24.6" customHeight="1">
      <c r="A12" s="15" t="s">
        <v>116</v>
      </c>
      <c r="B12" s="1"/>
      <c r="E12" s="3"/>
      <c r="F12" s="3"/>
      <c r="G12" s="3"/>
    </row>
    <row r="13" spans="1:7" s="2" customFormat="1" ht="24.6" customHeight="1">
      <c r="A13" s="15" t="s">
        <v>1974</v>
      </c>
      <c r="B13" s="1"/>
      <c r="E13" s="3"/>
      <c r="F13" s="3"/>
      <c r="G13" s="3"/>
    </row>
    <row r="14" spans="1:7" s="2" customFormat="1" ht="24.6" customHeight="1">
      <c r="A14" s="5" t="s">
        <v>2000</v>
      </c>
      <c r="B14" s="1"/>
      <c r="E14" s="3"/>
      <c r="F14" s="3"/>
      <c r="G14" s="3"/>
    </row>
    <row r="15" spans="1:7" s="2" customFormat="1" ht="24.6" customHeight="1">
      <c r="A15" s="5" t="s">
        <v>1975</v>
      </c>
      <c r="B15" s="1"/>
      <c r="E15" s="3"/>
      <c r="F15" s="3"/>
      <c r="G15" s="3"/>
    </row>
    <row r="16" spans="1:7" s="2" customFormat="1" ht="24.6" customHeight="1">
      <c r="A16" s="5" t="s">
        <v>121</v>
      </c>
      <c r="B16" s="1"/>
      <c r="E16" s="3"/>
      <c r="F16" s="3"/>
      <c r="G16" s="3"/>
    </row>
    <row r="17" spans="1:7" s="2" customFormat="1" ht="24.6" customHeight="1">
      <c r="A17" s="7" t="s">
        <v>683</v>
      </c>
      <c r="B17" s="1"/>
      <c r="E17" s="3"/>
      <c r="F17" s="3"/>
      <c r="G17" s="3"/>
    </row>
    <row r="18" spans="1:7" s="2" customFormat="1" ht="24.6" customHeight="1">
      <c r="A18" s="5" t="s">
        <v>2001</v>
      </c>
      <c r="B18" s="1"/>
      <c r="E18" s="3"/>
      <c r="F18" s="3"/>
      <c r="G18" s="3"/>
    </row>
    <row r="19" spans="1:7" s="2" customFormat="1" ht="24.6" customHeight="1">
      <c r="A19" s="5" t="s">
        <v>1964</v>
      </c>
      <c r="B19" s="1"/>
      <c r="E19" s="3"/>
      <c r="F19" s="3"/>
      <c r="G19" s="3"/>
    </row>
    <row r="20" spans="1:7" s="2" customFormat="1" ht="24.6" customHeight="1">
      <c r="A20" s="5" t="s">
        <v>121</v>
      </c>
      <c r="B20" s="1"/>
      <c r="E20" s="3"/>
      <c r="F20" s="3"/>
      <c r="G20" s="3"/>
    </row>
    <row r="21" spans="1:7" s="2" customFormat="1" ht="24.6" customHeight="1">
      <c r="A21" s="1"/>
      <c r="B21" s="1"/>
      <c r="E21" s="3"/>
      <c r="F21" s="3"/>
      <c r="G21" s="3"/>
    </row>
    <row r="22" spans="1:7" s="2" customFormat="1" ht="24.6" customHeight="1">
      <c r="A22" s="1"/>
      <c r="B22" s="1"/>
      <c r="E22" s="3"/>
      <c r="F22" s="3"/>
      <c r="G22" s="3"/>
    </row>
    <row r="23" spans="1:7" s="2" customFormat="1" ht="24.6" customHeight="1">
      <c r="A23" s="1"/>
      <c r="B23" s="1"/>
      <c r="E23" s="3"/>
      <c r="F23" s="3"/>
      <c r="G23" s="3"/>
    </row>
    <row r="24" spans="1:7" s="2" customFormat="1" ht="24.6" customHeight="1">
      <c r="A24" s="1"/>
      <c r="B24" s="1"/>
      <c r="E24" s="3"/>
      <c r="F24" s="3"/>
      <c r="G24" s="3"/>
    </row>
    <row r="25" spans="1:7" ht="24.6" customHeight="1"/>
    <row r="26" spans="1:7" ht="24.6" customHeight="1"/>
    <row r="27" spans="1:7" ht="24.6" customHeight="1"/>
    <row r="28" spans="1:7" ht="24.6" customHeight="1"/>
    <row r="29" spans="1:7" ht="24.6" customHeight="1"/>
    <row r="30" spans="1:7" ht="24.6" customHeight="1"/>
    <row r="31" spans="1:7" ht="24.6" customHeight="1"/>
    <row r="32" spans="1:7" ht="24.6" customHeight="1"/>
    <row r="33" ht="24.6" customHeight="1"/>
    <row r="34" ht="24.6" customHeight="1"/>
    <row r="35" ht="24.6" customHeight="1"/>
    <row r="36" ht="24.6" customHeight="1"/>
    <row r="37" ht="24.6" customHeight="1"/>
    <row r="38" ht="24.6" customHeight="1"/>
    <row r="39" ht="24.6" customHeight="1"/>
    <row r="40" ht="24.6" customHeight="1"/>
    <row r="41" ht="24.6" customHeight="1"/>
    <row r="42" ht="24.6" customHeight="1"/>
    <row r="43" ht="24.6" customHeight="1"/>
    <row r="44" ht="24.6" customHeight="1"/>
    <row r="45" ht="24.6" customHeight="1"/>
    <row r="46" ht="24.6" customHeight="1"/>
    <row r="47" ht="24.6" customHeight="1"/>
    <row r="48" ht="24.6" customHeight="1"/>
    <row r="49" ht="24.6" customHeight="1"/>
    <row r="50" ht="24.6" customHeight="1"/>
    <row r="51" ht="24.6" customHeight="1"/>
    <row r="52" ht="24.6" customHeight="1"/>
    <row r="53" ht="24.6" customHeight="1"/>
    <row r="54" ht="24.6" customHeight="1"/>
    <row r="55" ht="24.6" customHeight="1"/>
    <row r="56" ht="24.6" customHeight="1"/>
    <row r="57" ht="24.6" customHeight="1"/>
    <row r="58" ht="24.6" customHeight="1"/>
    <row r="59" ht="24.6" customHeight="1"/>
    <row r="60" ht="24.6" customHeight="1"/>
    <row r="61" ht="24.6" customHeight="1"/>
    <row r="62" ht="24.6" customHeight="1"/>
    <row r="63" ht="24.6" customHeight="1"/>
    <row r="64" ht="24.6" customHeight="1"/>
    <row r="65" ht="24.6" customHeight="1"/>
    <row r="66" ht="24.6" customHeight="1"/>
    <row r="67" ht="24.6" customHeight="1"/>
    <row r="68" ht="24.6" customHeight="1"/>
    <row r="69" ht="24.6" customHeight="1"/>
    <row r="70" ht="24.6" customHeight="1"/>
    <row r="71" ht="24.6" customHeight="1"/>
    <row r="72" ht="24.6" customHeight="1"/>
    <row r="73" ht="24.6" customHeight="1"/>
    <row r="74" ht="24.6" customHeight="1"/>
    <row r="75" ht="24.6" customHeight="1"/>
    <row r="76" ht="24.6" customHeight="1"/>
    <row r="77" ht="24.6" customHeight="1"/>
    <row r="78" ht="24.6" customHeight="1"/>
    <row r="79" ht="24.6" customHeight="1"/>
    <row r="80" ht="24.6" customHeight="1"/>
    <row r="81" ht="24.6" customHeight="1"/>
    <row r="82" ht="24.6" customHeight="1"/>
    <row r="83" ht="24.6" customHeight="1"/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&amp;N&amp;R&amp;"Candara,Regular"&amp;8Waldorf Astoria Maldives Ithaafushi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792B-E1DF-428E-8CA5-C0B98760FFC2}">
  <sheetPr codeName="Лист218">
    <tabColor rgb="FFFF0000"/>
  </sheetPr>
  <dimension ref="A8:AF41"/>
  <sheetViews>
    <sheetView topLeftCell="AG1" zoomScaleNormal="100" zoomScaleSheetLayoutView="100" workbookViewId="0">
      <selection sqref="A1:AF1048576"/>
    </sheetView>
  </sheetViews>
  <sheetFormatPr defaultColWidth="25.140625" defaultRowHeight="18" customHeight="1"/>
  <cols>
    <col min="1" max="1" width="36.7109375" style="25" hidden="1" customWidth="1"/>
    <col min="2" max="32" width="0" style="25" hidden="1" customWidth="1"/>
    <col min="33" max="16384" width="25.140625" style="25"/>
  </cols>
  <sheetData>
    <row r="8" spans="1:32" ht="18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" customHeight="1">
      <c r="A9" s="299" t="s">
        <v>0</v>
      </c>
      <c r="B9" s="299" t="s">
        <v>1</v>
      </c>
      <c r="C9" s="299" t="s">
        <v>29</v>
      </c>
      <c r="D9" s="57" t="s">
        <v>130</v>
      </c>
      <c r="E9" s="57" t="s">
        <v>1525</v>
      </c>
      <c r="F9" s="57" t="s">
        <v>130</v>
      </c>
      <c r="G9" s="57" t="s">
        <v>175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</v>
      </c>
      <c r="Q9" s="51" t="str">
        <f t="shared" si="0"/>
        <v>Easter</v>
      </c>
      <c r="R9" s="51" t="str">
        <f t="shared" si="0"/>
        <v>High</v>
      </c>
      <c r="S9" s="51" t="str">
        <f t="shared" si="0"/>
        <v>Shoulder</v>
      </c>
      <c r="U9" s="27" t="str">
        <f>P9</f>
        <v>High</v>
      </c>
      <c r="V9" s="27" t="str">
        <f t="shared" ref="V9:X10" si="1">Q9</f>
        <v>Easter</v>
      </c>
      <c r="W9" s="27" t="str">
        <f t="shared" si="1"/>
        <v>High</v>
      </c>
      <c r="X9" s="27" t="str">
        <f t="shared" si="1"/>
        <v>Shoulder</v>
      </c>
      <c r="Z9" s="311" t="s">
        <v>0</v>
      </c>
      <c r="AA9" s="311" t="s">
        <v>1</v>
      </c>
      <c r="AB9" s="311" t="s">
        <v>29</v>
      </c>
      <c r="AC9" s="52" t="str">
        <f>U9</f>
        <v>High</v>
      </c>
      <c r="AD9" s="52" t="str">
        <f t="shared" ref="AD9:AF10" si="2">V9</f>
        <v>Easter</v>
      </c>
      <c r="AE9" s="52" t="str">
        <f t="shared" si="2"/>
        <v>High</v>
      </c>
      <c r="AF9" s="52" t="str">
        <f t="shared" si="2"/>
        <v>Shoulder</v>
      </c>
    </row>
    <row r="10" spans="1:32" ht="18" customHeight="1">
      <c r="A10" s="299"/>
      <c r="B10" s="299"/>
      <c r="C10" s="299"/>
      <c r="D10" s="57" t="s">
        <v>1976</v>
      </c>
      <c r="E10" s="57" t="s">
        <v>1977</v>
      </c>
      <c r="F10" s="57" t="s">
        <v>1978</v>
      </c>
      <c r="G10" s="57" t="s">
        <v>1979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06 Jan 2020 to 04 Apr 2020</v>
      </c>
      <c r="Q10" s="51" t="str">
        <f t="shared" si="0"/>
        <v>05 Apr 2020 to 18 Apr 2020</v>
      </c>
      <c r="R10" s="51" t="str">
        <f t="shared" si="0"/>
        <v>19 Apr 2020 to 06 May 2020</v>
      </c>
      <c r="S10" s="51" t="str">
        <f t="shared" si="0"/>
        <v>07 May 2020 to 30 Sep 2020</v>
      </c>
      <c r="U10" s="27" t="str">
        <f>P10</f>
        <v>06 Jan 2020 to 04 Apr 2020</v>
      </c>
      <c r="V10" s="27" t="str">
        <f t="shared" si="1"/>
        <v>05 Apr 2020 to 18 Apr 2020</v>
      </c>
      <c r="W10" s="27" t="str">
        <f t="shared" si="1"/>
        <v>19 Apr 2020 to 06 May 2020</v>
      </c>
      <c r="X10" s="27" t="str">
        <f t="shared" si="1"/>
        <v>07 May 2020 to 30 Sep 2020</v>
      </c>
      <c r="Z10" s="311"/>
      <c r="AA10" s="311"/>
      <c r="AB10" s="311"/>
      <c r="AC10" s="52" t="str">
        <f>U10</f>
        <v>06 Jan 2020 to 04 Apr 2020</v>
      </c>
      <c r="AD10" s="52" t="str">
        <f t="shared" si="2"/>
        <v>05 Apr 2020 to 18 Apr 2020</v>
      </c>
      <c r="AE10" s="52" t="str">
        <f t="shared" si="2"/>
        <v>19 Apr 2020 to 06 May 2020</v>
      </c>
      <c r="AF10" s="52" t="str">
        <f t="shared" si="2"/>
        <v>07 May 2020 to 30 Sep 2020</v>
      </c>
    </row>
    <row r="11" spans="1:32" ht="18" customHeight="1">
      <c r="A11" s="30" t="s">
        <v>1980</v>
      </c>
      <c r="B11" s="31" t="s">
        <v>139</v>
      </c>
      <c r="C11" s="31" t="s">
        <v>140</v>
      </c>
      <c r="D11" s="31">
        <v>1900</v>
      </c>
      <c r="E11" s="31">
        <v>2500</v>
      </c>
      <c r="F11" s="31">
        <v>1900</v>
      </c>
      <c r="G11" s="31">
        <v>1600</v>
      </c>
      <c r="H11" s="8"/>
      <c r="I11" s="33"/>
      <c r="J11" s="33"/>
      <c r="K11" s="33">
        <v>12</v>
      </c>
      <c r="M11" s="30" t="str">
        <f t="shared" ref="M11:O24" si="3">A11</f>
        <v>Reef Villa with Pool</v>
      </c>
      <c r="N11" s="31" t="str">
        <f t="shared" si="3"/>
        <v>BB</v>
      </c>
      <c r="O11" s="31" t="str">
        <f t="shared" si="3"/>
        <v>02 Persons</v>
      </c>
      <c r="P11" s="34">
        <f>D11+K11</f>
        <v>1912</v>
      </c>
      <c r="Q11" s="34">
        <f>E11+K11</f>
        <v>2512</v>
      </c>
      <c r="R11" s="34">
        <f>F11+K11</f>
        <v>1912</v>
      </c>
      <c r="S11" s="34">
        <f>G11+K11</f>
        <v>1612</v>
      </c>
      <c r="U11" s="53">
        <v>15</v>
      </c>
      <c r="V11" s="53">
        <v>15</v>
      </c>
      <c r="W11" s="53">
        <v>15</v>
      </c>
      <c r="X11" s="53">
        <v>12</v>
      </c>
      <c r="Z11" s="30" t="str">
        <f t="shared" ref="Z11:AB24" si="4">M11</f>
        <v>Reef Villa with Pool</v>
      </c>
      <c r="AA11" s="31" t="str">
        <f t="shared" si="4"/>
        <v>BB</v>
      </c>
      <c r="AB11" s="31" t="str">
        <f t="shared" si="4"/>
        <v>02 Persons</v>
      </c>
      <c r="AC11" s="34">
        <f t="shared" ref="AC11:AF24" si="5">P11+U11</f>
        <v>1927</v>
      </c>
      <c r="AD11" s="34">
        <f t="shared" si="5"/>
        <v>2527</v>
      </c>
      <c r="AE11" s="34">
        <f t="shared" si="5"/>
        <v>1927</v>
      </c>
      <c r="AF11" s="34">
        <f t="shared" si="5"/>
        <v>1624</v>
      </c>
    </row>
    <row r="12" spans="1:32" ht="18" customHeight="1">
      <c r="A12" s="30" t="s">
        <v>1981</v>
      </c>
      <c r="B12" s="31" t="s">
        <v>139</v>
      </c>
      <c r="C12" s="31" t="s">
        <v>140</v>
      </c>
      <c r="D12" s="31">
        <v>2400</v>
      </c>
      <c r="E12" s="31">
        <v>3000</v>
      </c>
      <c r="F12" s="31">
        <v>2400</v>
      </c>
      <c r="G12" s="31">
        <v>2100</v>
      </c>
      <c r="H12" s="8"/>
      <c r="I12" s="33"/>
      <c r="J12" s="33"/>
      <c r="K12" s="33">
        <v>12</v>
      </c>
      <c r="M12" s="30" t="str">
        <f t="shared" si="3"/>
        <v>Over Water Villa with Pool</v>
      </c>
      <c r="N12" s="31" t="str">
        <f t="shared" si="3"/>
        <v>BB</v>
      </c>
      <c r="O12" s="31" t="str">
        <f t="shared" si="3"/>
        <v>02 Persons</v>
      </c>
      <c r="P12" s="34">
        <f>D12+K12</f>
        <v>2412</v>
      </c>
      <c r="Q12" s="34">
        <f>E12+K12</f>
        <v>3012</v>
      </c>
      <c r="R12" s="34">
        <f>F12+K12</f>
        <v>2412</v>
      </c>
      <c r="S12" s="34">
        <f>G12+K12</f>
        <v>2112</v>
      </c>
      <c r="U12" s="53">
        <v>15</v>
      </c>
      <c r="V12" s="53">
        <v>15</v>
      </c>
      <c r="W12" s="53">
        <v>15</v>
      </c>
      <c r="X12" s="53">
        <v>12</v>
      </c>
      <c r="Z12" s="30" t="str">
        <f t="shared" si="4"/>
        <v>Over Water Villa with Pool</v>
      </c>
      <c r="AA12" s="31" t="str">
        <f t="shared" si="4"/>
        <v>BB</v>
      </c>
      <c r="AB12" s="31" t="str">
        <f t="shared" si="4"/>
        <v>02 Persons</v>
      </c>
      <c r="AC12" s="34">
        <f t="shared" si="5"/>
        <v>2427</v>
      </c>
      <c r="AD12" s="34">
        <f t="shared" si="5"/>
        <v>3027</v>
      </c>
      <c r="AE12" s="34">
        <f t="shared" si="5"/>
        <v>2427</v>
      </c>
      <c r="AF12" s="34">
        <f t="shared" si="5"/>
        <v>2124</v>
      </c>
    </row>
    <row r="13" spans="1:32" ht="18" customHeight="1">
      <c r="A13" s="30" t="s">
        <v>1531</v>
      </c>
      <c r="B13" s="31" t="s">
        <v>139</v>
      </c>
      <c r="C13" s="31" t="s">
        <v>140</v>
      </c>
      <c r="D13" s="31">
        <v>2600</v>
      </c>
      <c r="E13" s="31">
        <v>3200</v>
      </c>
      <c r="F13" s="31">
        <v>2600</v>
      </c>
      <c r="G13" s="31">
        <v>2300</v>
      </c>
      <c r="H13" s="8"/>
      <c r="I13" s="33"/>
      <c r="J13" s="33"/>
      <c r="K13" s="33">
        <v>12</v>
      </c>
      <c r="M13" s="30" t="str">
        <f t="shared" si="3"/>
        <v>Beach Villa Pool</v>
      </c>
      <c r="N13" s="31" t="str">
        <f t="shared" si="3"/>
        <v>BB</v>
      </c>
      <c r="O13" s="31" t="str">
        <f t="shared" si="3"/>
        <v>02 Persons</v>
      </c>
      <c r="P13" s="34">
        <f>D13+K13</f>
        <v>2612</v>
      </c>
      <c r="Q13" s="34">
        <f>E13+K13</f>
        <v>3212</v>
      </c>
      <c r="R13" s="34">
        <f>F13+K13</f>
        <v>2612</v>
      </c>
      <c r="S13" s="34">
        <f>G13+K13</f>
        <v>2312</v>
      </c>
      <c r="U13" s="53">
        <v>15</v>
      </c>
      <c r="V13" s="53">
        <v>15</v>
      </c>
      <c r="W13" s="53">
        <v>15</v>
      </c>
      <c r="X13" s="53">
        <v>12</v>
      </c>
      <c r="Z13" s="30" t="str">
        <f t="shared" si="4"/>
        <v>Beach Villa Pool</v>
      </c>
      <c r="AA13" s="31" t="str">
        <f t="shared" si="4"/>
        <v>BB</v>
      </c>
      <c r="AB13" s="31" t="str">
        <f t="shared" si="4"/>
        <v>02 Persons</v>
      </c>
      <c r="AC13" s="34">
        <f t="shared" si="5"/>
        <v>2627</v>
      </c>
      <c r="AD13" s="34">
        <f t="shared" si="5"/>
        <v>3227</v>
      </c>
      <c r="AE13" s="34">
        <f t="shared" si="5"/>
        <v>2627</v>
      </c>
      <c r="AF13" s="34">
        <f t="shared" si="5"/>
        <v>2324</v>
      </c>
    </row>
    <row r="14" spans="1:32" ht="18" customHeight="1">
      <c r="A14" s="30" t="s">
        <v>1982</v>
      </c>
      <c r="B14" s="31" t="s">
        <v>139</v>
      </c>
      <c r="C14" s="31" t="s">
        <v>140</v>
      </c>
      <c r="D14" s="31">
        <v>3500</v>
      </c>
      <c r="E14" s="31">
        <v>4100</v>
      </c>
      <c r="F14" s="31">
        <v>3500</v>
      </c>
      <c r="G14" s="31">
        <v>3200</v>
      </c>
      <c r="H14" s="8"/>
      <c r="I14" s="33"/>
      <c r="J14" s="33"/>
      <c r="K14" s="33">
        <v>12</v>
      </c>
      <c r="M14" s="30" t="str">
        <f t="shared" si="3"/>
        <v>Grand Reef Villa with Pool</v>
      </c>
      <c r="N14" s="31" t="str">
        <f t="shared" si="3"/>
        <v>BB</v>
      </c>
      <c r="O14" s="31" t="str">
        <f t="shared" si="3"/>
        <v>02 Persons</v>
      </c>
      <c r="P14" s="34">
        <f>D14+K14</f>
        <v>3512</v>
      </c>
      <c r="Q14" s="34">
        <f>E14+K14</f>
        <v>4112</v>
      </c>
      <c r="R14" s="34">
        <f>F14+K14</f>
        <v>3512</v>
      </c>
      <c r="S14" s="34">
        <f>G14+K14</f>
        <v>3212</v>
      </c>
      <c r="U14" s="53">
        <v>15</v>
      </c>
      <c r="V14" s="53">
        <v>15</v>
      </c>
      <c r="W14" s="53">
        <v>15</v>
      </c>
      <c r="X14" s="53">
        <v>12</v>
      </c>
      <c r="Z14" s="30" t="str">
        <f t="shared" si="4"/>
        <v>Grand Reef Villa with Pool</v>
      </c>
      <c r="AA14" s="31" t="str">
        <f t="shared" si="4"/>
        <v>BB</v>
      </c>
      <c r="AB14" s="31" t="str">
        <f t="shared" si="4"/>
        <v>02 Persons</v>
      </c>
      <c r="AC14" s="34">
        <f t="shared" si="5"/>
        <v>3527</v>
      </c>
      <c r="AD14" s="34">
        <f t="shared" si="5"/>
        <v>4127</v>
      </c>
      <c r="AE14" s="34">
        <f t="shared" si="5"/>
        <v>3527</v>
      </c>
      <c r="AF14" s="34">
        <f t="shared" si="5"/>
        <v>3224</v>
      </c>
    </row>
    <row r="15" spans="1:32" ht="18" customHeight="1">
      <c r="A15" s="30" t="s">
        <v>1983</v>
      </c>
      <c r="B15" s="31" t="s">
        <v>139</v>
      </c>
      <c r="C15" s="31" t="s">
        <v>140</v>
      </c>
      <c r="D15" s="31">
        <v>4000</v>
      </c>
      <c r="E15" s="31">
        <v>4600</v>
      </c>
      <c r="F15" s="31">
        <v>4000</v>
      </c>
      <c r="G15" s="31">
        <v>3700</v>
      </c>
      <c r="H15" s="8"/>
      <c r="I15" s="33"/>
      <c r="J15" s="33"/>
      <c r="K15" s="33">
        <v>12</v>
      </c>
      <c r="M15" s="30" t="str">
        <f t="shared" si="3"/>
        <v>Grand Over Water Villa with Pool</v>
      </c>
      <c r="N15" s="31" t="str">
        <f t="shared" si="3"/>
        <v>BB</v>
      </c>
      <c r="O15" s="31" t="str">
        <f t="shared" si="3"/>
        <v>02 Persons</v>
      </c>
      <c r="P15" s="34">
        <f>D15+K15</f>
        <v>4012</v>
      </c>
      <c r="Q15" s="34">
        <f>E15+K15</f>
        <v>4612</v>
      </c>
      <c r="R15" s="34">
        <f>F15+K15</f>
        <v>4012</v>
      </c>
      <c r="S15" s="34">
        <f>G15+K15</f>
        <v>3712</v>
      </c>
      <c r="U15" s="53">
        <v>15</v>
      </c>
      <c r="V15" s="53">
        <v>15</v>
      </c>
      <c r="W15" s="53">
        <v>15</v>
      </c>
      <c r="X15" s="53">
        <v>12</v>
      </c>
      <c r="Z15" s="30" t="str">
        <f t="shared" si="4"/>
        <v>Grand Over Water Villa with Pool</v>
      </c>
      <c r="AA15" s="31" t="str">
        <f t="shared" si="4"/>
        <v>BB</v>
      </c>
      <c r="AB15" s="31" t="str">
        <f t="shared" si="4"/>
        <v>02 Persons</v>
      </c>
      <c r="AC15" s="34">
        <f t="shared" si="5"/>
        <v>4027</v>
      </c>
      <c r="AD15" s="34">
        <f t="shared" si="5"/>
        <v>4627</v>
      </c>
      <c r="AE15" s="34">
        <f t="shared" si="5"/>
        <v>4027</v>
      </c>
      <c r="AF15" s="34">
        <f t="shared" si="5"/>
        <v>3724</v>
      </c>
    </row>
    <row r="16" spans="1:32" ht="18" customHeight="1">
      <c r="A16" s="30" t="s">
        <v>1984</v>
      </c>
      <c r="B16" s="31" t="s">
        <v>139</v>
      </c>
      <c r="C16" s="31" t="s">
        <v>140</v>
      </c>
      <c r="D16" s="31">
        <v>4200</v>
      </c>
      <c r="E16" s="31">
        <v>4800</v>
      </c>
      <c r="F16" s="31">
        <v>4200</v>
      </c>
      <c r="G16" s="31">
        <v>3900</v>
      </c>
      <c r="H16" s="8"/>
      <c r="I16" s="33"/>
      <c r="J16" s="33"/>
      <c r="K16" s="33">
        <v>12</v>
      </c>
      <c r="M16" s="30" t="str">
        <f t="shared" si="3"/>
        <v>Grand Beach Villa Pool</v>
      </c>
      <c r="N16" s="31" t="str">
        <f t="shared" si="3"/>
        <v>BB</v>
      </c>
      <c r="O16" s="31" t="str">
        <f t="shared" si="3"/>
        <v>02 Persons</v>
      </c>
      <c r="P16" s="34">
        <f t="shared" ref="P16:P24" si="6">D16+K16</f>
        <v>4212</v>
      </c>
      <c r="Q16" s="34">
        <f t="shared" ref="Q16:Q24" si="7">E16+K16</f>
        <v>4812</v>
      </c>
      <c r="R16" s="34">
        <f t="shared" ref="R16:R24" si="8">F16+K16</f>
        <v>4212</v>
      </c>
      <c r="S16" s="34">
        <f t="shared" ref="S16:S24" si="9">G16+K16</f>
        <v>3912</v>
      </c>
      <c r="U16" s="53">
        <v>15</v>
      </c>
      <c r="V16" s="53">
        <v>15</v>
      </c>
      <c r="W16" s="53">
        <v>15</v>
      </c>
      <c r="X16" s="53">
        <v>12</v>
      </c>
      <c r="Z16" s="30" t="str">
        <f t="shared" si="4"/>
        <v>Grand Beach Villa Pool</v>
      </c>
      <c r="AA16" s="31" t="str">
        <f t="shared" si="4"/>
        <v>BB</v>
      </c>
      <c r="AB16" s="31" t="str">
        <f t="shared" si="4"/>
        <v>02 Persons</v>
      </c>
      <c r="AC16" s="34">
        <f t="shared" si="5"/>
        <v>4227</v>
      </c>
      <c r="AD16" s="34">
        <f t="shared" si="5"/>
        <v>4827</v>
      </c>
      <c r="AE16" s="34">
        <f t="shared" si="5"/>
        <v>4227</v>
      </c>
      <c r="AF16" s="34">
        <f t="shared" si="5"/>
        <v>3924</v>
      </c>
    </row>
    <row r="17" spans="1:32" ht="18" customHeight="1">
      <c r="A17" s="30" t="s">
        <v>1985</v>
      </c>
      <c r="B17" s="31" t="s">
        <v>139</v>
      </c>
      <c r="C17" s="31" t="s">
        <v>140</v>
      </c>
      <c r="D17" s="31">
        <v>5000</v>
      </c>
      <c r="E17" s="31">
        <v>5600</v>
      </c>
      <c r="F17" s="31">
        <v>5000</v>
      </c>
      <c r="G17" s="31">
        <v>4700</v>
      </c>
      <c r="H17" s="8"/>
      <c r="I17" s="33"/>
      <c r="J17" s="33"/>
      <c r="K17" s="33">
        <v>12</v>
      </c>
      <c r="M17" s="30" t="str">
        <f t="shared" si="3"/>
        <v>Stellar Maris Ocean Villa with Pool</v>
      </c>
      <c r="N17" s="31" t="str">
        <f t="shared" si="3"/>
        <v>BB</v>
      </c>
      <c r="O17" s="31" t="str">
        <f t="shared" si="3"/>
        <v>02 Persons</v>
      </c>
      <c r="P17" s="34">
        <f t="shared" si="6"/>
        <v>5012</v>
      </c>
      <c r="Q17" s="34">
        <f t="shared" si="7"/>
        <v>5612</v>
      </c>
      <c r="R17" s="34">
        <f t="shared" si="8"/>
        <v>5012</v>
      </c>
      <c r="S17" s="34">
        <f t="shared" si="9"/>
        <v>4712</v>
      </c>
      <c r="U17" s="53">
        <v>15</v>
      </c>
      <c r="V17" s="53">
        <v>15</v>
      </c>
      <c r="W17" s="53">
        <v>15</v>
      </c>
      <c r="X17" s="53">
        <v>12</v>
      </c>
      <c r="Z17" s="30" t="str">
        <f t="shared" si="4"/>
        <v>Stellar Maris Ocean Villa with Pool</v>
      </c>
      <c r="AA17" s="31" t="str">
        <f t="shared" si="4"/>
        <v>BB</v>
      </c>
      <c r="AB17" s="31" t="str">
        <f t="shared" si="4"/>
        <v>02 Persons</v>
      </c>
      <c r="AC17" s="34">
        <f t="shared" si="5"/>
        <v>5027</v>
      </c>
      <c r="AD17" s="34">
        <f t="shared" si="5"/>
        <v>5627</v>
      </c>
      <c r="AE17" s="34">
        <f t="shared" si="5"/>
        <v>5027</v>
      </c>
      <c r="AF17" s="34">
        <f t="shared" si="5"/>
        <v>4724</v>
      </c>
    </row>
    <row r="18" spans="1:32" ht="18" customHeight="1">
      <c r="A18" s="30" t="s">
        <v>1986</v>
      </c>
      <c r="B18" s="31" t="s">
        <v>139</v>
      </c>
      <c r="C18" s="31" t="s">
        <v>68</v>
      </c>
      <c r="D18" s="31">
        <v>7000</v>
      </c>
      <c r="E18" s="31">
        <v>8600</v>
      </c>
      <c r="F18" s="31">
        <v>7000</v>
      </c>
      <c r="G18" s="31">
        <v>6700</v>
      </c>
      <c r="H18" s="8"/>
      <c r="I18" s="33"/>
      <c r="J18" s="33"/>
      <c r="K18" s="33">
        <v>24</v>
      </c>
      <c r="M18" s="30" t="str">
        <f t="shared" si="3"/>
        <v>Two Bed Room Reef Villa with Pool</v>
      </c>
      <c r="N18" s="31" t="str">
        <f t="shared" si="3"/>
        <v>BB</v>
      </c>
      <c r="O18" s="31" t="str">
        <f t="shared" si="3"/>
        <v>04 Persons</v>
      </c>
      <c r="P18" s="34">
        <f t="shared" si="6"/>
        <v>7024</v>
      </c>
      <c r="Q18" s="34">
        <f t="shared" si="7"/>
        <v>8624</v>
      </c>
      <c r="R18" s="34">
        <f t="shared" si="8"/>
        <v>7024</v>
      </c>
      <c r="S18" s="34">
        <f t="shared" si="9"/>
        <v>6724</v>
      </c>
      <c r="U18" s="53">
        <v>40</v>
      </c>
      <c r="V18" s="53">
        <v>40</v>
      </c>
      <c r="W18" s="53">
        <v>40</v>
      </c>
      <c r="X18" s="53">
        <v>30</v>
      </c>
      <c r="Z18" s="30" t="str">
        <f t="shared" si="4"/>
        <v>Two Bed Room Reef Villa with Pool</v>
      </c>
      <c r="AA18" s="31" t="str">
        <f t="shared" si="4"/>
        <v>BB</v>
      </c>
      <c r="AB18" s="31" t="str">
        <f t="shared" si="4"/>
        <v>04 Persons</v>
      </c>
      <c r="AC18" s="34">
        <f t="shared" si="5"/>
        <v>7064</v>
      </c>
      <c r="AD18" s="34">
        <f t="shared" si="5"/>
        <v>8664</v>
      </c>
      <c r="AE18" s="34">
        <f t="shared" si="5"/>
        <v>7064</v>
      </c>
      <c r="AF18" s="34">
        <f t="shared" si="5"/>
        <v>6754</v>
      </c>
    </row>
    <row r="19" spans="1:32" ht="18" customHeight="1">
      <c r="A19" s="30" t="s">
        <v>1987</v>
      </c>
      <c r="B19" s="31" t="s">
        <v>139</v>
      </c>
      <c r="C19" s="31" t="s">
        <v>68</v>
      </c>
      <c r="D19" s="31">
        <v>8000</v>
      </c>
      <c r="E19" s="31">
        <v>9600</v>
      </c>
      <c r="F19" s="31">
        <v>8000</v>
      </c>
      <c r="G19" s="31">
        <v>7700</v>
      </c>
      <c r="H19" s="8"/>
      <c r="I19" s="33"/>
      <c r="J19" s="33"/>
      <c r="K19" s="33">
        <v>24</v>
      </c>
      <c r="M19" s="30" t="str">
        <f t="shared" si="3"/>
        <v>Two Bed Room Over Water Villa with Pool</v>
      </c>
      <c r="N19" s="31" t="str">
        <f t="shared" si="3"/>
        <v>BB</v>
      </c>
      <c r="O19" s="31" t="str">
        <f t="shared" si="3"/>
        <v>04 Persons</v>
      </c>
      <c r="P19" s="34">
        <f t="shared" si="6"/>
        <v>8024</v>
      </c>
      <c r="Q19" s="34">
        <f t="shared" si="7"/>
        <v>9624</v>
      </c>
      <c r="R19" s="34">
        <f t="shared" si="8"/>
        <v>8024</v>
      </c>
      <c r="S19" s="34">
        <f t="shared" si="9"/>
        <v>7724</v>
      </c>
      <c r="U19" s="53">
        <v>40</v>
      </c>
      <c r="V19" s="53">
        <v>40</v>
      </c>
      <c r="W19" s="53">
        <v>40</v>
      </c>
      <c r="X19" s="53">
        <v>30</v>
      </c>
      <c r="Z19" s="30" t="str">
        <f t="shared" si="4"/>
        <v>Two Bed Room Over Water Villa with Pool</v>
      </c>
      <c r="AA19" s="31" t="str">
        <f t="shared" si="4"/>
        <v>BB</v>
      </c>
      <c r="AB19" s="31" t="str">
        <f t="shared" si="4"/>
        <v>04 Persons</v>
      </c>
      <c r="AC19" s="34">
        <f t="shared" si="5"/>
        <v>8064</v>
      </c>
      <c r="AD19" s="34">
        <f t="shared" si="5"/>
        <v>9664</v>
      </c>
      <c r="AE19" s="34">
        <f t="shared" si="5"/>
        <v>8064</v>
      </c>
      <c r="AF19" s="34">
        <f t="shared" si="5"/>
        <v>7754</v>
      </c>
    </row>
    <row r="20" spans="1:32" ht="18" customHeight="1">
      <c r="A20" s="30" t="s">
        <v>1144</v>
      </c>
      <c r="B20" s="31" t="s">
        <v>139</v>
      </c>
      <c r="C20" s="31" t="s">
        <v>68</v>
      </c>
      <c r="D20" s="31">
        <v>8400</v>
      </c>
      <c r="E20" s="31">
        <v>10500</v>
      </c>
      <c r="F20" s="31">
        <v>8400</v>
      </c>
      <c r="G20" s="31">
        <v>8100</v>
      </c>
      <c r="H20" s="8"/>
      <c r="I20" s="33"/>
      <c r="J20" s="33"/>
      <c r="K20" s="33">
        <v>24</v>
      </c>
      <c r="M20" s="30" t="str">
        <f t="shared" si="3"/>
        <v>Two Bed Room Beach Villa with Pool</v>
      </c>
      <c r="N20" s="31" t="str">
        <f t="shared" si="3"/>
        <v>BB</v>
      </c>
      <c r="O20" s="31" t="str">
        <f t="shared" si="3"/>
        <v>04 Persons</v>
      </c>
      <c r="P20" s="34">
        <f t="shared" si="6"/>
        <v>8424</v>
      </c>
      <c r="Q20" s="34">
        <f t="shared" si="7"/>
        <v>10524</v>
      </c>
      <c r="R20" s="34">
        <f t="shared" si="8"/>
        <v>8424</v>
      </c>
      <c r="S20" s="34">
        <f t="shared" si="9"/>
        <v>8124</v>
      </c>
      <c r="U20" s="53">
        <v>40</v>
      </c>
      <c r="V20" s="53">
        <v>40</v>
      </c>
      <c r="W20" s="53">
        <v>40</v>
      </c>
      <c r="X20" s="53">
        <v>30</v>
      </c>
      <c r="Z20" s="30" t="str">
        <f t="shared" si="4"/>
        <v>Two Bed Room Beach Villa with Pool</v>
      </c>
      <c r="AA20" s="31" t="str">
        <f t="shared" si="4"/>
        <v>BB</v>
      </c>
      <c r="AB20" s="31" t="str">
        <f t="shared" si="4"/>
        <v>04 Persons</v>
      </c>
      <c r="AC20" s="34">
        <f t="shared" si="5"/>
        <v>8464</v>
      </c>
      <c r="AD20" s="34">
        <f t="shared" si="5"/>
        <v>10564</v>
      </c>
      <c r="AE20" s="34">
        <f t="shared" si="5"/>
        <v>8464</v>
      </c>
      <c r="AF20" s="34">
        <f t="shared" si="5"/>
        <v>8154</v>
      </c>
    </row>
    <row r="21" spans="1:32" ht="18" customHeight="1">
      <c r="A21" s="30" t="s">
        <v>1988</v>
      </c>
      <c r="B21" s="31" t="s">
        <v>139</v>
      </c>
      <c r="C21" s="31" t="s">
        <v>68</v>
      </c>
      <c r="D21" s="31">
        <v>9000</v>
      </c>
      <c r="E21" s="31">
        <v>11700</v>
      </c>
      <c r="F21" s="31">
        <v>9000</v>
      </c>
      <c r="G21" s="31">
        <v>8700</v>
      </c>
      <c r="H21" s="8"/>
      <c r="I21" s="33"/>
      <c r="J21" s="33"/>
      <c r="K21" s="33">
        <v>24</v>
      </c>
      <c r="M21" s="30" t="str">
        <f t="shared" si="3"/>
        <v>Two Bed Room Grand Beach Villa with Pool</v>
      </c>
      <c r="N21" s="31" t="str">
        <f t="shared" si="3"/>
        <v>BB</v>
      </c>
      <c r="O21" s="31" t="str">
        <f t="shared" si="3"/>
        <v>04 Persons</v>
      </c>
      <c r="P21" s="34">
        <f t="shared" si="6"/>
        <v>9024</v>
      </c>
      <c r="Q21" s="34">
        <f t="shared" si="7"/>
        <v>11724</v>
      </c>
      <c r="R21" s="34">
        <f t="shared" si="8"/>
        <v>9024</v>
      </c>
      <c r="S21" s="34">
        <f t="shared" si="9"/>
        <v>8724</v>
      </c>
      <c r="U21" s="53">
        <v>40</v>
      </c>
      <c r="V21" s="53">
        <v>40</v>
      </c>
      <c r="W21" s="53">
        <v>40</v>
      </c>
      <c r="X21" s="53">
        <v>30</v>
      </c>
      <c r="Z21" s="30" t="str">
        <f t="shared" si="4"/>
        <v>Two Bed Room Grand Beach Villa with Pool</v>
      </c>
      <c r="AA21" s="31" t="str">
        <f t="shared" si="4"/>
        <v>BB</v>
      </c>
      <c r="AB21" s="31" t="str">
        <f t="shared" si="4"/>
        <v>04 Persons</v>
      </c>
      <c r="AC21" s="34">
        <f t="shared" si="5"/>
        <v>9064</v>
      </c>
      <c r="AD21" s="34">
        <f t="shared" si="5"/>
        <v>11764</v>
      </c>
      <c r="AE21" s="34">
        <f t="shared" si="5"/>
        <v>9064</v>
      </c>
      <c r="AF21" s="34">
        <f t="shared" si="5"/>
        <v>8754</v>
      </c>
    </row>
    <row r="22" spans="1:32" ht="18" customHeight="1">
      <c r="A22" s="30" t="s">
        <v>1989</v>
      </c>
      <c r="B22" s="31" t="s">
        <v>139</v>
      </c>
      <c r="C22" s="31" t="s">
        <v>206</v>
      </c>
      <c r="D22" s="31">
        <v>18000</v>
      </c>
      <c r="E22" s="31">
        <v>21500</v>
      </c>
      <c r="F22" s="31">
        <v>18000</v>
      </c>
      <c r="G22" s="31">
        <v>17700</v>
      </c>
      <c r="H22" s="8"/>
      <c r="I22" s="33"/>
      <c r="J22" s="33"/>
      <c r="K22" s="33">
        <v>36</v>
      </c>
      <c r="M22" s="30" t="str">
        <f t="shared" si="3"/>
        <v>Three Bed Room Over Water Villa with Pool</v>
      </c>
      <c r="N22" s="31" t="str">
        <f t="shared" si="3"/>
        <v>BB</v>
      </c>
      <c r="O22" s="31" t="str">
        <f t="shared" si="3"/>
        <v>06 Persons</v>
      </c>
      <c r="P22" s="34">
        <f t="shared" si="6"/>
        <v>18036</v>
      </c>
      <c r="Q22" s="34">
        <f t="shared" si="7"/>
        <v>21536</v>
      </c>
      <c r="R22" s="34">
        <f t="shared" si="8"/>
        <v>18036</v>
      </c>
      <c r="S22" s="34">
        <f t="shared" si="9"/>
        <v>17736</v>
      </c>
      <c r="U22" s="53">
        <v>50</v>
      </c>
      <c r="V22" s="53">
        <v>50</v>
      </c>
      <c r="W22" s="53">
        <v>50</v>
      </c>
      <c r="X22" s="53">
        <v>50</v>
      </c>
      <c r="Z22" s="30" t="str">
        <f t="shared" si="4"/>
        <v>Three Bed Room Over Water Villa with Pool</v>
      </c>
      <c r="AA22" s="31" t="str">
        <f t="shared" si="4"/>
        <v>BB</v>
      </c>
      <c r="AB22" s="31" t="str">
        <f t="shared" si="4"/>
        <v>06 Persons</v>
      </c>
      <c r="AC22" s="34">
        <f t="shared" si="5"/>
        <v>18086</v>
      </c>
      <c r="AD22" s="34">
        <f t="shared" si="5"/>
        <v>21586</v>
      </c>
      <c r="AE22" s="34">
        <f t="shared" si="5"/>
        <v>18086</v>
      </c>
      <c r="AF22" s="34">
        <f t="shared" si="5"/>
        <v>17786</v>
      </c>
    </row>
    <row r="23" spans="1:32" ht="18" customHeight="1">
      <c r="A23" s="30" t="s">
        <v>1990</v>
      </c>
      <c r="B23" s="31" t="s">
        <v>139</v>
      </c>
      <c r="C23" s="31" t="s">
        <v>206</v>
      </c>
      <c r="D23" s="31">
        <v>25900</v>
      </c>
      <c r="E23" s="31">
        <v>30500</v>
      </c>
      <c r="F23" s="31">
        <v>25900</v>
      </c>
      <c r="G23" s="31">
        <v>25600</v>
      </c>
      <c r="H23" s="8"/>
      <c r="I23" s="33"/>
      <c r="J23" s="33"/>
      <c r="K23" s="33">
        <v>36</v>
      </c>
      <c r="M23" s="30" t="str">
        <f t="shared" si="3"/>
        <v>Three Bed Room Grand Beach Villa Pool</v>
      </c>
      <c r="N23" s="31" t="str">
        <f t="shared" si="3"/>
        <v>BB</v>
      </c>
      <c r="O23" s="31" t="str">
        <f t="shared" si="3"/>
        <v>06 Persons</v>
      </c>
      <c r="P23" s="34">
        <f t="shared" si="6"/>
        <v>25936</v>
      </c>
      <c r="Q23" s="34">
        <f t="shared" si="7"/>
        <v>30536</v>
      </c>
      <c r="R23" s="34">
        <f t="shared" si="8"/>
        <v>25936</v>
      </c>
      <c r="S23" s="34">
        <f t="shared" si="9"/>
        <v>25636</v>
      </c>
      <c r="U23" s="53">
        <v>50</v>
      </c>
      <c r="V23" s="53">
        <v>50</v>
      </c>
      <c r="W23" s="53">
        <v>50</v>
      </c>
      <c r="X23" s="53">
        <v>50</v>
      </c>
      <c r="Z23" s="30" t="str">
        <f t="shared" si="4"/>
        <v>Three Bed Room Grand Beach Villa Pool</v>
      </c>
      <c r="AA23" s="31" t="str">
        <f t="shared" si="4"/>
        <v>BB</v>
      </c>
      <c r="AB23" s="31" t="str">
        <f t="shared" si="4"/>
        <v>06 Persons</v>
      </c>
      <c r="AC23" s="34">
        <f t="shared" si="5"/>
        <v>25986</v>
      </c>
      <c r="AD23" s="34">
        <f t="shared" si="5"/>
        <v>30586</v>
      </c>
      <c r="AE23" s="34">
        <f t="shared" si="5"/>
        <v>25986</v>
      </c>
      <c r="AF23" s="34">
        <f t="shared" si="5"/>
        <v>25686</v>
      </c>
    </row>
    <row r="24" spans="1:32" ht="18" customHeight="1">
      <c r="A24" s="30" t="s">
        <v>1991</v>
      </c>
      <c r="B24" s="31" t="s">
        <v>139</v>
      </c>
      <c r="C24" s="31" t="s">
        <v>660</v>
      </c>
      <c r="D24" s="31">
        <v>0</v>
      </c>
      <c r="E24" s="31">
        <v>0</v>
      </c>
      <c r="F24" s="31">
        <v>0</v>
      </c>
      <c r="G24" s="31">
        <v>0</v>
      </c>
      <c r="H24" s="8"/>
      <c r="I24" s="33"/>
      <c r="J24" s="33"/>
      <c r="K24" s="33">
        <v>0</v>
      </c>
      <c r="M24" s="30" t="str">
        <f t="shared" si="3"/>
        <v>Ithaafushi Private Island</v>
      </c>
      <c r="N24" s="31" t="str">
        <f t="shared" si="3"/>
        <v>BB</v>
      </c>
      <c r="O24" s="31" t="str">
        <f t="shared" si="3"/>
        <v>10 Persons</v>
      </c>
      <c r="P24" s="34">
        <f t="shared" si="6"/>
        <v>0</v>
      </c>
      <c r="Q24" s="34">
        <f t="shared" si="7"/>
        <v>0</v>
      </c>
      <c r="R24" s="34">
        <f t="shared" si="8"/>
        <v>0</v>
      </c>
      <c r="S24" s="34">
        <f t="shared" si="9"/>
        <v>0</v>
      </c>
      <c r="U24" s="53">
        <v>30</v>
      </c>
      <c r="V24" s="53">
        <v>30</v>
      </c>
      <c r="W24" s="53">
        <v>30</v>
      </c>
      <c r="X24" s="53">
        <v>30</v>
      </c>
      <c r="Z24" s="30" t="str">
        <f t="shared" si="4"/>
        <v>Ithaafushi Private Island</v>
      </c>
      <c r="AA24" s="31" t="str">
        <f t="shared" si="4"/>
        <v>BB</v>
      </c>
      <c r="AB24" s="31" t="str">
        <f t="shared" si="4"/>
        <v>10 Persons</v>
      </c>
      <c r="AC24" s="34">
        <f t="shared" si="5"/>
        <v>30</v>
      </c>
      <c r="AD24" s="34">
        <f t="shared" si="5"/>
        <v>30</v>
      </c>
      <c r="AE24" s="34">
        <f t="shared" si="5"/>
        <v>30</v>
      </c>
      <c r="AF24" s="34">
        <f t="shared" si="5"/>
        <v>30</v>
      </c>
    </row>
    <row r="25" spans="1:32" ht="18" customHeight="1">
      <c r="A25" s="25" t="s">
        <v>24</v>
      </c>
      <c r="I25" s="25" t="s">
        <v>25</v>
      </c>
      <c r="M25" s="25" t="s">
        <v>26</v>
      </c>
      <c r="U25" s="25" t="s">
        <v>27</v>
      </c>
      <c r="Z25" s="25" t="s">
        <v>129</v>
      </c>
    </row>
    <row r="26" spans="1:32" ht="18" customHeight="1">
      <c r="A26" s="299" t="s">
        <v>0</v>
      </c>
      <c r="B26" s="299" t="s">
        <v>1</v>
      </c>
      <c r="C26" s="299" t="s">
        <v>29</v>
      </c>
      <c r="D26" s="57" t="s">
        <v>130</v>
      </c>
      <c r="E26" s="57" t="s">
        <v>157</v>
      </c>
      <c r="F26" s="57">
        <v>0</v>
      </c>
      <c r="G26" s="57">
        <v>0</v>
      </c>
      <c r="H26" s="8"/>
      <c r="I26" s="26" t="s">
        <v>32</v>
      </c>
      <c r="J26" s="26" t="s">
        <v>33</v>
      </c>
      <c r="K26" s="26" t="s">
        <v>34</v>
      </c>
      <c r="M26" s="294" t="s">
        <v>0</v>
      </c>
      <c r="N26" s="294" t="s">
        <v>1</v>
      </c>
      <c r="O26" s="294" t="s">
        <v>29</v>
      </c>
      <c r="P26" s="51" t="str">
        <f t="shared" ref="P26:S27" si="10">D26</f>
        <v>High</v>
      </c>
      <c r="Q26" s="51" t="str">
        <f t="shared" si="10"/>
        <v>Festive</v>
      </c>
      <c r="R26" s="51">
        <f t="shared" si="10"/>
        <v>0</v>
      </c>
      <c r="S26" s="51">
        <f t="shared" si="10"/>
        <v>0</v>
      </c>
      <c r="U26" s="27" t="str">
        <f>P26</f>
        <v>High</v>
      </c>
      <c r="V26" s="27" t="str">
        <f t="shared" ref="V26:X27" si="11">Q26</f>
        <v>Festive</v>
      </c>
      <c r="W26" s="27">
        <f t="shared" si="11"/>
        <v>0</v>
      </c>
      <c r="X26" s="27">
        <f t="shared" si="11"/>
        <v>0</v>
      </c>
      <c r="Z26" s="311" t="s">
        <v>0</v>
      </c>
      <c r="AA26" s="311" t="s">
        <v>1</v>
      </c>
      <c r="AB26" s="311" t="s">
        <v>29</v>
      </c>
      <c r="AC26" s="52" t="str">
        <f>U26</f>
        <v>High</v>
      </c>
      <c r="AD26" s="52" t="str">
        <f t="shared" ref="AD26:AF27" si="12">V26</f>
        <v>Festive</v>
      </c>
      <c r="AE26" s="52">
        <f t="shared" si="12"/>
        <v>0</v>
      </c>
      <c r="AF26" s="52">
        <f t="shared" si="12"/>
        <v>0</v>
      </c>
    </row>
    <row r="27" spans="1:32" ht="18" customHeight="1">
      <c r="A27" s="299"/>
      <c r="B27" s="299"/>
      <c r="C27" s="299"/>
      <c r="D27" s="57" t="s">
        <v>857</v>
      </c>
      <c r="E27" s="57" t="s">
        <v>1992</v>
      </c>
      <c r="F27" s="57">
        <v>0</v>
      </c>
      <c r="G27" s="57">
        <v>0</v>
      </c>
      <c r="H27" s="8"/>
      <c r="I27" s="26" t="s">
        <v>37</v>
      </c>
      <c r="J27" s="26" t="s">
        <v>38</v>
      </c>
      <c r="K27" s="26" t="s">
        <v>137</v>
      </c>
      <c r="M27" s="294"/>
      <c r="N27" s="294"/>
      <c r="O27" s="294"/>
      <c r="P27" s="51" t="str">
        <f t="shared" si="10"/>
        <v>01 Oct 2020 to 20 Dec 2020</v>
      </c>
      <c r="Q27" s="51" t="str">
        <f t="shared" si="10"/>
        <v>21 Dec 2020 to 09 Jan 2021</v>
      </c>
      <c r="R27" s="51">
        <f t="shared" si="10"/>
        <v>0</v>
      </c>
      <c r="S27" s="51">
        <f t="shared" si="10"/>
        <v>0</v>
      </c>
      <c r="U27" s="27" t="str">
        <f>P27</f>
        <v>01 Oct 2020 to 20 Dec 2020</v>
      </c>
      <c r="V27" s="27" t="str">
        <f t="shared" si="11"/>
        <v>21 Dec 2020 to 09 Jan 2021</v>
      </c>
      <c r="W27" s="27">
        <f t="shared" si="11"/>
        <v>0</v>
      </c>
      <c r="X27" s="27">
        <f t="shared" si="11"/>
        <v>0</v>
      </c>
      <c r="Z27" s="311"/>
      <c r="AA27" s="311"/>
      <c r="AB27" s="311"/>
      <c r="AC27" s="52" t="str">
        <f>U27</f>
        <v>01 Oct 2020 to 20 Dec 2020</v>
      </c>
      <c r="AD27" s="52" t="str">
        <f t="shared" si="12"/>
        <v>21 Dec 2020 to 09 Jan 2021</v>
      </c>
      <c r="AE27" s="52">
        <f t="shared" si="12"/>
        <v>0</v>
      </c>
      <c r="AF27" s="52">
        <f t="shared" si="12"/>
        <v>0</v>
      </c>
    </row>
    <row r="28" spans="1:32" ht="18" customHeight="1">
      <c r="A28" s="30" t="s">
        <v>1980</v>
      </c>
      <c r="B28" s="31" t="s">
        <v>139</v>
      </c>
      <c r="C28" s="31" t="s">
        <v>140</v>
      </c>
      <c r="D28" s="31">
        <v>1900</v>
      </c>
      <c r="E28" s="31">
        <v>4250</v>
      </c>
      <c r="F28" s="31">
        <v>0</v>
      </c>
      <c r="G28" s="31">
        <v>0</v>
      </c>
      <c r="H28" s="8"/>
      <c r="I28" s="33"/>
      <c r="J28" s="33"/>
      <c r="K28" s="33">
        <v>12</v>
      </c>
      <c r="M28" s="30" t="str">
        <f t="shared" ref="M28:O41" si="13">A28</f>
        <v>Reef Villa with Pool</v>
      </c>
      <c r="N28" s="31" t="str">
        <f t="shared" si="13"/>
        <v>BB</v>
      </c>
      <c r="O28" s="31" t="str">
        <f t="shared" si="13"/>
        <v>02 Persons</v>
      </c>
      <c r="P28" s="34">
        <f>D28+K28</f>
        <v>1912</v>
      </c>
      <c r="Q28" s="34">
        <f>E28+K28</f>
        <v>4262</v>
      </c>
      <c r="R28" s="34">
        <f>F28+K28</f>
        <v>12</v>
      </c>
      <c r="S28" s="34">
        <f>G28+K28</f>
        <v>12</v>
      </c>
      <c r="U28" s="53">
        <v>15</v>
      </c>
      <c r="V28" s="53">
        <v>50</v>
      </c>
      <c r="W28" s="53">
        <v>15</v>
      </c>
      <c r="X28" s="53">
        <v>50</v>
      </c>
      <c r="Z28" s="30" t="str">
        <f t="shared" ref="Z28:AB41" si="14">M28</f>
        <v>Reef Villa with Pool</v>
      </c>
      <c r="AA28" s="31" t="str">
        <f t="shared" si="14"/>
        <v>BB</v>
      </c>
      <c r="AB28" s="31" t="str">
        <f t="shared" si="14"/>
        <v>02 Persons</v>
      </c>
      <c r="AC28" s="34">
        <f t="shared" ref="AC28:AF41" si="15">P28+U28</f>
        <v>1927</v>
      </c>
      <c r="AD28" s="34">
        <f t="shared" si="15"/>
        <v>4312</v>
      </c>
      <c r="AE28" s="34">
        <f t="shared" si="15"/>
        <v>27</v>
      </c>
      <c r="AF28" s="34">
        <f t="shared" si="15"/>
        <v>62</v>
      </c>
    </row>
    <row r="29" spans="1:32" ht="18" customHeight="1">
      <c r="A29" s="30" t="s">
        <v>1981</v>
      </c>
      <c r="B29" s="31" t="s">
        <v>139</v>
      </c>
      <c r="C29" s="31" t="s">
        <v>140</v>
      </c>
      <c r="D29" s="31">
        <v>2400</v>
      </c>
      <c r="E29" s="31">
        <v>4750</v>
      </c>
      <c r="F29" s="31">
        <v>0</v>
      </c>
      <c r="G29" s="31">
        <v>0</v>
      </c>
      <c r="H29" s="8"/>
      <c r="I29" s="33"/>
      <c r="J29" s="33"/>
      <c r="K29" s="33">
        <v>12</v>
      </c>
      <c r="M29" s="30" t="str">
        <f t="shared" si="13"/>
        <v>Over Water Villa with Pool</v>
      </c>
      <c r="N29" s="31" t="str">
        <f t="shared" si="13"/>
        <v>BB</v>
      </c>
      <c r="O29" s="31" t="str">
        <f t="shared" si="13"/>
        <v>02 Persons</v>
      </c>
      <c r="P29" s="34">
        <f>D29+K29</f>
        <v>2412</v>
      </c>
      <c r="Q29" s="34">
        <f>E29+K29</f>
        <v>4762</v>
      </c>
      <c r="R29" s="34">
        <f>F29+K29</f>
        <v>12</v>
      </c>
      <c r="S29" s="34">
        <f>G29+K29</f>
        <v>12</v>
      </c>
      <c r="U29" s="53">
        <v>15</v>
      </c>
      <c r="V29" s="53">
        <v>50</v>
      </c>
      <c r="W29" s="53">
        <v>15</v>
      </c>
      <c r="X29" s="53">
        <v>50</v>
      </c>
      <c r="Z29" s="30" t="str">
        <f t="shared" si="14"/>
        <v>Over Water Villa with Pool</v>
      </c>
      <c r="AA29" s="31" t="str">
        <f t="shared" si="14"/>
        <v>BB</v>
      </c>
      <c r="AB29" s="31" t="str">
        <f t="shared" si="14"/>
        <v>02 Persons</v>
      </c>
      <c r="AC29" s="34">
        <f t="shared" si="15"/>
        <v>2427</v>
      </c>
      <c r="AD29" s="34">
        <f t="shared" si="15"/>
        <v>4812</v>
      </c>
      <c r="AE29" s="34">
        <f t="shared" si="15"/>
        <v>27</v>
      </c>
      <c r="AF29" s="34">
        <f t="shared" si="15"/>
        <v>62</v>
      </c>
    </row>
    <row r="30" spans="1:32" ht="18" customHeight="1">
      <c r="A30" s="30" t="s">
        <v>1531</v>
      </c>
      <c r="B30" s="31" t="s">
        <v>139</v>
      </c>
      <c r="C30" s="31" t="s">
        <v>140</v>
      </c>
      <c r="D30" s="31">
        <v>2600</v>
      </c>
      <c r="E30" s="31">
        <v>4950</v>
      </c>
      <c r="F30" s="31">
        <v>0</v>
      </c>
      <c r="G30" s="31">
        <v>0</v>
      </c>
      <c r="H30" s="8"/>
      <c r="I30" s="33"/>
      <c r="J30" s="33"/>
      <c r="K30" s="33">
        <v>12</v>
      </c>
      <c r="M30" s="30" t="str">
        <f t="shared" si="13"/>
        <v>Beach Villa Pool</v>
      </c>
      <c r="N30" s="31" t="str">
        <f t="shared" si="13"/>
        <v>BB</v>
      </c>
      <c r="O30" s="31" t="str">
        <f t="shared" si="13"/>
        <v>02 Persons</v>
      </c>
      <c r="P30" s="34">
        <f>D30+K30</f>
        <v>2612</v>
      </c>
      <c r="Q30" s="34">
        <f>E30+K30</f>
        <v>4962</v>
      </c>
      <c r="R30" s="34">
        <f>F30+K30</f>
        <v>12</v>
      </c>
      <c r="S30" s="34">
        <f>G30+K30</f>
        <v>12</v>
      </c>
      <c r="U30" s="53">
        <v>15</v>
      </c>
      <c r="V30" s="53">
        <v>50</v>
      </c>
      <c r="W30" s="53">
        <v>15</v>
      </c>
      <c r="X30" s="53">
        <v>50</v>
      </c>
      <c r="Z30" s="30" t="str">
        <f t="shared" si="14"/>
        <v>Beach Villa Pool</v>
      </c>
      <c r="AA30" s="31" t="str">
        <f t="shared" si="14"/>
        <v>BB</v>
      </c>
      <c r="AB30" s="31" t="str">
        <f t="shared" si="14"/>
        <v>02 Persons</v>
      </c>
      <c r="AC30" s="34">
        <f t="shared" si="15"/>
        <v>2627</v>
      </c>
      <c r="AD30" s="34">
        <f t="shared" si="15"/>
        <v>5012</v>
      </c>
      <c r="AE30" s="34">
        <f t="shared" si="15"/>
        <v>27</v>
      </c>
      <c r="AF30" s="34">
        <f t="shared" si="15"/>
        <v>62</v>
      </c>
    </row>
    <row r="31" spans="1:32" ht="18" customHeight="1">
      <c r="A31" s="30" t="s">
        <v>1982</v>
      </c>
      <c r="B31" s="31" t="s">
        <v>139</v>
      </c>
      <c r="C31" s="31" t="s">
        <v>140</v>
      </c>
      <c r="D31" s="31">
        <v>3500</v>
      </c>
      <c r="E31" s="31">
        <v>5850</v>
      </c>
      <c r="F31" s="31">
        <v>0</v>
      </c>
      <c r="G31" s="31">
        <v>0</v>
      </c>
      <c r="H31" s="8"/>
      <c r="I31" s="33"/>
      <c r="J31" s="33"/>
      <c r="K31" s="33">
        <v>12</v>
      </c>
      <c r="M31" s="30" t="str">
        <f t="shared" si="13"/>
        <v>Grand Reef Villa with Pool</v>
      </c>
      <c r="N31" s="31" t="str">
        <f t="shared" si="13"/>
        <v>BB</v>
      </c>
      <c r="O31" s="31" t="str">
        <f t="shared" si="13"/>
        <v>02 Persons</v>
      </c>
      <c r="P31" s="34">
        <f>D31+K31</f>
        <v>3512</v>
      </c>
      <c r="Q31" s="34">
        <f>E31+K31</f>
        <v>5862</v>
      </c>
      <c r="R31" s="34">
        <f>F31+K31</f>
        <v>12</v>
      </c>
      <c r="S31" s="34">
        <f>G31+K31</f>
        <v>12</v>
      </c>
      <c r="U31" s="53">
        <v>15</v>
      </c>
      <c r="V31" s="53">
        <v>50</v>
      </c>
      <c r="W31" s="53">
        <v>15</v>
      </c>
      <c r="X31" s="53">
        <v>50</v>
      </c>
      <c r="Z31" s="30" t="str">
        <f t="shared" si="14"/>
        <v>Grand Reef Villa with Pool</v>
      </c>
      <c r="AA31" s="31" t="str">
        <f t="shared" si="14"/>
        <v>BB</v>
      </c>
      <c r="AB31" s="31" t="str">
        <f t="shared" si="14"/>
        <v>02 Persons</v>
      </c>
      <c r="AC31" s="34">
        <f t="shared" si="15"/>
        <v>3527</v>
      </c>
      <c r="AD31" s="34">
        <f t="shared" si="15"/>
        <v>5912</v>
      </c>
      <c r="AE31" s="34">
        <f t="shared" si="15"/>
        <v>27</v>
      </c>
      <c r="AF31" s="34">
        <f t="shared" si="15"/>
        <v>62</v>
      </c>
    </row>
    <row r="32" spans="1:32" ht="18" customHeight="1">
      <c r="A32" s="30" t="s">
        <v>1983</v>
      </c>
      <c r="B32" s="31" t="s">
        <v>139</v>
      </c>
      <c r="C32" s="31" t="s">
        <v>140</v>
      </c>
      <c r="D32" s="31">
        <v>4000</v>
      </c>
      <c r="E32" s="31">
        <v>6350</v>
      </c>
      <c r="F32" s="31">
        <v>0</v>
      </c>
      <c r="G32" s="31">
        <v>0</v>
      </c>
      <c r="H32" s="8"/>
      <c r="I32" s="33"/>
      <c r="J32" s="33"/>
      <c r="K32" s="33">
        <v>12</v>
      </c>
      <c r="M32" s="30" t="str">
        <f t="shared" si="13"/>
        <v>Grand Over Water Villa with Pool</v>
      </c>
      <c r="N32" s="31" t="str">
        <f t="shared" si="13"/>
        <v>BB</v>
      </c>
      <c r="O32" s="31" t="str">
        <f t="shared" si="13"/>
        <v>02 Persons</v>
      </c>
      <c r="P32" s="34">
        <f>D32+K32</f>
        <v>4012</v>
      </c>
      <c r="Q32" s="34">
        <f>E32+K32</f>
        <v>6362</v>
      </c>
      <c r="R32" s="34">
        <f>F32+K32</f>
        <v>12</v>
      </c>
      <c r="S32" s="34">
        <f>G32+K32</f>
        <v>12</v>
      </c>
      <c r="U32" s="53">
        <v>15</v>
      </c>
      <c r="V32" s="53">
        <v>50</v>
      </c>
      <c r="W32" s="53">
        <v>15</v>
      </c>
      <c r="X32" s="53">
        <v>50</v>
      </c>
      <c r="Z32" s="30" t="str">
        <f t="shared" si="14"/>
        <v>Grand Over Water Villa with Pool</v>
      </c>
      <c r="AA32" s="31" t="str">
        <f t="shared" si="14"/>
        <v>BB</v>
      </c>
      <c r="AB32" s="31" t="str">
        <f t="shared" si="14"/>
        <v>02 Persons</v>
      </c>
      <c r="AC32" s="34">
        <f t="shared" si="15"/>
        <v>4027</v>
      </c>
      <c r="AD32" s="34">
        <f t="shared" si="15"/>
        <v>6412</v>
      </c>
      <c r="AE32" s="34">
        <f t="shared" si="15"/>
        <v>27</v>
      </c>
      <c r="AF32" s="34">
        <f t="shared" si="15"/>
        <v>62</v>
      </c>
    </row>
    <row r="33" spans="1:32" ht="18" customHeight="1">
      <c r="A33" s="30" t="s">
        <v>1984</v>
      </c>
      <c r="B33" s="31" t="s">
        <v>139</v>
      </c>
      <c r="C33" s="31" t="s">
        <v>140</v>
      </c>
      <c r="D33" s="31">
        <v>4200</v>
      </c>
      <c r="E33" s="31">
        <v>6550</v>
      </c>
      <c r="F33" s="31">
        <v>0</v>
      </c>
      <c r="G33" s="31">
        <v>0</v>
      </c>
      <c r="H33" s="8"/>
      <c r="I33" s="33"/>
      <c r="J33" s="33"/>
      <c r="K33" s="33">
        <v>12</v>
      </c>
      <c r="M33" s="30" t="str">
        <f t="shared" si="13"/>
        <v>Grand Beach Villa Pool</v>
      </c>
      <c r="N33" s="31" t="str">
        <f t="shared" si="13"/>
        <v>BB</v>
      </c>
      <c r="O33" s="31" t="str">
        <f t="shared" si="13"/>
        <v>02 Persons</v>
      </c>
      <c r="P33" s="34">
        <f t="shared" ref="P33:P41" si="16">D33+K33</f>
        <v>4212</v>
      </c>
      <c r="Q33" s="34">
        <f t="shared" ref="Q33:Q41" si="17">E33+K33</f>
        <v>6562</v>
      </c>
      <c r="R33" s="34">
        <f t="shared" ref="R33:R41" si="18">F33+K33</f>
        <v>12</v>
      </c>
      <c r="S33" s="34">
        <f t="shared" ref="S33:S41" si="19">G33+K33</f>
        <v>12</v>
      </c>
      <c r="U33" s="53">
        <v>15</v>
      </c>
      <c r="V33" s="53">
        <v>50</v>
      </c>
      <c r="W33" s="53">
        <v>15</v>
      </c>
      <c r="X33" s="53">
        <v>50</v>
      </c>
      <c r="Z33" s="30" t="str">
        <f t="shared" si="14"/>
        <v>Grand Beach Villa Pool</v>
      </c>
      <c r="AA33" s="31" t="str">
        <f t="shared" si="14"/>
        <v>BB</v>
      </c>
      <c r="AB33" s="31" t="str">
        <f t="shared" si="14"/>
        <v>02 Persons</v>
      </c>
      <c r="AC33" s="34">
        <f t="shared" si="15"/>
        <v>4227</v>
      </c>
      <c r="AD33" s="34">
        <f t="shared" si="15"/>
        <v>6612</v>
      </c>
      <c r="AE33" s="34">
        <f t="shared" si="15"/>
        <v>27</v>
      </c>
      <c r="AF33" s="34">
        <f t="shared" si="15"/>
        <v>62</v>
      </c>
    </row>
    <row r="34" spans="1:32" ht="18" customHeight="1">
      <c r="A34" s="30" t="s">
        <v>1985</v>
      </c>
      <c r="B34" s="31" t="s">
        <v>139</v>
      </c>
      <c r="C34" s="31" t="s">
        <v>140</v>
      </c>
      <c r="D34" s="31">
        <v>5000</v>
      </c>
      <c r="E34" s="31">
        <v>7350</v>
      </c>
      <c r="F34" s="31">
        <v>0</v>
      </c>
      <c r="G34" s="31">
        <v>0</v>
      </c>
      <c r="H34" s="8"/>
      <c r="I34" s="33"/>
      <c r="J34" s="33"/>
      <c r="K34" s="33">
        <v>12</v>
      </c>
      <c r="M34" s="30" t="str">
        <f t="shared" si="13"/>
        <v>Stellar Maris Ocean Villa with Pool</v>
      </c>
      <c r="N34" s="31" t="str">
        <f t="shared" si="13"/>
        <v>BB</v>
      </c>
      <c r="O34" s="31" t="str">
        <f t="shared" si="13"/>
        <v>02 Persons</v>
      </c>
      <c r="P34" s="34">
        <f t="shared" si="16"/>
        <v>5012</v>
      </c>
      <c r="Q34" s="34">
        <f t="shared" si="17"/>
        <v>7362</v>
      </c>
      <c r="R34" s="34">
        <f t="shared" si="18"/>
        <v>12</v>
      </c>
      <c r="S34" s="34">
        <f t="shared" si="19"/>
        <v>12</v>
      </c>
      <c r="U34" s="53">
        <v>15</v>
      </c>
      <c r="V34" s="53">
        <v>50</v>
      </c>
      <c r="W34" s="53">
        <v>15</v>
      </c>
      <c r="X34" s="53">
        <v>50</v>
      </c>
      <c r="Z34" s="30" t="str">
        <f t="shared" si="14"/>
        <v>Stellar Maris Ocean Villa with Pool</v>
      </c>
      <c r="AA34" s="31" t="str">
        <f t="shared" si="14"/>
        <v>BB</v>
      </c>
      <c r="AB34" s="31" t="str">
        <f t="shared" si="14"/>
        <v>02 Persons</v>
      </c>
      <c r="AC34" s="34">
        <f t="shared" si="15"/>
        <v>5027</v>
      </c>
      <c r="AD34" s="34">
        <f t="shared" si="15"/>
        <v>7412</v>
      </c>
      <c r="AE34" s="34">
        <f t="shared" si="15"/>
        <v>27</v>
      </c>
      <c r="AF34" s="34">
        <f t="shared" si="15"/>
        <v>62</v>
      </c>
    </row>
    <row r="35" spans="1:32" ht="18" customHeight="1">
      <c r="A35" s="30" t="s">
        <v>1986</v>
      </c>
      <c r="B35" s="31" t="s">
        <v>139</v>
      </c>
      <c r="C35" s="31" t="s">
        <v>68</v>
      </c>
      <c r="D35" s="31">
        <v>7000</v>
      </c>
      <c r="E35" s="31">
        <v>10350</v>
      </c>
      <c r="F35" s="31">
        <v>0</v>
      </c>
      <c r="G35" s="31">
        <v>0</v>
      </c>
      <c r="H35" s="8"/>
      <c r="I35" s="33"/>
      <c r="J35" s="33"/>
      <c r="K35" s="33">
        <v>24</v>
      </c>
      <c r="M35" s="30" t="str">
        <f t="shared" si="13"/>
        <v>Two Bed Room Reef Villa with Pool</v>
      </c>
      <c r="N35" s="31" t="str">
        <f t="shared" si="13"/>
        <v>BB</v>
      </c>
      <c r="O35" s="31" t="str">
        <f t="shared" si="13"/>
        <v>04 Persons</v>
      </c>
      <c r="P35" s="34">
        <f t="shared" si="16"/>
        <v>7024</v>
      </c>
      <c r="Q35" s="34">
        <f t="shared" si="17"/>
        <v>10374</v>
      </c>
      <c r="R35" s="34">
        <f t="shared" si="18"/>
        <v>24</v>
      </c>
      <c r="S35" s="34">
        <f t="shared" si="19"/>
        <v>24</v>
      </c>
      <c r="U35" s="53">
        <v>40</v>
      </c>
      <c r="V35" s="53">
        <v>80</v>
      </c>
      <c r="W35" s="53">
        <v>40</v>
      </c>
      <c r="X35" s="53">
        <v>80</v>
      </c>
      <c r="Z35" s="30" t="str">
        <f t="shared" si="14"/>
        <v>Two Bed Room Reef Villa with Pool</v>
      </c>
      <c r="AA35" s="31" t="str">
        <f t="shared" si="14"/>
        <v>BB</v>
      </c>
      <c r="AB35" s="31" t="str">
        <f t="shared" si="14"/>
        <v>04 Persons</v>
      </c>
      <c r="AC35" s="34">
        <f t="shared" si="15"/>
        <v>7064</v>
      </c>
      <c r="AD35" s="34">
        <f t="shared" si="15"/>
        <v>10454</v>
      </c>
      <c r="AE35" s="34">
        <f t="shared" si="15"/>
        <v>64</v>
      </c>
      <c r="AF35" s="34">
        <f t="shared" si="15"/>
        <v>104</v>
      </c>
    </row>
    <row r="36" spans="1:32" ht="18" customHeight="1">
      <c r="A36" s="30" t="s">
        <v>1987</v>
      </c>
      <c r="B36" s="31" t="s">
        <v>139</v>
      </c>
      <c r="C36" s="31" t="s">
        <v>68</v>
      </c>
      <c r="D36" s="31">
        <v>8000</v>
      </c>
      <c r="E36" s="31">
        <v>11350</v>
      </c>
      <c r="F36" s="31">
        <v>0</v>
      </c>
      <c r="G36" s="31">
        <v>0</v>
      </c>
      <c r="H36" s="8"/>
      <c r="I36" s="33"/>
      <c r="J36" s="33"/>
      <c r="K36" s="33">
        <v>24</v>
      </c>
      <c r="M36" s="30" t="str">
        <f t="shared" si="13"/>
        <v>Two Bed Room Over Water Villa with Pool</v>
      </c>
      <c r="N36" s="31" t="str">
        <f t="shared" si="13"/>
        <v>BB</v>
      </c>
      <c r="O36" s="31" t="str">
        <f t="shared" si="13"/>
        <v>04 Persons</v>
      </c>
      <c r="P36" s="34">
        <f t="shared" si="16"/>
        <v>8024</v>
      </c>
      <c r="Q36" s="34">
        <f t="shared" si="17"/>
        <v>11374</v>
      </c>
      <c r="R36" s="34">
        <f t="shared" si="18"/>
        <v>24</v>
      </c>
      <c r="S36" s="34">
        <f t="shared" si="19"/>
        <v>24</v>
      </c>
      <c r="U36" s="53">
        <v>40</v>
      </c>
      <c r="V36" s="53">
        <v>80</v>
      </c>
      <c r="W36" s="53">
        <v>40</v>
      </c>
      <c r="X36" s="53">
        <v>80</v>
      </c>
      <c r="Z36" s="30" t="str">
        <f t="shared" si="14"/>
        <v>Two Bed Room Over Water Villa with Pool</v>
      </c>
      <c r="AA36" s="31" t="str">
        <f t="shared" si="14"/>
        <v>BB</v>
      </c>
      <c r="AB36" s="31" t="str">
        <f t="shared" si="14"/>
        <v>04 Persons</v>
      </c>
      <c r="AC36" s="34">
        <f t="shared" si="15"/>
        <v>8064</v>
      </c>
      <c r="AD36" s="34">
        <f t="shared" si="15"/>
        <v>11454</v>
      </c>
      <c r="AE36" s="34">
        <f t="shared" si="15"/>
        <v>64</v>
      </c>
      <c r="AF36" s="34">
        <f t="shared" si="15"/>
        <v>104</v>
      </c>
    </row>
    <row r="37" spans="1:32" ht="18" customHeight="1">
      <c r="A37" s="30" t="s">
        <v>1144</v>
      </c>
      <c r="B37" s="31" t="s">
        <v>139</v>
      </c>
      <c r="C37" s="31" t="s">
        <v>68</v>
      </c>
      <c r="D37" s="31">
        <v>8400</v>
      </c>
      <c r="E37" s="31">
        <v>12250</v>
      </c>
      <c r="F37" s="31">
        <v>0</v>
      </c>
      <c r="G37" s="31">
        <v>0</v>
      </c>
      <c r="H37" s="8"/>
      <c r="I37" s="33"/>
      <c r="J37" s="33"/>
      <c r="K37" s="33">
        <v>24</v>
      </c>
      <c r="M37" s="30" t="str">
        <f t="shared" si="13"/>
        <v>Two Bed Room Beach Villa with Pool</v>
      </c>
      <c r="N37" s="31" t="str">
        <f t="shared" si="13"/>
        <v>BB</v>
      </c>
      <c r="O37" s="31" t="str">
        <f t="shared" si="13"/>
        <v>04 Persons</v>
      </c>
      <c r="P37" s="34">
        <f t="shared" si="16"/>
        <v>8424</v>
      </c>
      <c r="Q37" s="34">
        <f t="shared" si="17"/>
        <v>12274</v>
      </c>
      <c r="R37" s="34">
        <f t="shared" si="18"/>
        <v>24</v>
      </c>
      <c r="S37" s="34">
        <f t="shared" si="19"/>
        <v>24</v>
      </c>
      <c r="U37" s="53">
        <v>40</v>
      </c>
      <c r="V37" s="53">
        <v>80</v>
      </c>
      <c r="W37" s="53">
        <v>40</v>
      </c>
      <c r="X37" s="53">
        <v>80</v>
      </c>
      <c r="Z37" s="30" t="str">
        <f t="shared" si="14"/>
        <v>Two Bed Room Beach Villa with Pool</v>
      </c>
      <c r="AA37" s="31" t="str">
        <f t="shared" si="14"/>
        <v>BB</v>
      </c>
      <c r="AB37" s="31" t="str">
        <f t="shared" si="14"/>
        <v>04 Persons</v>
      </c>
      <c r="AC37" s="34">
        <f t="shared" si="15"/>
        <v>8464</v>
      </c>
      <c r="AD37" s="34">
        <f t="shared" si="15"/>
        <v>12354</v>
      </c>
      <c r="AE37" s="34">
        <f t="shared" si="15"/>
        <v>64</v>
      </c>
      <c r="AF37" s="34">
        <f t="shared" si="15"/>
        <v>104</v>
      </c>
    </row>
    <row r="38" spans="1:32" ht="18" customHeight="1">
      <c r="A38" s="30" t="s">
        <v>1988</v>
      </c>
      <c r="B38" s="31" t="s">
        <v>139</v>
      </c>
      <c r="C38" s="31" t="s">
        <v>68</v>
      </c>
      <c r="D38" s="31">
        <v>9000</v>
      </c>
      <c r="E38" s="31">
        <v>13450</v>
      </c>
      <c r="F38" s="31">
        <v>0</v>
      </c>
      <c r="G38" s="31">
        <v>0</v>
      </c>
      <c r="H38" s="8"/>
      <c r="I38" s="33"/>
      <c r="J38" s="33"/>
      <c r="K38" s="33">
        <v>24</v>
      </c>
      <c r="M38" s="30" t="str">
        <f t="shared" si="13"/>
        <v>Two Bed Room Grand Beach Villa with Pool</v>
      </c>
      <c r="N38" s="31" t="str">
        <f t="shared" si="13"/>
        <v>BB</v>
      </c>
      <c r="O38" s="31" t="str">
        <f t="shared" si="13"/>
        <v>04 Persons</v>
      </c>
      <c r="P38" s="34">
        <f t="shared" si="16"/>
        <v>9024</v>
      </c>
      <c r="Q38" s="34">
        <f t="shared" si="17"/>
        <v>13474</v>
      </c>
      <c r="R38" s="34">
        <f t="shared" si="18"/>
        <v>24</v>
      </c>
      <c r="S38" s="34">
        <f t="shared" si="19"/>
        <v>24</v>
      </c>
      <c r="U38" s="53">
        <v>40</v>
      </c>
      <c r="V38" s="53">
        <v>80</v>
      </c>
      <c r="W38" s="53">
        <v>40</v>
      </c>
      <c r="X38" s="53">
        <v>80</v>
      </c>
      <c r="Z38" s="30" t="str">
        <f t="shared" si="14"/>
        <v>Two Bed Room Grand Beach Villa with Pool</v>
      </c>
      <c r="AA38" s="31" t="str">
        <f t="shared" si="14"/>
        <v>BB</v>
      </c>
      <c r="AB38" s="31" t="str">
        <f t="shared" si="14"/>
        <v>04 Persons</v>
      </c>
      <c r="AC38" s="34">
        <f t="shared" si="15"/>
        <v>9064</v>
      </c>
      <c r="AD38" s="34">
        <f t="shared" si="15"/>
        <v>13554</v>
      </c>
      <c r="AE38" s="34">
        <f t="shared" si="15"/>
        <v>64</v>
      </c>
      <c r="AF38" s="34">
        <f t="shared" si="15"/>
        <v>104</v>
      </c>
    </row>
    <row r="39" spans="1:32" ht="18" customHeight="1">
      <c r="A39" s="30" t="s">
        <v>1989</v>
      </c>
      <c r="B39" s="31" t="s">
        <v>139</v>
      </c>
      <c r="C39" s="31" t="s">
        <v>206</v>
      </c>
      <c r="D39" s="31">
        <v>18000</v>
      </c>
      <c r="E39" s="31">
        <v>23250</v>
      </c>
      <c r="F39" s="31">
        <v>0</v>
      </c>
      <c r="G39" s="31">
        <v>0</v>
      </c>
      <c r="H39" s="8"/>
      <c r="I39" s="33"/>
      <c r="J39" s="33"/>
      <c r="K39" s="33">
        <v>36</v>
      </c>
      <c r="M39" s="30" t="str">
        <f t="shared" si="13"/>
        <v>Three Bed Room Over Water Villa with Pool</v>
      </c>
      <c r="N39" s="31" t="str">
        <f t="shared" si="13"/>
        <v>BB</v>
      </c>
      <c r="O39" s="31" t="str">
        <f t="shared" si="13"/>
        <v>06 Persons</v>
      </c>
      <c r="P39" s="34">
        <f t="shared" si="16"/>
        <v>18036</v>
      </c>
      <c r="Q39" s="34">
        <f t="shared" si="17"/>
        <v>23286</v>
      </c>
      <c r="R39" s="34">
        <f t="shared" si="18"/>
        <v>36</v>
      </c>
      <c r="S39" s="34">
        <f t="shared" si="19"/>
        <v>36</v>
      </c>
      <c r="U39" s="53">
        <v>50</v>
      </c>
      <c r="V39" s="53">
        <v>90</v>
      </c>
      <c r="W39" s="53">
        <v>50</v>
      </c>
      <c r="X39" s="53">
        <v>90</v>
      </c>
      <c r="Z39" s="30" t="str">
        <f t="shared" si="14"/>
        <v>Three Bed Room Over Water Villa with Pool</v>
      </c>
      <c r="AA39" s="31" t="str">
        <f t="shared" si="14"/>
        <v>BB</v>
      </c>
      <c r="AB39" s="31" t="str">
        <f t="shared" si="14"/>
        <v>06 Persons</v>
      </c>
      <c r="AC39" s="34">
        <f t="shared" si="15"/>
        <v>18086</v>
      </c>
      <c r="AD39" s="34">
        <f t="shared" si="15"/>
        <v>23376</v>
      </c>
      <c r="AE39" s="34">
        <f t="shared" si="15"/>
        <v>86</v>
      </c>
      <c r="AF39" s="34">
        <f t="shared" si="15"/>
        <v>126</v>
      </c>
    </row>
    <row r="40" spans="1:32" ht="18" customHeight="1">
      <c r="A40" s="30" t="s">
        <v>1990</v>
      </c>
      <c r="B40" s="31" t="s">
        <v>139</v>
      </c>
      <c r="C40" s="31" t="s">
        <v>206</v>
      </c>
      <c r="D40" s="31">
        <v>25900</v>
      </c>
      <c r="E40" s="31">
        <v>32250</v>
      </c>
      <c r="F40" s="31">
        <v>0</v>
      </c>
      <c r="G40" s="31">
        <v>0</v>
      </c>
      <c r="H40" s="8"/>
      <c r="I40" s="33"/>
      <c r="J40" s="33"/>
      <c r="K40" s="33">
        <v>36</v>
      </c>
      <c r="M40" s="30" t="str">
        <f t="shared" si="13"/>
        <v>Three Bed Room Grand Beach Villa Pool</v>
      </c>
      <c r="N40" s="31" t="str">
        <f t="shared" si="13"/>
        <v>BB</v>
      </c>
      <c r="O40" s="31" t="str">
        <f t="shared" si="13"/>
        <v>06 Persons</v>
      </c>
      <c r="P40" s="34">
        <f t="shared" si="16"/>
        <v>25936</v>
      </c>
      <c r="Q40" s="34">
        <f t="shared" si="17"/>
        <v>32286</v>
      </c>
      <c r="R40" s="34">
        <f t="shared" si="18"/>
        <v>36</v>
      </c>
      <c r="S40" s="34">
        <f t="shared" si="19"/>
        <v>36</v>
      </c>
      <c r="U40" s="53">
        <v>50</v>
      </c>
      <c r="V40" s="53">
        <v>90</v>
      </c>
      <c r="W40" s="53">
        <v>50</v>
      </c>
      <c r="X40" s="53">
        <v>90</v>
      </c>
      <c r="Z40" s="30" t="str">
        <f t="shared" si="14"/>
        <v>Three Bed Room Grand Beach Villa Pool</v>
      </c>
      <c r="AA40" s="31" t="str">
        <f t="shared" si="14"/>
        <v>BB</v>
      </c>
      <c r="AB40" s="31" t="str">
        <f t="shared" si="14"/>
        <v>06 Persons</v>
      </c>
      <c r="AC40" s="34">
        <f t="shared" si="15"/>
        <v>25986</v>
      </c>
      <c r="AD40" s="34">
        <f t="shared" si="15"/>
        <v>32376</v>
      </c>
      <c r="AE40" s="34">
        <f t="shared" si="15"/>
        <v>86</v>
      </c>
      <c r="AF40" s="34">
        <f t="shared" si="15"/>
        <v>126</v>
      </c>
    </row>
    <row r="41" spans="1:32" ht="18" customHeight="1">
      <c r="A41" s="30" t="s">
        <v>1991</v>
      </c>
      <c r="B41" s="31" t="s">
        <v>139</v>
      </c>
      <c r="C41" s="31" t="s">
        <v>660</v>
      </c>
      <c r="D41" s="31">
        <v>0</v>
      </c>
      <c r="E41" s="31">
        <v>0</v>
      </c>
      <c r="F41" s="31">
        <v>0</v>
      </c>
      <c r="G41" s="31">
        <v>0</v>
      </c>
      <c r="H41" s="8"/>
      <c r="I41" s="33"/>
      <c r="J41" s="33"/>
      <c r="K41" s="33">
        <v>0</v>
      </c>
      <c r="M41" s="30" t="str">
        <f t="shared" si="13"/>
        <v>Ithaafushi Private Island</v>
      </c>
      <c r="N41" s="31" t="str">
        <f t="shared" si="13"/>
        <v>BB</v>
      </c>
      <c r="O41" s="31" t="str">
        <f t="shared" si="13"/>
        <v>10 Persons</v>
      </c>
      <c r="P41" s="34">
        <f t="shared" si="16"/>
        <v>0</v>
      </c>
      <c r="Q41" s="34">
        <f t="shared" si="17"/>
        <v>0</v>
      </c>
      <c r="R41" s="34">
        <f t="shared" si="18"/>
        <v>0</v>
      </c>
      <c r="S41" s="34">
        <f t="shared" si="19"/>
        <v>0</v>
      </c>
      <c r="U41" s="53">
        <v>30</v>
      </c>
      <c r="V41" s="53">
        <v>50</v>
      </c>
      <c r="W41" s="53">
        <v>30</v>
      </c>
      <c r="X41" s="53">
        <v>50</v>
      </c>
      <c r="Z41" s="30" t="str">
        <f t="shared" si="14"/>
        <v>Ithaafushi Private Island</v>
      </c>
      <c r="AA41" s="31" t="str">
        <f t="shared" si="14"/>
        <v>BB</v>
      </c>
      <c r="AB41" s="31" t="str">
        <f t="shared" si="14"/>
        <v>10 Persons</v>
      </c>
      <c r="AC41" s="34">
        <f t="shared" si="15"/>
        <v>30</v>
      </c>
      <c r="AD41" s="34">
        <f t="shared" si="15"/>
        <v>50</v>
      </c>
      <c r="AE41" s="34">
        <f t="shared" si="15"/>
        <v>30</v>
      </c>
      <c r="AF41" s="34">
        <f t="shared" si="15"/>
        <v>50</v>
      </c>
    </row>
  </sheetData>
  <sheetProtection algorithmName="SHA-512" hashValue="bZ1byUt7k4ndyCrK0yfq38IqAOJylsHehqcQeaegeX3aHlszbQCsNjidLTfg2ilT9HNJKqXzLPL7d+jOCCsNtQ==" saltValue="1WgqsnUH4/814JWzWPoOQg==" spinCount="100000" sheet="1" selectLockedCells="1" selectUnlockedCells="1"/>
  <mergeCells count="18">
    <mergeCell ref="O26:O27"/>
    <mergeCell ref="Z26:Z27"/>
    <mergeCell ref="A9:A10"/>
    <mergeCell ref="B9:B10"/>
    <mergeCell ref="C9:C10"/>
    <mergeCell ref="M9:M10"/>
    <mergeCell ref="N9:N10"/>
    <mergeCell ref="O9:O10"/>
    <mergeCell ref="A26:A27"/>
    <mergeCell ref="B26:B27"/>
    <mergeCell ref="C26:C27"/>
    <mergeCell ref="M26:M27"/>
    <mergeCell ref="N26:N27"/>
    <mergeCell ref="AA26:AA27"/>
    <mergeCell ref="AB26:AB27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0608D-C783-41F2-9446-CC0CC1A3FF07}">
  <sheetPr codeName="Лист219"/>
  <dimension ref="A1:G12"/>
  <sheetViews>
    <sheetView view="pageBreakPreview" zoomScale="160" zoomScaleNormal="100" zoomScaleSheetLayoutView="160" workbookViewId="0">
      <selection activeCell="E4" sqref="E4"/>
    </sheetView>
  </sheetViews>
  <sheetFormatPr defaultColWidth="9.140625" defaultRowHeight="20.25" customHeight="1"/>
  <cols>
    <col min="1" max="1" width="30.7109375" style="1" customWidth="1"/>
    <col min="2" max="2" width="11.7109375" style="1" customWidth="1"/>
    <col min="3" max="3" width="14" style="2" customWidth="1"/>
    <col min="4" max="4" width="16.85546875" style="2" customWidth="1"/>
    <col min="5" max="6" width="16.85546875" style="3" customWidth="1"/>
    <col min="7" max="7" width="16.85546875" style="1" customWidth="1"/>
    <col min="8" max="16384" width="9.140625" style="1"/>
  </cols>
  <sheetData>
    <row r="1" spans="1:7" ht="20.25" customHeight="1">
      <c r="A1" s="300" t="s">
        <v>2014</v>
      </c>
      <c r="B1" s="300"/>
      <c r="C1" s="300"/>
      <c r="D1" s="300"/>
      <c r="G1" s="4"/>
    </row>
    <row r="2" spans="1:7" s="2" customFormat="1" ht="20.25" customHeight="1">
      <c r="A2" s="5"/>
      <c r="B2" s="5"/>
      <c r="E2" s="3"/>
      <c r="F2" s="3"/>
      <c r="G2" s="1"/>
    </row>
    <row r="3" spans="1:7" s="2" customFormat="1" ht="20.25" customHeight="1">
      <c r="A3" s="15" t="s">
        <v>10</v>
      </c>
      <c r="B3" s="15"/>
      <c r="E3" s="3"/>
      <c r="F3" s="3"/>
      <c r="G3" s="1"/>
    </row>
    <row r="4" spans="1:7" s="2" customFormat="1" ht="20.25" customHeight="1">
      <c r="A4" s="5" t="s">
        <v>11</v>
      </c>
      <c r="B4" s="5"/>
      <c r="E4" s="3"/>
      <c r="F4" s="3"/>
      <c r="G4" s="1"/>
    </row>
    <row r="5" spans="1:7" s="2" customFormat="1" ht="20.25" customHeight="1">
      <c r="A5" s="5" t="s">
        <v>12</v>
      </c>
      <c r="B5" s="5"/>
      <c r="E5" s="3"/>
      <c r="F5" s="3"/>
      <c r="G5" s="1"/>
    </row>
    <row r="6" spans="1:7" s="2" customFormat="1" ht="20.25" customHeight="1">
      <c r="A6" s="5" t="s">
        <v>448</v>
      </c>
      <c r="B6" s="5"/>
      <c r="E6" s="3"/>
      <c r="F6" s="3"/>
      <c r="G6" s="1"/>
    </row>
    <row r="7" spans="1:7" s="2" customFormat="1" ht="20.25" customHeight="1">
      <c r="A7" s="5"/>
      <c r="B7" s="5"/>
      <c r="E7" s="3"/>
      <c r="F7" s="3"/>
      <c r="G7" s="1"/>
    </row>
    <row r="8" spans="1:7" s="2" customFormat="1" ht="20.25" customHeight="1">
      <c r="A8" s="15" t="s">
        <v>82</v>
      </c>
      <c r="B8" s="15"/>
      <c r="E8" s="3"/>
      <c r="F8" s="3"/>
      <c r="G8" s="1"/>
    </row>
    <row r="9" spans="1:7" s="2" customFormat="1" ht="20.25" customHeight="1">
      <c r="A9" s="5" t="s">
        <v>1993</v>
      </c>
      <c r="B9" s="5"/>
      <c r="E9" s="3"/>
      <c r="F9" s="3"/>
      <c r="G9" s="1"/>
    </row>
    <row r="10" spans="1:7" s="2" customFormat="1" ht="20.25" customHeight="1">
      <c r="A10" s="5" t="s">
        <v>2002</v>
      </c>
      <c r="B10" s="5"/>
      <c r="E10" s="3"/>
      <c r="F10" s="3"/>
      <c r="G10" s="1"/>
    </row>
    <row r="11" spans="1:7" s="2" customFormat="1" ht="20.25" customHeight="1">
      <c r="A11" s="5" t="s">
        <v>451</v>
      </c>
      <c r="B11" s="5"/>
      <c r="E11" s="3"/>
      <c r="F11" s="3"/>
      <c r="G11" s="1"/>
    </row>
    <row r="12" spans="1:7" s="2" customFormat="1" ht="20.25" customHeight="1">
      <c r="A12" s="5" t="s">
        <v>121</v>
      </c>
      <c r="B12" s="5"/>
      <c r="E12" s="3"/>
      <c r="F12" s="3"/>
      <c r="G12" s="1"/>
    </row>
  </sheetData>
  <mergeCells count="1">
    <mergeCell ref="A1:D1"/>
  </mergeCells>
  <pageMargins left="0.25" right="0.25" top="0.75" bottom="0.75" header="0.3" footer="0.3"/>
  <pageSetup paperSize="9" scale="80" orientation="portrait" verticalDpi="1200" r:id="rId1"/>
  <headerFooter>
    <oddFooter>&amp;L&amp;"Candara,Regular"&amp;8INTOUR MALDIVES &amp;C&amp;"Candara,Regular"&amp;8&amp;P of &amp;N&amp;R&amp;"Candara,Regular"&amp;8You and Me by Cocoon Maldives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25C5E-95C0-4ED7-AE6B-77136721812D}">
  <sheetPr codeName="Лист220">
    <tabColor rgb="FFFF0000"/>
  </sheetPr>
  <dimension ref="A5:AE40"/>
  <sheetViews>
    <sheetView topLeftCell="AF1" zoomScale="120" zoomScaleNormal="120" zoomScaleSheetLayoutView="100" workbookViewId="0">
      <selection sqref="A1:AE1048576"/>
    </sheetView>
  </sheetViews>
  <sheetFormatPr defaultColWidth="14.85546875" defaultRowHeight="14.25" customHeight="1"/>
  <cols>
    <col min="1" max="31" width="0" style="25" hidden="1" customWidth="1"/>
    <col min="32" max="16384" width="14.85546875" style="25"/>
  </cols>
  <sheetData>
    <row r="5" spans="1:31" ht="14.25" customHeight="1">
      <c r="B5" s="77"/>
      <c r="C5" s="49"/>
      <c r="D5" s="49"/>
    </row>
    <row r="8" spans="1:31" ht="14.25" customHeight="1">
      <c r="A8" s="25" t="s">
        <v>24</v>
      </c>
      <c r="I8" s="25" t="s">
        <v>25</v>
      </c>
      <c r="N8" s="25" t="s">
        <v>26</v>
      </c>
      <c r="V8" s="25" t="s">
        <v>27</v>
      </c>
      <c r="Y8" s="25" t="s">
        <v>28</v>
      </c>
    </row>
    <row r="9" spans="1:31" ht="14.25" customHeight="1">
      <c r="A9" s="307" t="s">
        <v>0</v>
      </c>
      <c r="B9" s="307" t="s">
        <v>1</v>
      </c>
      <c r="C9" s="307" t="s">
        <v>29</v>
      </c>
      <c r="D9" s="288" t="s">
        <v>30</v>
      </c>
      <c r="E9" s="290"/>
      <c r="F9" s="288" t="s">
        <v>31</v>
      </c>
      <c r="G9" s="290"/>
      <c r="H9" s="8"/>
      <c r="I9" s="26" t="s">
        <v>32</v>
      </c>
      <c r="J9" s="26" t="s">
        <v>33</v>
      </c>
      <c r="K9" s="26" t="s">
        <v>34</v>
      </c>
      <c r="L9" s="26" t="s">
        <v>34</v>
      </c>
      <c r="N9" s="301" t="s">
        <v>0</v>
      </c>
      <c r="O9" s="301" t="s">
        <v>1</v>
      </c>
      <c r="P9" s="301" t="s">
        <v>29</v>
      </c>
      <c r="Q9" s="291" t="str">
        <f>D9</f>
        <v>Season 1</v>
      </c>
      <c r="R9" s="293"/>
      <c r="S9" s="291" t="str">
        <f>F9</f>
        <v>Season 2</v>
      </c>
      <c r="T9" s="293"/>
      <c r="V9" s="27" t="str">
        <f>Q9</f>
        <v>Season 1</v>
      </c>
      <c r="W9" s="27" t="str">
        <f>S9</f>
        <v>Season 2</v>
      </c>
      <c r="X9" s="50"/>
      <c r="Y9" s="295" t="s">
        <v>0</v>
      </c>
      <c r="Z9" s="295" t="s">
        <v>1</v>
      </c>
      <c r="AA9" s="295" t="s">
        <v>29</v>
      </c>
      <c r="AB9" s="282" t="str">
        <f>V9</f>
        <v>Season 1</v>
      </c>
      <c r="AC9" s="284"/>
      <c r="AD9" s="282" t="str">
        <f>W9</f>
        <v>Season 2</v>
      </c>
      <c r="AE9" s="284"/>
    </row>
    <row r="10" spans="1:31" ht="14.25" customHeight="1">
      <c r="A10" s="308"/>
      <c r="B10" s="308"/>
      <c r="C10" s="308"/>
      <c r="D10" s="288" t="s">
        <v>446</v>
      </c>
      <c r="E10" s="290"/>
      <c r="F10" s="288" t="s">
        <v>453</v>
      </c>
      <c r="G10" s="290"/>
      <c r="H10" s="8"/>
      <c r="I10" s="26" t="s">
        <v>37</v>
      </c>
      <c r="J10" s="26" t="s">
        <v>38</v>
      </c>
      <c r="K10" s="26" t="s">
        <v>38</v>
      </c>
      <c r="L10" s="26" t="s">
        <v>38</v>
      </c>
      <c r="N10" s="302"/>
      <c r="O10" s="302"/>
      <c r="P10" s="302"/>
      <c r="Q10" s="291" t="str">
        <f>D10</f>
        <v>27 Dec 2019 to 06 Jan 2020</v>
      </c>
      <c r="R10" s="293"/>
      <c r="S10" s="291" t="str">
        <f>F10</f>
        <v>07 Jan 2020 to 31 Mar 2020</v>
      </c>
      <c r="T10" s="293"/>
      <c r="V10" s="27" t="str">
        <f>Q10</f>
        <v>27 Dec 2019 to 06 Jan 2020</v>
      </c>
      <c r="W10" s="27" t="str">
        <f>S10</f>
        <v>07 Jan 2020 to 31 Mar 2020</v>
      </c>
      <c r="X10" s="50"/>
      <c r="Y10" s="296"/>
      <c r="Z10" s="296"/>
      <c r="AA10" s="296"/>
      <c r="AB10" s="282" t="str">
        <f>V10</f>
        <v>27 Dec 2019 to 06 Jan 2020</v>
      </c>
      <c r="AC10" s="284"/>
      <c r="AD10" s="282" t="str">
        <f>W10</f>
        <v>07 Jan 2020 to 31 Mar 2020</v>
      </c>
      <c r="AE10" s="284"/>
    </row>
    <row r="11" spans="1:31" ht="14.25" customHeight="1">
      <c r="A11" s="309"/>
      <c r="B11" s="309"/>
      <c r="C11" s="309"/>
      <c r="D11" s="29" t="s">
        <v>3</v>
      </c>
      <c r="E11" s="29" t="s">
        <v>4</v>
      </c>
      <c r="F11" s="29" t="s">
        <v>3</v>
      </c>
      <c r="G11" s="29" t="s">
        <v>4</v>
      </c>
      <c r="H11" s="8"/>
      <c r="I11" s="26"/>
      <c r="J11" s="26"/>
      <c r="K11" s="26"/>
      <c r="L11" s="26"/>
      <c r="N11" s="303"/>
      <c r="O11" s="303"/>
      <c r="P11" s="303"/>
      <c r="Q11" s="51" t="s">
        <v>3</v>
      </c>
      <c r="R11" s="51" t="s">
        <v>4</v>
      </c>
      <c r="S11" s="51" t="s">
        <v>3</v>
      </c>
      <c r="T11" s="51" t="s">
        <v>4</v>
      </c>
      <c r="V11" s="27"/>
      <c r="W11" s="27"/>
      <c r="X11" s="50"/>
      <c r="Y11" s="297"/>
      <c r="Z11" s="297"/>
      <c r="AA11" s="297"/>
      <c r="AB11" s="52" t="s">
        <v>3</v>
      </c>
      <c r="AC11" s="52" t="s">
        <v>4</v>
      </c>
      <c r="AD11" s="52" t="s">
        <v>3</v>
      </c>
      <c r="AE11" s="52" t="s">
        <v>4</v>
      </c>
    </row>
    <row r="12" spans="1:31" ht="14.25" customHeight="1">
      <c r="A12" s="30" t="s">
        <v>1994</v>
      </c>
      <c r="B12" s="31" t="s">
        <v>139</v>
      </c>
      <c r="C12" s="31" t="s">
        <v>140</v>
      </c>
      <c r="D12" s="31">
        <v>474</v>
      </c>
      <c r="E12" s="31">
        <v>790</v>
      </c>
      <c r="F12" s="31">
        <v>294</v>
      </c>
      <c r="G12" s="31">
        <v>490</v>
      </c>
      <c r="H12" s="8"/>
      <c r="I12" s="33"/>
      <c r="J12" s="33"/>
      <c r="K12" s="33">
        <v>6</v>
      </c>
      <c r="L12" s="33">
        <v>12</v>
      </c>
      <c r="N12" s="30" t="str">
        <f t="shared" ref="N12:P18" si="0">A12</f>
        <v>Manta Villa</v>
      </c>
      <c r="O12" s="31" t="str">
        <f t="shared" si="0"/>
        <v>BB</v>
      </c>
      <c r="P12" s="31" t="str">
        <f t="shared" si="0"/>
        <v>02 Persons</v>
      </c>
      <c r="Q12" s="31">
        <f>D12+K12</f>
        <v>480</v>
      </c>
      <c r="R12" s="34">
        <f t="shared" ref="Q12:R16" si="1">E12+L12</f>
        <v>802</v>
      </c>
      <c r="S12" s="34">
        <f>F12+K12</f>
        <v>300</v>
      </c>
      <c r="T12" s="34">
        <f>G12+L12</f>
        <v>502</v>
      </c>
      <c r="V12" s="53">
        <v>20</v>
      </c>
      <c r="W12" s="53">
        <v>10</v>
      </c>
      <c r="X12" s="50"/>
      <c r="Y12" s="30" t="str">
        <f t="shared" ref="Y12:AA18" si="2">N12</f>
        <v>Manta Villa</v>
      </c>
      <c r="Z12" s="31" t="str">
        <f t="shared" si="2"/>
        <v>BB</v>
      </c>
      <c r="AA12" s="31" t="str">
        <f t="shared" si="2"/>
        <v>02 Persons</v>
      </c>
      <c r="AB12" s="31">
        <f t="shared" ref="AB12:AB16" si="3">Q12+V12</f>
        <v>500</v>
      </c>
      <c r="AC12" s="34">
        <f t="shared" ref="AC12:AD16" si="4">R12+V12</f>
        <v>822</v>
      </c>
      <c r="AD12" s="34">
        <f t="shared" si="4"/>
        <v>310</v>
      </c>
      <c r="AE12" s="34">
        <f t="shared" ref="AE12:AE16" si="5">T12+W12</f>
        <v>512</v>
      </c>
    </row>
    <row r="13" spans="1:31" ht="14.25" customHeight="1">
      <c r="A13" s="30" t="s">
        <v>1995</v>
      </c>
      <c r="B13" s="31" t="s">
        <v>139</v>
      </c>
      <c r="C13" s="31" t="s">
        <v>140</v>
      </c>
      <c r="D13" s="31">
        <v>504</v>
      </c>
      <c r="E13" s="31">
        <v>840</v>
      </c>
      <c r="F13" s="31">
        <v>324</v>
      </c>
      <c r="G13" s="31">
        <v>540</v>
      </c>
      <c r="H13" s="8"/>
      <c r="I13" s="33"/>
      <c r="J13" s="33"/>
      <c r="K13" s="33">
        <v>6</v>
      </c>
      <c r="L13" s="33">
        <v>12</v>
      </c>
      <c r="N13" s="30" t="str">
        <f t="shared" si="0"/>
        <v>Dolphin Villa</v>
      </c>
      <c r="O13" s="31" t="str">
        <f t="shared" si="0"/>
        <v>BB</v>
      </c>
      <c r="P13" s="31" t="str">
        <f t="shared" si="0"/>
        <v>02 Persons</v>
      </c>
      <c r="Q13" s="31">
        <f t="shared" si="1"/>
        <v>510</v>
      </c>
      <c r="R13" s="34">
        <f t="shared" si="1"/>
        <v>852</v>
      </c>
      <c r="S13" s="34">
        <f t="shared" ref="S13:T16" si="6">F13+K13</f>
        <v>330</v>
      </c>
      <c r="T13" s="34">
        <f t="shared" si="6"/>
        <v>552</v>
      </c>
      <c r="V13" s="53">
        <v>20</v>
      </c>
      <c r="W13" s="53">
        <v>10</v>
      </c>
      <c r="X13" s="50"/>
      <c r="Y13" s="30" t="str">
        <f t="shared" si="2"/>
        <v>Dolphin Villa</v>
      </c>
      <c r="Z13" s="31" t="str">
        <f t="shared" si="2"/>
        <v>BB</v>
      </c>
      <c r="AA13" s="31" t="str">
        <f t="shared" si="2"/>
        <v>02 Persons</v>
      </c>
      <c r="AB13" s="31">
        <f t="shared" si="3"/>
        <v>530</v>
      </c>
      <c r="AC13" s="34">
        <f t="shared" si="4"/>
        <v>872</v>
      </c>
      <c r="AD13" s="34">
        <f t="shared" si="4"/>
        <v>340</v>
      </c>
      <c r="AE13" s="34">
        <f t="shared" si="5"/>
        <v>562</v>
      </c>
    </row>
    <row r="14" spans="1:31" ht="14.25" customHeight="1">
      <c r="A14" s="30" t="s">
        <v>1996</v>
      </c>
      <c r="B14" s="31" t="s">
        <v>139</v>
      </c>
      <c r="C14" s="31" t="s">
        <v>140</v>
      </c>
      <c r="D14" s="31">
        <v>564</v>
      </c>
      <c r="E14" s="31">
        <v>940</v>
      </c>
      <c r="F14" s="31">
        <v>384</v>
      </c>
      <c r="G14" s="31">
        <v>640</v>
      </c>
      <c r="H14" s="8"/>
      <c r="I14" s="33"/>
      <c r="J14" s="33"/>
      <c r="K14" s="33">
        <v>6</v>
      </c>
      <c r="L14" s="33">
        <v>12</v>
      </c>
      <c r="N14" s="30" t="str">
        <f t="shared" si="0"/>
        <v>Dolphin Villa Pool</v>
      </c>
      <c r="O14" s="31" t="str">
        <f t="shared" si="0"/>
        <v>BB</v>
      </c>
      <c r="P14" s="31" t="str">
        <f t="shared" si="0"/>
        <v>02 Persons</v>
      </c>
      <c r="Q14" s="31">
        <f t="shared" si="1"/>
        <v>570</v>
      </c>
      <c r="R14" s="34">
        <f t="shared" si="1"/>
        <v>952</v>
      </c>
      <c r="S14" s="34">
        <f t="shared" si="6"/>
        <v>390</v>
      </c>
      <c r="T14" s="34">
        <f t="shared" si="6"/>
        <v>652</v>
      </c>
      <c r="V14" s="53">
        <v>20</v>
      </c>
      <c r="W14" s="53">
        <v>10</v>
      </c>
      <c r="X14" s="50"/>
      <c r="Y14" s="30" t="str">
        <f t="shared" si="2"/>
        <v>Dolphin Villa Pool</v>
      </c>
      <c r="Z14" s="31" t="str">
        <f t="shared" si="2"/>
        <v>BB</v>
      </c>
      <c r="AA14" s="31" t="str">
        <f t="shared" si="2"/>
        <v>02 Persons</v>
      </c>
      <c r="AB14" s="31">
        <f t="shared" si="3"/>
        <v>590</v>
      </c>
      <c r="AC14" s="34">
        <f t="shared" si="4"/>
        <v>972</v>
      </c>
      <c r="AD14" s="34">
        <f t="shared" si="4"/>
        <v>400</v>
      </c>
      <c r="AE14" s="34">
        <f t="shared" si="5"/>
        <v>662</v>
      </c>
    </row>
    <row r="15" spans="1:31" ht="14.25" customHeight="1">
      <c r="A15" s="30" t="s">
        <v>456</v>
      </c>
      <c r="B15" s="31" t="s">
        <v>139</v>
      </c>
      <c r="C15" s="31" t="s">
        <v>140</v>
      </c>
      <c r="D15" s="31">
        <v>564</v>
      </c>
      <c r="E15" s="31">
        <v>940</v>
      </c>
      <c r="F15" s="31">
        <v>384</v>
      </c>
      <c r="G15" s="31">
        <v>640</v>
      </c>
      <c r="H15" s="8"/>
      <c r="I15" s="33"/>
      <c r="J15" s="33"/>
      <c r="K15" s="33">
        <v>6</v>
      </c>
      <c r="L15" s="33">
        <v>12</v>
      </c>
      <c r="N15" s="30" t="str">
        <f t="shared" si="0"/>
        <v xml:space="preserve">Beach Suite Pool </v>
      </c>
      <c r="O15" s="31" t="str">
        <f t="shared" si="0"/>
        <v>BB</v>
      </c>
      <c r="P15" s="31" t="str">
        <f t="shared" si="0"/>
        <v>02 Persons</v>
      </c>
      <c r="Q15" s="31">
        <f t="shared" si="1"/>
        <v>570</v>
      </c>
      <c r="R15" s="34">
        <f t="shared" si="1"/>
        <v>952</v>
      </c>
      <c r="S15" s="34">
        <f t="shared" si="6"/>
        <v>390</v>
      </c>
      <c r="T15" s="34">
        <f t="shared" si="6"/>
        <v>652</v>
      </c>
      <c r="V15" s="53">
        <v>25</v>
      </c>
      <c r="W15" s="53">
        <v>12</v>
      </c>
      <c r="X15" s="50"/>
      <c r="Y15" s="30" t="str">
        <f t="shared" si="2"/>
        <v xml:space="preserve">Beach Suite Pool </v>
      </c>
      <c r="Z15" s="31" t="str">
        <f t="shared" si="2"/>
        <v>BB</v>
      </c>
      <c r="AA15" s="31" t="str">
        <f t="shared" si="2"/>
        <v>02 Persons</v>
      </c>
      <c r="AB15" s="31">
        <f t="shared" si="3"/>
        <v>595</v>
      </c>
      <c r="AC15" s="34">
        <f t="shared" si="4"/>
        <v>977</v>
      </c>
      <c r="AD15" s="34">
        <f t="shared" si="4"/>
        <v>402</v>
      </c>
      <c r="AE15" s="34">
        <f t="shared" si="5"/>
        <v>664</v>
      </c>
    </row>
    <row r="16" spans="1:31" ht="14.25" customHeight="1">
      <c r="A16" s="30" t="s">
        <v>1839</v>
      </c>
      <c r="B16" s="31" t="s">
        <v>139</v>
      </c>
      <c r="C16" s="31" t="s">
        <v>140</v>
      </c>
      <c r="D16" s="31">
        <v>714</v>
      </c>
      <c r="E16" s="31">
        <v>1190</v>
      </c>
      <c r="F16" s="31">
        <v>534</v>
      </c>
      <c r="G16" s="31">
        <v>890</v>
      </c>
      <c r="H16" s="8"/>
      <c r="I16" s="33"/>
      <c r="J16" s="33"/>
      <c r="K16" s="33">
        <v>6</v>
      </c>
      <c r="L16" s="33">
        <v>12</v>
      </c>
      <c r="N16" s="30" t="str">
        <f t="shared" si="0"/>
        <v xml:space="preserve">Aqua Suite </v>
      </c>
      <c r="O16" s="31" t="str">
        <f t="shared" si="0"/>
        <v>BB</v>
      </c>
      <c r="P16" s="31" t="str">
        <f t="shared" si="0"/>
        <v>02 Persons</v>
      </c>
      <c r="Q16" s="31">
        <f t="shared" si="1"/>
        <v>720</v>
      </c>
      <c r="R16" s="34">
        <f t="shared" si="1"/>
        <v>1202</v>
      </c>
      <c r="S16" s="34">
        <f t="shared" si="6"/>
        <v>540</v>
      </c>
      <c r="T16" s="34">
        <f t="shared" si="6"/>
        <v>902</v>
      </c>
      <c r="V16" s="53">
        <v>25</v>
      </c>
      <c r="W16" s="53">
        <v>10</v>
      </c>
      <c r="X16" s="50"/>
      <c r="Y16" s="30" t="str">
        <f t="shared" si="2"/>
        <v xml:space="preserve">Aqua Suite </v>
      </c>
      <c r="Z16" s="31" t="str">
        <f t="shared" si="2"/>
        <v>BB</v>
      </c>
      <c r="AA16" s="31" t="str">
        <f t="shared" si="2"/>
        <v>02 Persons</v>
      </c>
      <c r="AB16" s="31">
        <f t="shared" si="3"/>
        <v>745</v>
      </c>
      <c r="AC16" s="34">
        <f t="shared" si="4"/>
        <v>1227</v>
      </c>
      <c r="AD16" s="34">
        <f t="shared" si="4"/>
        <v>550</v>
      </c>
      <c r="AE16" s="34">
        <f t="shared" si="5"/>
        <v>912</v>
      </c>
    </row>
    <row r="17" spans="1:31" ht="14.25" customHeight="1">
      <c r="A17" s="30" t="s">
        <v>1997</v>
      </c>
      <c r="B17" s="31" t="s">
        <v>139</v>
      </c>
      <c r="C17" s="31" t="s">
        <v>140</v>
      </c>
      <c r="D17" s="31">
        <v>834</v>
      </c>
      <c r="E17" s="31">
        <v>1390</v>
      </c>
      <c r="F17" s="31">
        <v>654</v>
      </c>
      <c r="G17" s="31">
        <v>1090</v>
      </c>
      <c r="H17" s="8"/>
      <c r="I17" s="33"/>
      <c r="J17" s="33"/>
      <c r="K17" s="33">
        <v>6</v>
      </c>
      <c r="L17" s="33">
        <v>12</v>
      </c>
      <c r="N17" s="30" t="str">
        <f t="shared" si="0"/>
        <v xml:space="preserve">Aqua Suite Pool </v>
      </c>
      <c r="O17" s="31" t="str">
        <f t="shared" si="0"/>
        <v>BB</v>
      </c>
      <c r="P17" s="31" t="str">
        <f t="shared" si="0"/>
        <v>02 Persons</v>
      </c>
      <c r="Q17" s="31">
        <f>D17+K17</f>
        <v>840</v>
      </c>
      <c r="R17" s="34">
        <f>E17+L17</f>
        <v>1402</v>
      </c>
      <c r="S17" s="34">
        <f>F17+K17</f>
        <v>660</v>
      </c>
      <c r="T17" s="34">
        <f>G17+L17</f>
        <v>1102</v>
      </c>
      <c r="V17" s="53">
        <v>25</v>
      </c>
      <c r="W17" s="53">
        <v>10</v>
      </c>
      <c r="X17" s="50"/>
      <c r="Y17" s="30" t="str">
        <f t="shared" si="2"/>
        <v xml:space="preserve">Aqua Suite Pool </v>
      </c>
      <c r="Z17" s="31" t="str">
        <f t="shared" si="2"/>
        <v>BB</v>
      </c>
      <c r="AA17" s="31" t="str">
        <f t="shared" si="2"/>
        <v>02 Persons</v>
      </c>
      <c r="AB17" s="31">
        <f>Q17+V17</f>
        <v>865</v>
      </c>
      <c r="AC17" s="34">
        <f>R17+V17</f>
        <v>1427</v>
      </c>
      <c r="AD17" s="34">
        <f>S17+W17</f>
        <v>670</v>
      </c>
      <c r="AE17" s="34">
        <f>T17+W17</f>
        <v>1112</v>
      </c>
    </row>
    <row r="18" spans="1:31" ht="14.25" customHeight="1">
      <c r="A18" s="30" t="s">
        <v>1998</v>
      </c>
      <c r="B18" s="31" t="s">
        <v>139</v>
      </c>
      <c r="C18" s="31" t="s">
        <v>140</v>
      </c>
      <c r="D18" s="31">
        <v>1794</v>
      </c>
      <c r="E18" s="31">
        <v>2990</v>
      </c>
      <c r="F18" s="31">
        <v>1494</v>
      </c>
      <c r="G18" s="31">
        <v>2490</v>
      </c>
      <c r="H18" s="8"/>
      <c r="I18" s="33"/>
      <c r="J18" s="33"/>
      <c r="K18" s="33">
        <v>6</v>
      </c>
      <c r="L18" s="33">
        <v>12</v>
      </c>
      <c r="N18" s="30" t="str">
        <f t="shared" si="0"/>
        <v>You &amp; Me Suite</v>
      </c>
      <c r="O18" s="31" t="str">
        <f t="shared" si="0"/>
        <v>BB</v>
      </c>
      <c r="P18" s="31" t="str">
        <f t="shared" si="0"/>
        <v>02 Persons</v>
      </c>
      <c r="Q18" s="31">
        <f>D18+K18</f>
        <v>1800</v>
      </c>
      <c r="R18" s="34">
        <f>E18+L18</f>
        <v>3002</v>
      </c>
      <c r="S18" s="34">
        <f>F18+K18</f>
        <v>1500</v>
      </c>
      <c r="T18" s="34">
        <f>G18+L18</f>
        <v>2502</v>
      </c>
      <c r="V18" s="53">
        <v>25</v>
      </c>
      <c r="W18" s="53">
        <v>15</v>
      </c>
      <c r="X18" s="50"/>
      <c r="Y18" s="30" t="str">
        <f t="shared" si="2"/>
        <v>You &amp; Me Suite</v>
      </c>
      <c r="Z18" s="31" t="str">
        <f t="shared" si="2"/>
        <v>BB</v>
      </c>
      <c r="AA18" s="31" t="str">
        <f t="shared" si="2"/>
        <v>02 Persons</v>
      </c>
      <c r="AB18" s="31">
        <f>Q18+V18</f>
        <v>1825</v>
      </c>
      <c r="AC18" s="34">
        <f>R18+V18</f>
        <v>3027</v>
      </c>
      <c r="AD18" s="34">
        <f>S18+W18</f>
        <v>1515</v>
      </c>
      <c r="AE18" s="34">
        <f>T18+W18</f>
        <v>2517</v>
      </c>
    </row>
    <row r="19" spans="1:31" ht="14.25" customHeight="1">
      <c r="A19" s="25" t="s">
        <v>24</v>
      </c>
      <c r="I19" s="25" t="s">
        <v>25</v>
      </c>
      <c r="N19" s="25" t="s">
        <v>26</v>
      </c>
      <c r="V19" s="25" t="s">
        <v>27</v>
      </c>
      <c r="Y19" s="25" t="s">
        <v>28</v>
      </c>
    </row>
    <row r="20" spans="1:31" ht="14.25" customHeight="1">
      <c r="A20" s="307" t="s">
        <v>0</v>
      </c>
      <c r="B20" s="307" t="s">
        <v>1</v>
      </c>
      <c r="C20" s="307" t="s">
        <v>29</v>
      </c>
      <c r="D20" s="288" t="s">
        <v>47</v>
      </c>
      <c r="E20" s="290"/>
      <c r="F20" s="288" t="s">
        <v>48</v>
      </c>
      <c r="G20" s="290"/>
      <c r="H20" s="8"/>
      <c r="I20" s="26" t="s">
        <v>32</v>
      </c>
      <c r="J20" s="26" t="s">
        <v>33</v>
      </c>
      <c r="K20" s="26" t="s">
        <v>34</v>
      </c>
      <c r="L20" s="26" t="s">
        <v>34</v>
      </c>
      <c r="N20" s="301" t="s">
        <v>0</v>
      </c>
      <c r="O20" s="301" t="s">
        <v>1</v>
      </c>
      <c r="P20" s="301" t="s">
        <v>29</v>
      </c>
      <c r="Q20" s="291" t="str">
        <f>D20</f>
        <v>Season 3</v>
      </c>
      <c r="R20" s="293"/>
      <c r="S20" s="291" t="str">
        <f>F20</f>
        <v>Season 4</v>
      </c>
      <c r="T20" s="293"/>
      <c r="V20" s="27" t="str">
        <f>Q20</f>
        <v>Season 3</v>
      </c>
      <c r="W20" s="27" t="str">
        <f>S20</f>
        <v>Season 4</v>
      </c>
      <c r="X20" s="50"/>
      <c r="Y20" s="295" t="s">
        <v>0</v>
      </c>
      <c r="Z20" s="295" t="s">
        <v>1</v>
      </c>
      <c r="AA20" s="295" t="s">
        <v>29</v>
      </c>
      <c r="AB20" s="282" t="str">
        <f>V20</f>
        <v>Season 3</v>
      </c>
      <c r="AC20" s="284"/>
      <c r="AD20" s="282" t="str">
        <f>W20</f>
        <v>Season 4</v>
      </c>
      <c r="AE20" s="284"/>
    </row>
    <row r="21" spans="1:31" ht="14.25" customHeight="1">
      <c r="A21" s="308"/>
      <c r="B21" s="308"/>
      <c r="C21" s="308"/>
      <c r="D21" s="288" t="s">
        <v>50</v>
      </c>
      <c r="E21" s="290"/>
      <c r="F21" s="288" t="s">
        <v>53</v>
      </c>
      <c r="G21" s="290"/>
      <c r="H21" s="8"/>
      <c r="I21" s="26" t="s">
        <v>37</v>
      </c>
      <c r="J21" s="26" t="s">
        <v>38</v>
      </c>
      <c r="K21" s="26" t="s">
        <v>38</v>
      </c>
      <c r="L21" s="26" t="s">
        <v>38</v>
      </c>
      <c r="N21" s="302"/>
      <c r="O21" s="302"/>
      <c r="P21" s="302"/>
      <c r="Q21" s="291" t="str">
        <f>D21</f>
        <v>01 Apr 2020 to 30 Apr 2020</v>
      </c>
      <c r="R21" s="293"/>
      <c r="S21" s="291" t="str">
        <f>F21</f>
        <v>01 May 2020 to 31 Jul 2020</v>
      </c>
      <c r="T21" s="293"/>
      <c r="V21" s="27" t="str">
        <f>Q21</f>
        <v>01 Apr 2020 to 30 Apr 2020</v>
      </c>
      <c r="W21" s="27" t="str">
        <f>S21</f>
        <v>01 May 2020 to 31 Jul 2020</v>
      </c>
      <c r="X21" s="50"/>
      <c r="Y21" s="296"/>
      <c r="Z21" s="296"/>
      <c r="AA21" s="296"/>
      <c r="AB21" s="282" t="str">
        <f>V21</f>
        <v>01 Apr 2020 to 30 Apr 2020</v>
      </c>
      <c r="AC21" s="284"/>
      <c r="AD21" s="282" t="str">
        <f>W21</f>
        <v>01 May 2020 to 31 Jul 2020</v>
      </c>
      <c r="AE21" s="284"/>
    </row>
    <row r="22" spans="1:31" ht="14.25" customHeight="1">
      <c r="A22" s="309"/>
      <c r="B22" s="309"/>
      <c r="C22" s="309"/>
      <c r="D22" s="29" t="s">
        <v>3</v>
      </c>
      <c r="E22" s="29" t="s">
        <v>4</v>
      </c>
      <c r="F22" s="29" t="s">
        <v>3</v>
      </c>
      <c r="G22" s="29" t="s">
        <v>4</v>
      </c>
      <c r="H22" s="8"/>
      <c r="I22" s="26"/>
      <c r="J22" s="26"/>
      <c r="K22" s="26"/>
      <c r="L22" s="26"/>
      <c r="N22" s="303"/>
      <c r="O22" s="303"/>
      <c r="P22" s="303"/>
      <c r="Q22" s="51" t="s">
        <v>3</v>
      </c>
      <c r="R22" s="51" t="s">
        <v>4</v>
      </c>
      <c r="S22" s="51" t="s">
        <v>3</v>
      </c>
      <c r="T22" s="51" t="s">
        <v>4</v>
      </c>
      <c r="V22" s="27"/>
      <c r="W22" s="27"/>
      <c r="X22" s="50"/>
      <c r="Y22" s="297"/>
      <c r="Z22" s="297"/>
      <c r="AA22" s="297"/>
      <c r="AB22" s="52" t="s">
        <v>3</v>
      </c>
      <c r="AC22" s="52" t="s">
        <v>4</v>
      </c>
      <c r="AD22" s="52" t="s">
        <v>3</v>
      </c>
      <c r="AE22" s="52" t="s">
        <v>4</v>
      </c>
    </row>
    <row r="23" spans="1:31" ht="14.25" customHeight="1">
      <c r="A23" s="30" t="s">
        <v>1994</v>
      </c>
      <c r="B23" s="31" t="s">
        <v>139</v>
      </c>
      <c r="C23" s="31" t="s">
        <v>140</v>
      </c>
      <c r="D23" s="31">
        <v>234</v>
      </c>
      <c r="E23" s="31">
        <v>390</v>
      </c>
      <c r="F23" s="31">
        <v>174</v>
      </c>
      <c r="G23" s="31">
        <v>290</v>
      </c>
      <c r="H23" s="8"/>
      <c r="I23" s="33"/>
      <c r="J23" s="33"/>
      <c r="K23" s="33">
        <v>6</v>
      </c>
      <c r="L23" s="33">
        <v>12</v>
      </c>
      <c r="N23" s="30" t="str">
        <f t="shared" ref="N23:P29" si="7">A23</f>
        <v>Manta Villa</v>
      </c>
      <c r="O23" s="31" t="str">
        <f t="shared" si="7"/>
        <v>BB</v>
      </c>
      <c r="P23" s="31" t="str">
        <f t="shared" si="7"/>
        <v>02 Persons</v>
      </c>
      <c r="Q23" s="31">
        <f>D23+K23</f>
        <v>240</v>
      </c>
      <c r="R23" s="34">
        <f t="shared" ref="R23:R27" si="8">E23+L23</f>
        <v>402</v>
      </c>
      <c r="S23" s="34">
        <f>F23+K23</f>
        <v>180</v>
      </c>
      <c r="T23" s="34">
        <f>G23+L23</f>
        <v>302</v>
      </c>
      <c r="V23" s="53">
        <v>10</v>
      </c>
      <c r="W23" s="53">
        <v>10</v>
      </c>
      <c r="X23" s="50"/>
      <c r="Y23" s="30" t="str">
        <f t="shared" ref="Y23:AA29" si="9">N23</f>
        <v>Manta Villa</v>
      </c>
      <c r="Z23" s="31" t="str">
        <f t="shared" si="9"/>
        <v>BB</v>
      </c>
      <c r="AA23" s="31" t="str">
        <f t="shared" si="9"/>
        <v>02 Persons</v>
      </c>
      <c r="AB23" s="31">
        <f t="shared" ref="AB23:AB27" si="10">Q23+V23</f>
        <v>250</v>
      </c>
      <c r="AC23" s="34">
        <f t="shared" ref="AC23:AD27" si="11">R23+V23</f>
        <v>412</v>
      </c>
      <c r="AD23" s="34">
        <f t="shared" si="11"/>
        <v>190</v>
      </c>
      <c r="AE23" s="34">
        <f t="shared" ref="AE23:AE27" si="12">T23+W23</f>
        <v>312</v>
      </c>
    </row>
    <row r="24" spans="1:31" ht="14.25" customHeight="1">
      <c r="A24" s="30" t="s">
        <v>1995</v>
      </c>
      <c r="B24" s="31" t="s">
        <v>139</v>
      </c>
      <c r="C24" s="31" t="s">
        <v>140</v>
      </c>
      <c r="D24" s="31">
        <v>264</v>
      </c>
      <c r="E24" s="31">
        <v>440</v>
      </c>
      <c r="F24" s="31">
        <v>204</v>
      </c>
      <c r="G24" s="31">
        <v>340</v>
      </c>
      <c r="H24" s="8"/>
      <c r="I24" s="33"/>
      <c r="J24" s="33"/>
      <c r="K24" s="33">
        <v>6</v>
      </c>
      <c r="L24" s="33">
        <v>12</v>
      </c>
      <c r="N24" s="30" t="str">
        <f t="shared" si="7"/>
        <v>Dolphin Villa</v>
      </c>
      <c r="O24" s="31" t="str">
        <f t="shared" si="7"/>
        <v>BB</v>
      </c>
      <c r="P24" s="31" t="str">
        <f t="shared" si="7"/>
        <v>02 Persons</v>
      </c>
      <c r="Q24" s="31">
        <f t="shared" ref="Q24:Q27" si="13">D24+K24</f>
        <v>270</v>
      </c>
      <c r="R24" s="34">
        <f t="shared" si="8"/>
        <v>452</v>
      </c>
      <c r="S24" s="34">
        <f t="shared" ref="S24:T27" si="14">F24+K24</f>
        <v>210</v>
      </c>
      <c r="T24" s="34">
        <f t="shared" si="14"/>
        <v>352</v>
      </c>
      <c r="V24" s="53">
        <v>10</v>
      </c>
      <c r="W24" s="53">
        <v>10</v>
      </c>
      <c r="X24" s="50"/>
      <c r="Y24" s="30" t="str">
        <f t="shared" si="9"/>
        <v>Dolphin Villa</v>
      </c>
      <c r="Z24" s="31" t="str">
        <f t="shared" si="9"/>
        <v>BB</v>
      </c>
      <c r="AA24" s="31" t="str">
        <f t="shared" si="9"/>
        <v>02 Persons</v>
      </c>
      <c r="AB24" s="31">
        <f t="shared" si="10"/>
        <v>280</v>
      </c>
      <c r="AC24" s="34">
        <f t="shared" si="11"/>
        <v>462</v>
      </c>
      <c r="AD24" s="34">
        <f t="shared" si="11"/>
        <v>220</v>
      </c>
      <c r="AE24" s="34">
        <f t="shared" si="12"/>
        <v>362</v>
      </c>
    </row>
    <row r="25" spans="1:31" ht="14.25" customHeight="1">
      <c r="A25" s="30" t="s">
        <v>1996</v>
      </c>
      <c r="B25" s="31" t="s">
        <v>139</v>
      </c>
      <c r="C25" s="31" t="s">
        <v>140</v>
      </c>
      <c r="D25" s="31">
        <v>324</v>
      </c>
      <c r="E25" s="31">
        <v>540</v>
      </c>
      <c r="F25" s="31">
        <v>264</v>
      </c>
      <c r="G25" s="31">
        <v>440</v>
      </c>
      <c r="H25" s="8"/>
      <c r="I25" s="33"/>
      <c r="J25" s="33"/>
      <c r="K25" s="33">
        <v>6</v>
      </c>
      <c r="L25" s="33">
        <v>12</v>
      </c>
      <c r="N25" s="30" t="str">
        <f t="shared" si="7"/>
        <v>Dolphin Villa Pool</v>
      </c>
      <c r="O25" s="31" t="str">
        <f t="shared" si="7"/>
        <v>BB</v>
      </c>
      <c r="P25" s="31" t="str">
        <f t="shared" si="7"/>
        <v>02 Persons</v>
      </c>
      <c r="Q25" s="31">
        <f t="shared" si="13"/>
        <v>330</v>
      </c>
      <c r="R25" s="34">
        <f t="shared" si="8"/>
        <v>552</v>
      </c>
      <c r="S25" s="34">
        <f t="shared" si="14"/>
        <v>270</v>
      </c>
      <c r="T25" s="34">
        <f t="shared" si="14"/>
        <v>452</v>
      </c>
      <c r="V25" s="53">
        <v>10</v>
      </c>
      <c r="W25" s="53">
        <v>10</v>
      </c>
      <c r="X25" s="50"/>
      <c r="Y25" s="30" t="str">
        <f t="shared" si="9"/>
        <v>Dolphin Villa Pool</v>
      </c>
      <c r="Z25" s="31" t="str">
        <f t="shared" si="9"/>
        <v>BB</v>
      </c>
      <c r="AA25" s="31" t="str">
        <f t="shared" si="9"/>
        <v>02 Persons</v>
      </c>
      <c r="AB25" s="31">
        <f t="shared" si="10"/>
        <v>340</v>
      </c>
      <c r="AC25" s="34">
        <f t="shared" si="11"/>
        <v>562</v>
      </c>
      <c r="AD25" s="34">
        <f t="shared" si="11"/>
        <v>280</v>
      </c>
      <c r="AE25" s="34">
        <f t="shared" si="12"/>
        <v>462</v>
      </c>
    </row>
    <row r="26" spans="1:31" ht="14.25" customHeight="1">
      <c r="A26" s="30" t="s">
        <v>456</v>
      </c>
      <c r="B26" s="31" t="s">
        <v>139</v>
      </c>
      <c r="C26" s="31" t="s">
        <v>140</v>
      </c>
      <c r="D26" s="31">
        <v>324</v>
      </c>
      <c r="E26" s="31">
        <v>540</v>
      </c>
      <c r="F26" s="31">
        <v>264</v>
      </c>
      <c r="G26" s="31">
        <v>440</v>
      </c>
      <c r="H26" s="8"/>
      <c r="I26" s="33"/>
      <c r="J26" s="33"/>
      <c r="K26" s="33">
        <v>6</v>
      </c>
      <c r="L26" s="33">
        <v>12</v>
      </c>
      <c r="N26" s="30" t="str">
        <f t="shared" si="7"/>
        <v xml:space="preserve">Beach Suite Pool </v>
      </c>
      <c r="O26" s="31" t="str">
        <f t="shared" si="7"/>
        <v>BB</v>
      </c>
      <c r="P26" s="31" t="str">
        <f t="shared" si="7"/>
        <v>02 Persons</v>
      </c>
      <c r="Q26" s="31">
        <f t="shared" si="13"/>
        <v>330</v>
      </c>
      <c r="R26" s="34">
        <f t="shared" si="8"/>
        <v>552</v>
      </c>
      <c r="S26" s="34">
        <f t="shared" si="14"/>
        <v>270</v>
      </c>
      <c r="T26" s="34">
        <f t="shared" si="14"/>
        <v>452</v>
      </c>
      <c r="V26" s="53">
        <v>12</v>
      </c>
      <c r="W26" s="53">
        <v>12</v>
      </c>
      <c r="X26" s="50"/>
      <c r="Y26" s="30" t="str">
        <f t="shared" si="9"/>
        <v xml:space="preserve">Beach Suite Pool </v>
      </c>
      <c r="Z26" s="31" t="str">
        <f t="shared" si="9"/>
        <v>BB</v>
      </c>
      <c r="AA26" s="31" t="str">
        <f t="shared" si="9"/>
        <v>02 Persons</v>
      </c>
      <c r="AB26" s="31">
        <f t="shared" si="10"/>
        <v>342</v>
      </c>
      <c r="AC26" s="34">
        <f t="shared" si="11"/>
        <v>564</v>
      </c>
      <c r="AD26" s="34">
        <f t="shared" si="11"/>
        <v>282</v>
      </c>
      <c r="AE26" s="34">
        <f t="shared" si="12"/>
        <v>464</v>
      </c>
    </row>
    <row r="27" spans="1:31" ht="14.25" customHeight="1">
      <c r="A27" s="30" t="s">
        <v>1839</v>
      </c>
      <c r="B27" s="31" t="s">
        <v>139</v>
      </c>
      <c r="C27" s="31" t="s">
        <v>140</v>
      </c>
      <c r="D27" s="31">
        <v>474</v>
      </c>
      <c r="E27" s="31">
        <v>790</v>
      </c>
      <c r="F27" s="31">
        <v>414</v>
      </c>
      <c r="G27" s="31">
        <v>690</v>
      </c>
      <c r="H27" s="8"/>
      <c r="I27" s="33"/>
      <c r="J27" s="33"/>
      <c r="K27" s="33">
        <v>6</v>
      </c>
      <c r="L27" s="33">
        <v>12</v>
      </c>
      <c r="N27" s="30" t="str">
        <f t="shared" si="7"/>
        <v xml:space="preserve">Aqua Suite </v>
      </c>
      <c r="O27" s="31" t="str">
        <f t="shared" si="7"/>
        <v>BB</v>
      </c>
      <c r="P27" s="31" t="str">
        <f t="shared" si="7"/>
        <v>02 Persons</v>
      </c>
      <c r="Q27" s="31">
        <f t="shared" si="13"/>
        <v>480</v>
      </c>
      <c r="R27" s="34">
        <f t="shared" si="8"/>
        <v>802</v>
      </c>
      <c r="S27" s="34">
        <f t="shared" si="14"/>
        <v>420</v>
      </c>
      <c r="T27" s="34">
        <f t="shared" si="14"/>
        <v>702</v>
      </c>
      <c r="V27" s="53">
        <v>10</v>
      </c>
      <c r="W27" s="53">
        <v>10</v>
      </c>
      <c r="X27" s="50"/>
      <c r="Y27" s="30" t="str">
        <f t="shared" si="9"/>
        <v xml:space="preserve">Aqua Suite </v>
      </c>
      <c r="Z27" s="31" t="str">
        <f t="shared" si="9"/>
        <v>BB</v>
      </c>
      <c r="AA27" s="31" t="str">
        <f t="shared" si="9"/>
        <v>02 Persons</v>
      </c>
      <c r="AB27" s="31">
        <f t="shared" si="10"/>
        <v>490</v>
      </c>
      <c r="AC27" s="34">
        <f t="shared" si="11"/>
        <v>812</v>
      </c>
      <c r="AD27" s="34">
        <f t="shared" si="11"/>
        <v>430</v>
      </c>
      <c r="AE27" s="34">
        <f t="shared" si="12"/>
        <v>712</v>
      </c>
    </row>
    <row r="28" spans="1:31" ht="14.25" customHeight="1">
      <c r="A28" s="30" t="s">
        <v>1997</v>
      </c>
      <c r="B28" s="31" t="s">
        <v>139</v>
      </c>
      <c r="C28" s="31" t="s">
        <v>140</v>
      </c>
      <c r="D28" s="31">
        <v>594</v>
      </c>
      <c r="E28" s="31">
        <v>990</v>
      </c>
      <c r="F28" s="31">
        <v>534</v>
      </c>
      <c r="G28" s="31">
        <v>890</v>
      </c>
      <c r="H28" s="8"/>
      <c r="I28" s="33"/>
      <c r="J28" s="33"/>
      <c r="K28" s="33">
        <v>6</v>
      </c>
      <c r="L28" s="33">
        <v>12</v>
      </c>
      <c r="N28" s="30" t="str">
        <f t="shared" si="7"/>
        <v xml:space="preserve">Aqua Suite Pool </v>
      </c>
      <c r="O28" s="31" t="str">
        <f t="shared" si="7"/>
        <v>BB</v>
      </c>
      <c r="P28" s="31" t="str">
        <f t="shared" si="7"/>
        <v>02 Persons</v>
      </c>
      <c r="Q28" s="31">
        <f>D28+K28</f>
        <v>600</v>
      </c>
      <c r="R28" s="34">
        <f>E28+L28</f>
        <v>1002</v>
      </c>
      <c r="S28" s="34">
        <f>F28+K28</f>
        <v>540</v>
      </c>
      <c r="T28" s="34">
        <f>G28+L28</f>
        <v>902</v>
      </c>
      <c r="V28" s="53">
        <v>10</v>
      </c>
      <c r="W28" s="53">
        <v>10</v>
      </c>
      <c r="X28" s="50"/>
      <c r="Y28" s="30" t="str">
        <f t="shared" si="9"/>
        <v xml:space="preserve">Aqua Suite Pool </v>
      </c>
      <c r="Z28" s="31" t="str">
        <f t="shared" si="9"/>
        <v>BB</v>
      </c>
      <c r="AA28" s="31" t="str">
        <f t="shared" si="9"/>
        <v>02 Persons</v>
      </c>
      <c r="AB28" s="31">
        <f>Q28+V28</f>
        <v>610</v>
      </c>
      <c r="AC28" s="34">
        <f>R28+V28</f>
        <v>1012</v>
      </c>
      <c r="AD28" s="34">
        <f>S28+W28</f>
        <v>550</v>
      </c>
      <c r="AE28" s="34">
        <f>T28+W28</f>
        <v>912</v>
      </c>
    </row>
    <row r="29" spans="1:31" ht="14.25" customHeight="1">
      <c r="A29" s="30" t="s">
        <v>1998</v>
      </c>
      <c r="B29" s="31" t="s">
        <v>139</v>
      </c>
      <c r="C29" s="31" t="s">
        <v>140</v>
      </c>
      <c r="D29" s="31">
        <v>1434</v>
      </c>
      <c r="E29" s="31">
        <v>2390</v>
      </c>
      <c r="F29" s="31">
        <v>1194</v>
      </c>
      <c r="G29" s="31">
        <v>1990</v>
      </c>
      <c r="H29" s="8"/>
      <c r="I29" s="33"/>
      <c r="J29" s="33"/>
      <c r="K29" s="33">
        <v>6</v>
      </c>
      <c r="L29" s="33">
        <v>12</v>
      </c>
      <c r="N29" s="30" t="str">
        <f t="shared" si="7"/>
        <v>You &amp; Me Suite</v>
      </c>
      <c r="O29" s="31" t="str">
        <f t="shared" si="7"/>
        <v>BB</v>
      </c>
      <c r="P29" s="31" t="str">
        <f t="shared" si="7"/>
        <v>02 Persons</v>
      </c>
      <c r="Q29" s="31">
        <f>D29+K29</f>
        <v>1440</v>
      </c>
      <c r="R29" s="34">
        <f>E29+L29</f>
        <v>2402</v>
      </c>
      <c r="S29" s="34">
        <f>F29+K29</f>
        <v>1200</v>
      </c>
      <c r="T29" s="34">
        <f>G29+L29</f>
        <v>2002</v>
      </c>
      <c r="V29" s="53">
        <v>15</v>
      </c>
      <c r="W29" s="53">
        <v>15</v>
      </c>
      <c r="X29" s="50"/>
      <c r="Y29" s="30" t="str">
        <f t="shared" si="9"/>
        <v>You &amp; Me Suite</v>
      </c>
      <c r="Z29" s="31" t="str">
        <f t="shared" si="9"/>
        <v>BB</v>
      </c>
      <c r="AA29" s="31" t="str">
        <f t="shared" si="9"/>
        <v>02 Persons</v>
      </c>
      <c r="AB29" s="31">
        <f>Q29+V29</f>
        <v>1455</v>
      </c>
      <c r="AC29" s="34">
        <f>R29+V29</f>
        <v>2417</v>
      </c>
      <c r="AD29" s="34">
        <f>S29+W29</f>
        <v>1215</v>
      </c>
      <c r="AE29" s="34">
        <f>T29+W29</f>
        <v>2017</v>
      </c>
    </row>
    <row r="30" spans="1:31" ht="14.25" customHeight="1">
      <c r="A30" s="25" t="s">
        <v>24</v>
      </c>
      <c r="I30" s="25" t="s">
        <v>25</v>
      </c>
      <c r="N30" s="25" t="s">
        <v>26</v>
      </c>
      <c r="V30" s="25" t="s">
        <v>27</v>
      </c>
      <c r="Y30" s="25" t="s">
        <v>28</v>
      </c>
    </row>
    <row r="31" spans="1:31" ht="14.25" customHeight="1">
      <c r="A31" s="307" t="s">
        <v>0</v>
      </c>
      <c r="B31" s="307" t="s">
        <v>1</v>
      </c>
      <c r="C31" s="307" t="s">
        <v>29</v>
      </c>
      <c r="D31" s="288" t="s">
        <v>51</v>
      </c>
      <c r="E31" s="290"/>
      <c r="F31" s="288" t="s">
        <v>52</v>
      </c>
      <c r="G31" s="290"/>
      <c r="H31" s="8"/>
      <c r="I31" s="26" t="s">
        <v>32</v>
      </c>
      <c r="J31" s="26" t="s">
        <v>33</v>
      </c>
      <c r="K31" s="26" t="s">
        <v>34</v>
      </c>
      <c r="L31" s="26" t="s">
        <v>34</v>
      </c>
      <c r="N31" s="301" t="s">
        <v>0</v>
      </c>
      <c r="O31" s="301" t="s">
        <v>1</v>
      </c>
      <c r="P31" s="301" t="s">
        <v>29</v>
      </c>
      <c r="Q31" s="291" t="str">
        <f>D31</f>
        <v>Season 5</v>
      </c>
      <c r="R31" s="293"/>
      <c r="S31" s="291" t="str">
        <f>F31</f>
        <v>Season 6</v>
      </c>
      <c r="T31" s="293"/>
      <c r="V31" s="27" t="str">
        <f>Q31</f>
        <v>Season 5</v>
      </c>
      <c r="W31" s="27" t="str">
        <f>S31</f>
        <v>Season 6</v>
      </c>
      <c r="X31" s="50"/>
      <c r="Y31" s="295" t="s">
        <v>0</v>
      </c>
      <c r="Z31" s="295" t="s">
        <v>1</v>
      </c>
      <c r="AA31" s="295" t="s">
        <v>29</v>
      </c>
      <c r="AB31" s="282" t="str">
        <f>V31</f>
        <v>Season 5</v>
      </c>
      <c r="AC31" s="284"/>
      <c r="AD31" s="282" t="str">
        <f>W31</f>
        <v>Season 6</v>
      </c>
      <c r="AE31" s="284"/>
    </row>
    <row r="32" spans="1:31" ht="14.25" customHeight="1">
      <c r="A32" s="308"/>
      <c r="B32" s="308"/>
      <c r="C32" s="308"/>
      <c r="D32" s="288" t="s">
        <v>54</v>
      </c>
      <c r="E32" s="290"/>
      <c r="F32" s="288" t="s">
        <v>101</v>
      </c>
      <c r="G32" s="290"/>
      <c r="H32" s="8"/>
      <c r="I32" s="26" t="s">
        <v>37</v>
      </c>
      <c r="J32" s="26" t="s">
        <v>38</v>
      </c>
      <c r="K32" s="26" t="s">
        <v>38</v>
      </c>
      <c r="L32" s="26" t="s">
        <v>38</v>
      </c>
      <c r="N32" s="302"/>
      <c r="O32" s="302"/>
      <c r="P32" s="302"/>
      <c r="Q32" s="291" t="str">
        <f>D32</f>
        <v>01 Aug 2020 to 31 Oct 2020</v>
      </c>
      <c r="R32" s="293"/>
      <c r="S32" s="291" t="str">
        <f>F32</f>
        <v>01 Nov 2020 to 26 Dec 2020</v>
      </c>
      <c r="T32" s="293"/>
      <c r="V32" s="27" t="str">
        <f>Q32</f>
        <v>01 Aug 2020 to 31 Oct 2020</v>
      </c>
      <c r="W32" s="27" t="str">
        <f>S32</f>
        <v>01 Nov 2020 to 26 Dec 2020</v>
      </c>
      <c r="X32" s="50"/>
      <c r="Y32" s="296"/>
      <c r="Z32" s="296"/>
      <c r="AA32" s="296"/>
      <c r="AB32" s="282" t="str">
        <f>V32</f>
        <v>01 Aug 2020 to 31 Oct 2020</v>
      </c>
      <c r="AC32" s="284"/>
      <c r="AD32" s="282" t="str">
        <f>W32</f>
        <v>01 Nov 2020 to 26 Dec 2020</v>
      </c>
      <c r="AE32" s="284"/>
    </row>
    <row r="33" spans="1:31" ht="14.25" customHeight="1">
      <c r="A33" s="309"/>
      <c r="B33" s="309"/>
      <c r="C33" s="309"/>
      <c r="D33" s="29" t="s">
        <v>3</v>
      </c>
      <c r="E33" s="29" t="s">
        <v>4</v>
      </c>
      <c r="F33" s="29" t="s">
        <v>3</v>
      </c>
      <c r="G33" s="29" t="s">
        <v>4</v>
      </c>
      <c r="H33" s="8"/>
      <c r="I33" s="26"/>
      <c r="J33" s="26"/>
      <c r="K33" s="26"/>
      <c r="L33" s="26"/>
      <c r="N33" s="303"/>
      <c r="O33" s="303"/>
      <c r="P33" s="303"/>
      <c r="Q33" s="51" t="s">
        <v>3</v>
      </c>
      <c r="R33" s="51" t="s">
        <v>4</v>
      </c>
      <c r="S33" s="51" t="s">
        <v>3</v>
      </c>
      <c r="T33" s="51" t="s">
        <v>4</v>
      </c>
      <c r="V33" s="27"/>
      <c r="W33" s="27"/>
      <c r="X33" s="50"/>
      <c r="Y33" s="297"/>
      <c r="Z33" s="297"/>
      <c r="AA33" s="297"/>
      <c r="AB33" s="52" t="s">
        <v>3</v>
      </c>
      <c r="AC33" s="52" t="s">
        <v>4</v>
      </c>
      <c r="AD33" s="52" t="s">
        <v>3</v>
      </c>
      <c r="AE33" s="52" t="s">
        <v>4</v>
      </c>
    </row>
    <row r="34" spans="1:31" ht="14.25" customHeight="1">
      <c r="A34" s="30" t="s">
        <v>1994</v>
      </c>
      <c r="B34" s="31" t="s">
        <v>139</v>
      </c>
      <c r="C34" s="31" t="s">
        <v>140</v>
      </c>
      <c r="D34" s="31">
        <v>234</v>
      </c>
      <c r="E34" s="31">
        <v>390</v>
      </c>
      <c r="F34" s="31">
        <v>294</v>
      </c>
      <c r="G34" s="31">
        <v>490</v>
      </c>
      <c r="H34" s="8"/>
      <c r="I34" s="33"/>
      <c r="J34" s="33"/>
      <c r="K34" s="33">
        <v>6</v>
      </c>
      <c r="L34" s="33">
        <v>12</v>
      </c>
      <c r="N34" s="30" t="str">
        <f t="shared" ref="N34:P40" si="15">A34</f>
        <v>Manta Villa</v>
      </c>
      <c r="O34" s="31" t="str">
        <f t="shared" si="15"/>
        <v>BB</v>
      </c>
      <c r="P34" s="31" t="str">
        <f t="shared" si="15"/>
        <v>02 Persons</v>
      </c>
      <c r="Q34" s="31">
        <f>D34+K34</f>
        <v>240</v>
      </c>
      <c r="R34" s="34">
        <f t="shared" ref="R34:R38" si="16">E34+L34</f>
        <v>402</v>
      </c>
      <c r="S34" s="34">
        <f>F34+K34</f>
        <v>300</v>
      </c>
      <c r="T34" s="34">
        <f>G34+L34</f>
        <v>502</v>
      </c>
      <c r="V34" s="53">
        <v>10</v>
      </c>
      <c r="W34" s="53">
        <v>10</v>
      </c>
      <c r="X34" s="50"/>
      <c r="Y34" s="30" t="str">
        <f t="shared" ref="Y34:AA40" si="17">N34</f>
        <v>Manta Villa</v>
      </c>
      <c r="Z34" s="31" t="str">
        <f t="shared" si="17"/>
        <v>BB</v>
      </c>
      <c r="AA34" s="31" t="str">
        <f t="shared" si="17"/>
        <v>02 Persons</v>
      </c>
      <c r="AB34" s="31">
        <f t="shared" ref="AB34:AB38" si="18">Q34+V34</f>
        <v>250</v>
      </c>
      <c r="AC34" s="34">
        <f t="shared" ref="AC34:AD38" si="19">R34+V34</f>
        <v>412</v>
      </c>
      <c r="AD34" s="34">
        <f t="shared" si="19"/>
        <v>310</v>
      </c>
      <c r="AE34" s="34">
        <f t="shared" ref="AE34:AE38" si="20">T34+W34</f>
        <v>512</v>
      </c>
    </row>
    <row r="35" spans="1:31" ht="14.25" customHeight="1">
      <c r="A35" s="30" t="s">
        <v>1995</v>
      </c>
      <c r="B35" s="31" t="s">
        <v>139</v>
      </c>
      <c r="C35" s="31" t="s">
        <v>140</v>
      </c>
      <c r="D35" s="31">
        <v>264</v>
      </c>
      <c r="E35" s="31">
        <v>440</v>
      </c>
      <c r="F35" s="31">
        <v>324</v>
      </c>
      <c r="G35" s="31">
        <v>540</v>
      </c>
      <c r="H35" s="8"/>
      <c r="I35" s="33"/>
      <c r="J35" s="33"/>
      <c r="K35" s="33">
        <v>6</v>
      </c>
      <c r="L35" s="33">
        <v>12</v>
      </c>
      <c r="N35" s="30" t="str">
        <f t="shared" si="15"/>
        <v>Dolphin Villa</v>
      </c>
      <c r="O35" s="31" t="str">
        <f t="shared" si="15"/>
        <v>BB</v>
      </c>
      <c r="P35" s="31" t="str">
        <f t="shared" si="15"/>
        <v>02 Persons</v>
      </c>
      <c r="Q35" s="31">
        <f t="shared" ref="Q35:Q38" si="21">D35+K35</f>
        <v>270</v>
      </c>
      <c r="R35" s="34">
        <f t="shared" si="16"/>
        <v>452</v>
      </c>
      <c r="S35" s="34">
        <f t="shared" ref="S35:T38" si="22">F35+K35</f>
        <v>330</v>
      </c>
      <c r="T35" s="34">
        <f t="shared" si="22"/>
        <v>552</v>
      </c>
      <c r="V35" s="53">
        <v>10</v>
      </c>
      <c r="W35" s="53">
        <v>10</v>
      </c>
      <c r="X35" s="50"/>
      <c r="Y35" s="30" t="str">
        <f t="shared" si="17"/>
        <v>Dolphin Villa</v>
      </c>
      <c r="Z35" s="31" t="str">
        <f t="shared" si="17"/>
        <v>BB</v>
      </c>
      <c r="AA35" s="31" t="str">
        <f t="shared" si="17"/>
        <v>02 Persons</v>
      </c>
      <c r="AB35" s="31">
        <f t="shared" si="18"/>
        <v>280</v>
      </c>
      <c r="AC35" s="34">
        <f t="shared" si="19"/>
        <v>462</v>
      </c>
      <c r="AD35" s="34">
        <f t="shared" si="19"/>
        <v>340</v>
      </c>
      <c r="AE35" s="34">
        <f t="shared" si="20"/>
        <v>562</v>
      </c>
    </row>
    <row r="36" spans="1:31" ht="14.25" customHeight="1">
      <c r="A36" s="30" t="s">
        <v>1996</v>
      </c>
      <c r="B36" s="31" t="s">
        <v>139</v>
      </c>
      <c r="C36" s="31" t="s">
        <v>140</v>
      </c>
      <c r="D36" s="31">
        <v>324</v>
      </c>
      <c r="E36" s="31">
        <v>540</v>
      </c>
      <c r="F36" s="31">
        <v>384</v>
      </c>
      <c r="G36" s="31">
        <v>640</v>
      </c>
      <c r="H36" s="8"/>
      <c r="I36" s="33"/>
      <c r="J36" s="33"/>
      <c r="K36" s="33">
        <v>6</v>
      </c>
      <c r="L36" s="33">
        <v>12</v>
      </c>
      <c r="N36" s="30" t="str">
        <f t="shared" si="15"/>
        <v>Dolphin Villa Pool</v>
      </c>
      <c r="O36" s="31" t="str">
        <f t="shared" si="15"/>
        <v>BB</v>
      </c>
      <c r="P36" s="31" t="str">
        <f t="shared" si="15"/>
        <v>02 Persons</v>
      </c>
      <c r="Q36" s="31">
        <f t="shared" si="21"/>
        <v>330</v>
      </c>
      <c r="R36" s="34">
        <f t="shared" si="16"/>
        <v>552</v>
      </c>
      <c r="S36" s="34">
        <f t="shared" si="22"/>
        <v>390</v>
      </c>
      <c r="T36" s="34">
        <f t="shared" si="22"/>
        <v>652</v>
      </c>
      <c r="V36" s="53">
        <v>10</v>
      </c>
      <c r="W36" s="53">
        <v>10</v>
      </c>
      <c r="X36" s="50"/>
      <c r="Y36" s="30" t="str">
        <f t="shared" si="17"/>
        <v>Dolphin Villa Pool</v>
      </c>
      <c r="Z36" s="31" t="str">
        <f t="shared" si="17"/>
        <v>BB</v>
      </c>
      <c r="AA36" s="31" t="str">
        <f t="shared" si="17"/>
        <v>02 Persons</v>
      </c>
      <c r="AB36" s="31">
        <f t="shared" si="18"/>
        <v>340</v>
      </c>
      <c r="AC36" s="34">
        <f t="shared" si="19"/>
        <v>562</v>
      </c>
      <c r="AD36" s="34">
        <f t="shared" si="19"/>
        <v>400</v>
      </c>
      <c r="AE36" s="34">
        <f t="shared" si="20"/>
        <v>662</v>
      </c>
    </row>
    <row r="37" spans="1:31" ht="14.25" customHeight="1">
      <c r="A37" s="30" t="s">
        <v>456</v>
      </c>
      <c r="B37" s="31" t="s">
        <v>139</v>
      </c>
      <c r="C37" s="31" t="s">
        <v>140</v>
      </c>
      <c r="D37" s="31">
        <v>324</v>
      </c>
      <c r="E37" s="31">
        <v>540</v>
      </c>
      <c r="F37" s="31">
        <v>384</v>
      </c>
      <c r="G37" s="31">
        <v>640</v>
      </c>
      <c r="H37" s="8"/>
      <c r="I37" s="33"/>
      <c r="J37" s="33"/>
      <c r="K37" s="33">
        <v>6</v>
      </c>
      <c r="L37" s="33">
        <v>12</v>
      </c>
      <c r="N37" s="30" t="str">
        <f t="shared" si="15"/>
        <v xml:space="preserve">Beach Suite Pool </v>
      </c>
      <c r="O37" s="31" t="str">
        <f t="shared" si="15"/>
        <v>BB</v>
      </c>
      <c r="P37" s="31" t="str">
        <f t="shared" si="15"/>
        <v>02 Persons</v>
      </c>
      <c r="Q37" s="31">
        <f t="shared" si="21"/>
        <v>330</v>
      </c>
      <c r="R37" s="34">
        <f t="shared" si="16"/>
        <v>552</v>
      </c>
      <c r="S37" s="34">
        <f t="shared" si="22"/>
        <v>390</v>
      </c>
      <c r="T37" s="34">
        <f t="shared" si="22"/>
        <v>652</v>
      </c>
      <c r="V37" s="53">
        <v>12</v>
      </c>
      <c r="W37" s="53">
        <v>12</v>
      </c>
      <c r="X37" s="50"/>
      <c r="Y37" s="30" t="str">
        <f t="shared" si="17"/>
        <v xml:space="preserve">Beach Suite Pool </v>
      </c>
      <c r="Z37" s="31" t="str">
        <f t="shared" si="17"/>
        <v>BB</v>
      </c>
      <c r="AA37" s="31" t="str">
        <f t="shared" si="17"/>
        <v>02 Persons</v>
      </c>
      <c r="AB37" s="31">
        <f t="shared" si="18"/>
        <v>342</v>
      </c>
      <c r="AC37" s="34">
        <f t="shared" si="19"/>
        <v>564</v>
      </c>
      <c r="AD37" s="34">
        <f t="shared" si="19"/>
        <v>402</v>
      </c>
      <c r="AE37" s="34">
        <f t="shared" si="20"/>
        <v>664</v>
      </c>
    </row>
    <row r="38" spans="1:31" ht="14.25" customHeight="1">
      <c r="A38" s="30" t="s">
        <v>1839</v>
      </c>
      <c r="B38" s="31" t="s">
        <v>139</v>
      </c>
      <c r="C38" s="31" t="s">
        <v>140</v>
      </c>
      <c r="D38" s="31">
        <v>474</v>
      </c>
      <c r="E38" s="31">
        <v>790</v>
      </c>
      <c r="F38" s="31">
        <v>534</v>
      </c>
      <c r="G38" s="31">
        <v>890</v>
      </c>
      <c r="H38" s="8"/>
      <c r="I38" s="33"/>
      <c r="J38" s="33"/>
      <c r="K38" s="33">
        <v>6</v>
      </c>
      <c r="L38" s="33">
        <v>12</v>
      </c>
      <c r="N38" s="30" t="str">
        <f t="shared" si="15"/>
        <v xml:space="preserve">Aqua Suite </v>
      </c>
      <c r="O38" s="31" t="str">
        <f t="shared" si="15"/>
        <v>BB</v>
      </c>
      <c r="P38" s="31" t="str">
        <f t="shared" si="15"/>
        <v>02 Persons</v>
      </c>
      <c r="Q38" s="31">
        <f t="shared" si="21"/>
        <v>480</v>
      </c>
      <c r="R38" s="34">
        <f t="shared" si="16"/>
        <v>802</v>
      </c>
      <c r="S38" s="34">
        <f t="shared" si="22"/>
        <v>540</v>
      </c>
      <c r="T38" s="34">
        <f t="shared" si="22"/>
        <v>902</v>
      </c>
      <c r="V38" s="53">
        <v>10</v>
      </c>
      <c r="W38" s="53">
        <v>10</v>
      </c>
      <c r="X38" s="50"/>
      <c r="Y38" s="30" t="str">
        <f t="shared" si="17"/>
        <v xml:space="preserve">Aqua Suite </v>
      </c>
      <c r="Z38" s="31" t="str">
        <f t="shared" si="17"/>
        <v>BB</v>
      </c>
      <c r="AA38" s="31" t="str">
        <f t="shared" si="17"/>
        <v>02 Persons</v>
      </c>
      <c r="AB38" s="31">
        <f t="shared" si="18"/>
        <v>490</v>
      </c>
      <c r="AC38" s="34">
        <f t="shared" si="19"/>
        <v>812</v>
      </c>
      <c r="AD38" s="34">
        <f t="shared" si="19"/>
        <v>550</v>
      </c>
      <c r="AE38" s="34">
        <f t="shared" si="20"/>
        <v>912</v>
      </c>
    </row>
    <row r="39" spans="1:31" ht="14.25" customHeight="1">
      <c r="A39" s="30" t="s">
        <v>1997</v>
      </c>
      <c r="B39" s="31" t="s">
        <v>139</v>
      </c>
      <c r="C39" s="31" t="s">
        <v>140</v>
      </c>
      <c r="D39" s="31">
        <v>594</v>
      </c>
      <c r="E39" s="31">
        <v>990</v>
      </c>
      <c r="F39" s="31">
        <v>654</v>
      </c>
      <c r="G39" s="31">
        <v>1090</v>
      </c>
      <c r="H39" s="8"/>
      <c r="I39" s="33"/>
      <c r="J39" s="33"/>
      <c r="K39" s="33">
        <v>6</v>
      </c>
      <c r="L39" s="33">
        <v>12</v>
      </c>
      <c r="N39" s="30" t="str">
        <f t="shared" si="15"/>
        <v xml:space="preserve">Aqua Suite Pool </v>
      </c>
      <c r="O39" s="31" t="str">
        <f t="shared" si="15"/>
        <v>BB</v>
      </c>
      <c r="P39" s="31" t="str">
        <f t="shared" si="15"/>
        <v>02 Persons</v>
      </c>
      <c r="Q39" s="31">
        <f>D39+K39</f>
        <v>600</v>
      </c>
      <c r="R39" s="34">
        <f>E39+L39</f>
        <v>1002</v>
      </c>
      <c r="S39" s="34">
        <f>F39+K39</f>
        <v>660</v>
      </c>
      <c r="T39" s="34">
        <f>G39+L39</f>
        <v>1102</v>
      </c>
      <c r="V39" s="53">
        <v>10</v>
      </c>
      <c r="W39" s="53">
        <v>10</v>
      </c>
      <c r="X39" s="50"/>
      <c r="Y39" s="30" t="str">
        <f t="shared" si="17"/>
        <v xml:space="preserve">Aqua Suite Pool </v>
      </c>
      <c r="Z39" s="31" t="str">
        <f t="shared" si="17"/>
        <v>BB</v>
      </c>
      <c r="AA39" s="31" t="str">
        <f t="shared" si="17"/>
        <v>02 Persons</v>
      </c>
      <c r="AB39" s="31">
        <f>Q39+V39</f>
        <v>610</v>
      </c>
      <c r="AC39" s="34">
        <f>R39+V39</f>
        <v>1012</v>
      </c>
      <c r="AD39" s="34">
        <f>S39+W39</f>
        <v>670</v>
      </c>
      <c r="AE39" s="34">
        <f>T39+W39</f>
        <v>1112</v>
      </c>
    </row>
    <row r="40" spans="1:31" ht="14.25" customHeight="1">
      <c r="A40" s="30" t="s">
        <v>1998</v>
      </c>
      <c r="B40" s="31" t="s">
        <v>139</v>
      </c>
      <c r="C40" s="31" t="s">
        <v>140</v>
      </c>
      <c r="D40" s="31">
        <v>1434</v>
      </c>
      <c r="E40" s="31">
        <v>2390</v>
      </c>
      <c r="F40" s="31">
        <v>1494</v>
      </c>
      <c r="G40" s="31">
        <v>2490</v>
      </c>
      <c r="H40" s="8"/>
      <c r="I40" s="33"/>
      <c r="J40" s="33"/>
      <c r="K40" s="33">
        <v>6</v>
      </c>
      <c r="L40" s="33">
        <v>12</v>
      </c>
      <c r="N40" s="30" t="str">
        <f t="shared" si="15"/>
        <v>You &amp; Me Suite</v>
      </c>
      <c r="O40" s="31" t="str">
        <f t="shared" si="15"/>
        <v>BB</v>
      </c>
      <c r="P40" s="31" t="str">
        <f t="shared" si="15"/>
        <v>02 Persons</v>
      </c>
      <c r="Q40" s="31">
        <f>D40+K40</f>
        <v>1440</v>
      </c>
      <c r="R40" s="34">
        <f>E40+L40</f>
        <v>2402</v>
      </c>
      <c r="S40" s="34">
        <f>F40+K40</f>
        <v>1500</v>
      </c>
      <c r="T40" s="34">
        <f>G40+L40</f>
        <v>2502</v>
      </c>
      <c r="V40" s="53">
        <v>15</v>
      </c>
      <c r="W40" s="53">
        <v>15</v>
      </c>
      <c r="X40" s="50"/>
      <c r="Y40" s="30" t="str">
        <f t="shared" si="17"/>
        <v>You &amp; Me Suite</v>
      </c>
      <c r="Z40" s="31" t="str">
        <f t="shared" si="17"/>
        <v>BB</v>
      </c>
      <c r="AA40" s="31" t="str">
        <f t="shared" si="17"/>
        <v>02 Persons</v>
      </c>
      <c r="AB40" s="31">
        <f>Q40+V40</f>
        <v>1455</v>
      </c>
      <c r="AC40" s="34">
        <f>R40+V40</f>
        <v>2417</v>
      </c>
      <c r="AD40" s="34">
        <f>S40+W40</f>
        <v>1515</v>
      </c>
      <c r="AE40" s="34">
        <f>T40+W40</f>
        <v>2517</v>
      </c>
    </row>
  </sheetData>
  <sheetProtection password="D8E4" sheet="1" selectLockedCells="1" selectUnlockedCells="1"/>
  <mergeCells count="63">
    <mergeCell ref="A9:A11"/>
    <mergeCell ref="B9:B11"/>
    <mergeCell ref="C9:C11"/>
    <mergeCell ref="D9:E9"/>
    <mergeCell ref="F9:G9"/>
    <mergeCell ref="AA9:AA11"/>
    <mergeCell ref="AB9:AC9"/>
    <mergeCell ref="AD9:AE9"/>
    <mergeCell ref="D10:E10"/>
    <mergeCell ref="F10:G10"/>
    <mergeCell ref="Q10:R10"/>
    <mergeCell ref="S10:T10"/>
    <mergeCell ref="AB10:AC10"/>
    <mergeCell ref="AD10:AE10"/>
    <mergeCell ref="O9:O11"/>
    <mergeCell ref="P9:P11"/>
    <mergeCell ref="Q9:R9"/>
    <mergeCell ref="S9:T9"/>
    <mergeCell ref="Y9:Y11"/>
    <mergeCell ref="Z9:Z11"/>
    <mergeCell ref="N9:N11"/>
    <mergeCell ref="A20:A22"/>
    <mergeCell ref="B20:B22"/>
    <mergeCell ref="C20:C22"/>
    <mergeCell ref="D20:E20"/>
    <mergeCell ref="F20:G20"/>
    <mergeCell ref="AA20:AA22"/>
    <mergeCell ref="AB20:AC20"/>
    <mergeCell ref="AD20:AE20"/>
    <mergeCell ref="D21:E21"/>
    <mergeCell ref="F21:G21"/>
    <mergeCell ref="Q21:R21"/>
    <mergeCell ref="S21:T21"/>
    <mergeCell ref="AB21:AC21"/>
    <mergeCell ref="AD21:AE21"/>
    <mergeCell ref="O20:O22"/>
    <mergeCell ref="P20:P22"/>
    <mergeCell ref="Q20:R20"/>
    <mergeCell ref="S20:T20"/>
    <mergeCell ref="Y20:Y22"/>
    <mergeCell ref="Z20:Z22"/>
    <mergeCell ref="N20:N22"/>
    <mergeCell ref="A31:A33"/>
    <mergeCell ref="B31:B33"/>
    <mergeCell ref="C31:C33"/>
    <mergeCell ref="D31:E31"/>
    <mergeCell ref="F31:G31"/>
    <mergeCell ref="AA31:AA33"/>
    <mergeCell ref="AB31:AC31"/>
    <mergeCell ref="AD31:AE31"/>
    <mergeCell ref="D32:E32"/>
    <mergeCell ref="F32:G32"/>
    <mergeCell ref="Q32:R32"/>
    <mergeCell ref="S32:T32"/>
    <mergeCell ref="AB32:AC32"/>
    <mergeCell ref="AD32:AE32"/>
    <mergeCell ref="O31:O33"/>
    <mergeCell ref="P31:P33"/>
    <mergeCell ref="Q31:R31"/>
    <mergeCell ref="S31:T31"/>
    <mergeCell ref="Y31:Y33"/>
    <mergeCell ref="Z31:Z33"/>
    <mergeCell ref="N31:N33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BC696-CADC-4573-AF7C-C03D5AD908C3}">
  <sheetPr codeName="Лист23"/>
  <dimension ref="A1:G13"/>
  <sheetViews>
    <sheetView view="pageBreakPreview" zoomScale="130" zoomScaleNormal="100" zoomScaleSheetLayoutView="130" workbookViewId="0">
      <selection activeCell="G1" sqref="G1"/>
    </sheetView>
  </sheetViews>
  <sheetFormatPr defaultColWidth="9.140625" defaultRowHeight="20.25" customHeight="1"/>
  <cols>
    <col min="1" max="1" width="32.42578125" style="1" customWidth="1"/>
    <col min="2" max="2" width="11.7109375" style="1" customWidth="1"/>
    <col min="3" max="3" width="12.85546875" style="2" customWidth="1"/>
    <col min="4" max="4" width="21" style="2" customWidth="1"/>
    <col min="5" max="6" width="21" style="3" customWidth="1"/>
    <col min="7" max="7" width="21" style="1" customWidth="1"/>
    <col min="8" max="16384" width="9.140625" style="1"/>
  </cols>
  <sheetData>
    <row r="1" spans="1:7" ht="20.25" customHeight="1">
      <c r="A1" s="300" t="s">
        <v>2094</v>
      </c>
      <c r="B1" s="300"/>
      <c r="C1" s="300"/>
      <c r="D1" s="300"/>
      <c r="F1" s="4"/>
      <c r="G1" s="61"/>
    </row>
    <row r="2" spans="1:7" s="2" customFormat="1" ht="20.25" customHeight="1">
      <c r="A2" s="22"/>
      <c r="B2" s="5"/>
      <c r="E2" s="3"/>
      <c r="F2" s="3"/>
      <c r="G2" s="1"/>
    </row>
    <row r="3" spans="1:7" s="2" customFormat="1" ht="20.25" customHeight="1">
      <c r="A3" s="15" t="s">
        <v>10</v>
      </c>
      <c r="B3" s="15"/>
      <c r="E3" s="3"/>
      <c r="F3" s="3"/>
      <c r="G3" s="1"/>
    </row>
    <row r="4" spans="1:7" s="2" customFormat="1" ht="20.25" customHeight="1">
      <c r="A4" s="5" t="s">
        <v>11</v>
      </c>
      <c r="B4" s="5"/>
      <c r="E4" s="3"/>
      <c r="F4" s="3"/>
      <c r="G4" s="1"/>
    </row>
    <row r="5" spans="1:7" s="2" customFormat="1" ht="20.25" customHeight="1">
      <c r="A5" s="5" t="s">
        <v>218</v>
      </c>
      <c r="B5" s="5"/>
      <c r="E5" s="3"/>
      <c r="F5" s="3"/>
      <c r="G5" s="1"/>
    </row>
    <row r="6" spans="1:7" s="2" customFormat="1" ht="20.25" customHeight="1">
      <c r="A6" s="5" t="s">
        <v>243</v>
      </c>
      <c r="B6" s="5"/>
      <c r="E6" s="3"/>
      <c r="F6" s="3"/>
      <c r="G6" s="1"/>
    </row>
    <row r="7" spans="1:7" s="2" customFormat="1" ht="20.25" customHeight="1">
      <c r="A7" s="5"/>
      <c r="B7" s="5"/>
      <c r="E7" s="3"/>
      <c r="F7" s="3"/>
      <c r="G7" s="1"/>
    </row>
    <row r="8" spans="1:7" s="2" customFormat="1" ht="20.25" customHeight="1">
      <c r="A8" s="15" t="s">
        <v>226</v>
      </c>
      <c r="B8" s="15"/>
      <c r="E8" s="3"/>
      <c r="F8" s="3"/>
      <c r="G8" s="1"/>
    </row>
    <row r="9" spans="1:7" s="2" customFormat="1" ht="20.25" customHeight="1">
      <c r="A9" s="5" t="s">
        <v>228</v>
      </c>
      <c r="B9" s="15"/>
      <c r="E9" s="3"/>
      <c r="F9" s="3"/>
      <c r="G9" s="1"/>
    </row>
    <row r="10" spans="1:7" s="2" customFormat="1" ht="20.25" customHeight="1">
      <c r="A10" s="5" t="s">
        <v>229</v>
      </c>
      <c r="B10" s="5"/>
      <c r="E10" s="3"/>
      <c r="F10" s="3"/>
      <c r="G10" s="1"/>
    </row>
    <row r="11" spans="1:7" s="2" customFormat="1" ht="20.25" customHeight="1">
      <c r="A11" s="5" t="s">
        <v>230</v>
      </c>
      <c r="B11" s="5"/>
      <c r="E11" s="3"/>
      <c r="F11" s="3"/>
      <c r="G11" s="1"/>
    </row>
    <row r="13" spans="1:7" s="2" customFormat="1" ht="20.25" customHeight="1">
      <c r="A13" s="48"/>
      <c r="B13" s="1"/>
      <c r="E13" s="3"/>
      <c r="F13" s="3"/>
      <c r="G13" s="1"/>
    </row>
  </sheetData>
  <mergeCells count="1">
    <mergeCell ref="A1:D1"/>
  </mergeCells>
  <pageMargins left="0.25" right="0.25" top="0.75" bottom="0.75" header="0.3" footer="0.3"/>
  <pageSetup paperSize="9" scale="71" orientation="portrait" verticalDpi="1200" r:id="rId1"/>
  <headerFooter>
    <oddFooter>&amp;L&amp;"Candara,Regular"&amp;8INTOUR MALDIVES&amp;C&amp;"Candara,Regular"&amp;8&amp;P of &amp;N&amp;R&amp;"Candara,Regular"&amp;8Angsana Velavaru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07C77-DAC3-4574-806F-30067A0507F0}">
  <sheetPr codeName="Лист24">
    <tabColor rgb="FFFF0000"/>
  </sheetPr>
  <dimension ref="A8:AF35"/>
  <sheetViews>
    <sheetView topLeftCell="AG1" zoomScale="110" zoomScaleNormal="110" zoomScaleSheetLayoutView="100" workbookViewId="0">
      <selection sqref="A1:AF1048576"/>
    </sheetView>
  </sheetViews>
  <sheetFormatPr defaultColWidth="23.7109375" defaultRowHeight="25.5" customHeight="1"/>
  <cols>
    <col min="1" max="32" width="0" style="25" hidden="1" customWidth="1"/>
    <col min="33" max="16384" width="23.7109375" style="25"/>
  </cols>
  <sheetData>
    <row r="8" spans="1:32" ht="25.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5.5" customHeight="1">
      <c r="A9" s="299" t="s">
        <v>0</v>
      </c>
      <c r="B9" s="299" t="s">
        <v>1</v>
      </c>
      <c r="C9" s="299" t="s">
        <v>29</v>
      </c>
      <c r="D9" s="57" t="s">
        <v>130</v>
      </c>
      <c r="E9" s="57" t="s">
        <v>156</v>
      </c>
      <c r="F9" s="57" t="s">
        <v>130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</v>
      </c>
      <c r="Q9" s="51" t="str">
        <f t="shared" si="0"/>
        <v xml:space="preserve">Peak </v>
      </c>
      <c r="R9" s="51" t="str">
        <f t="shared" si="0"/>
        <v>High</v>
      </c>
      <c r="S9" s="51" t="str">
        <f t="shared" si="0"/>
        <v>Low</v>
      </c>
      <c r="U9" s="27" t="str">
        <f t="shared" ref="U9:X10" si="1">P9</f>
        <v>High</v>
      </c>
      <c r="V9" s="27" t="str">
        <f t="shared" si="1"/>
        <v xml:space="preserve">Peak </v>
      </c>
      <c r="W9" s="27" t="str">
        <f t="shared" si="1"/>
        <v>High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>High</v>
      </c>
      <c r="AD9" s="52" t="str">
        <f t="shared" si="2"/>
        <v xml:space="preserve">Peak </v>
      </c>
      <c r="AE9" s="52" t="str">
        <f t="shared" si="2"/>
        <v>High</v>
      </c>
      <c r="AF9" s="52" t="str">
        <f t="shared" si="2"/>
        <v>Low</v>
      </c>
    </row>
    <row r="10" spans="1:32" ht="25.5" customHeight="1">
      <c r="A10" s="299"/>
      <c r="B10" s="299"/>
      <c r="C10" s="299"/>
      <c r="D10" s="57" t="s">
        <v>244</v>
      </c>
      <c r="E10" s="57" t="s">
        <v>245</v>
      </c>
      <c r="F10" s="57" t="s">
        <v>246</v>
      </c>
      <c r="G10" s="57" t="s">
        <v>247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22 Dec 2019</v>
      </c>
      <c r="Q10" s="51" t="str">
        <f t="shared" si="0"/>
        <v>23 Dec 2019 to 10 Jan 2020</v>
      </c>
      <c r="R10" s="51" t="str">
        <f t="shared" si="0"/>
        <v>11 Jan 2020 to 19 Apr 2020</v>
      </c>
      <c r="S10" s="51" t="str">
        <f t="shared" si="0"/>
        <v>20 Apr 2020 to 30 Jul 2020</v>
      </c>
      <c r="U10" s="27" t="str">
        <f t="shared" si="1"/>
        <v>01 Nov 2019 to 22 Dec 2019</v>
      </c>
      <c r="V10" s="27" t="str">
        <f t="shared" si="1"/>
        <v>23 Dec 2019 to 10 Jan 2020</v>
      </c>
      <c r="W10" s="27" t="str">
        <f t="shared" si="1"/>
        <v>11 Jan 2020 to 19 Apr 2020</v>
      </c>
      <c r="X10" s="27" t="str">
        <f t="shared" si="1"/>
        <v>20 Apr 2020 to 30 Jul 2020</v>
      </c>
      <c r="Z10" s="311"/>
      <c r="AA10" s="311"/>
      <c r="AB10" s="311"/>
      <c r="AC10" s="52" t="str">
        <f t="shared" si="2"/>
        <v>01 Nov 2019 to 22 Dec 2019</v>
      </c>
      <c r="AD10" s="52" t="str">
        <f t="shared" si="2"/>
        <v>23 Dec 2019 to 10 Jan 2020</v>
      </c>
      <c r="AE10" s="52" t="str">
        <f t="shared" si="2"/>
        <v>11 Jan 2020 to 19 Apr 2020</v>
      </c>
      <c r="AF10" s="52" t="str">
        <f t="shared" si="2"/>
        <v>20 Apr 2020 to 30 Jul 2020</v>
      </c>
    </row>
    <row r="11" spans="1:32" ht="25.5" customHeight="1">
      <c r="A11" s="30" t="s">
        <v>239</v>
      </c>
      <c r="B11" s="31" t="s">
        <v>139</v>
      </c>
      <c r="C11" s="31" t="s">
        <v>140</v>
      </c>
      <c r="D11" s="31">
        <v>493</v>
      </c>
      <c r="E11" s="31">
        <v>704</v>
      </c>
      <c r="F11" s="31">
        <v>493</v>
      </c>
      <c r="G11" s="31">
        <v>410</v>
      </c>
      <c r="H11" s="8"/>
      <c r="I11" s="33"/>
      <c r="J11" s="33"/>
      <c r="K11" s="33">
        <v>12</v>
      </c>
      <c r="M11" s="30" t="str">
        <f t="shared" ref="M11:O21" si="3">A11</f>
        <v>Beachfront Villa</v>
      </c>
      <c r="N11" s="31" t="str">
        <f t="shared" si="3"/>
        <v>BB</v>
      </c>
      <c r="O11" s="31" t="str">
        <f t="shared" si="3"/>
        <v>02 Persons</v>
      </c>
      <c r="P11" s="34">
        <f t="shared" ref="P11:P21" si="4">D11+K11</f>
        <v>505</v>
      </c>
      <c r="Q11" s="34">
        <f t="shared" ref="Q11:Q21" si="5">E11+K11</f>
        <v>716</v>
      </c>
      <c r="R11" s="34">
        <f t="shared" ref="R11:R21" si="6">F11+K11</f>
        <v>505</v>
      </c>
      <c r="S11" s="34">
        <f>G11+K11</f>
        <v>422</v>
      </c>
      <c r="U11" s="53">
        <v>10</v>
      </c>
      <c r="V11" s="53">
        <v>25</v>
      </c>
      <c r="W11" s="53">
        <v>10</v>
      </c>
      <c r="X11" s="53">
        <v>10</v>
      </c>
      <c r="Z11" s="30" t="str">
        <f t="shared" ref="Z11:AB21" si="7">M11</f>
        <v>Beachfront Villa</v>
      </c>
      <c r="AA11" s="31" t="str">
        <f t="shared" si="7"/>
        <v>BB</v>
      </c>
      <c r="AB11" s="31" t="str">
        <f t="shared" si="7"/>
        <v>02 Persons</v>
      </c>
      <c r="AC11" s="34">
        <f t="shared" ref="AC11:AF21" si="8">P11+U11</f>
        <v>515</v>
      </c>
      <c r="AD11" s="34">
        <f t="shared" si="8"/>
        <v>741</v>
      </c>
      <c r="AE11" s="34">
        <f t="shared" si="8"/>
        <v>515</v>
      </c>
      <c r="AF11" s="34">
        <f>S11+X11</f>
        <v>432</v>
      </c>
    </row>
    <row r="12" spans="1:32" ht="25.5" customHeight="1">
      <c r="A12" s="30" t="s">
        <v>248</v>
      </c>
      <c r="B12" s="31" t="s">
        <v>139</v>
      </c>
      <c r="C12" s="31" t="s">
        <v>140</v>
      </c>
      <c r="D12" s="31">
        <v>538</v>
      </c>
      <c r="E12" s="31">
        <v>748</v>
      </c>
      <c r="F12" s="31">
        <v>538</v>
      </c>
      <c r="G12" s="31">
        <v>450</v>
      </c>
      <c r="H12" s="8"/>
      <c r="I12" s="33"/>
      <c r="J12" s="33"/>
      <c r="K12" s="33">
        <v>12</v>
      </c>
      <c r="M12" s="30" t="str">
        <f t="shared" si="3"/>
        <v>Beachfront Romance Villa</v>
      </c>
      <c r="N12" s="31" t="str">
        <f t="shared" si="3"/>
        <v>BB</v>
      </c>
      <c r="O12" s="31" t="str">
        <f t="shared" si="3"/>
        <v>02 Persons</v>
      </c>
      <c r="P12" s="34">
        <f t="shared" si="4"/>
        <v>550</v>
      </c>
      <c r="Q12" s="34">
        <f t="shared" si="5"/>
        <v>760</v>
      </c>
      <c r="R12" s="34">
        <f t="shared" si="6"/>
        <v>550</v>
      </c>
      <c r="S12" s="34">
        <f t="shared" ref="S12:S21" si="9">G12+K12</f>
        <v>462</v>
      </c>
      <c r="U12" s="53">
        <v>10</v>
      </c>
      <c r="V12" s="53">
        <v>25</v>
      </c>
      <c r="W12" s="53">
        <v>10</v>
      </c>
      <c r="X12" s="53">
        <v>10</v>
      </c>
      <c r="Z12" s="30" t="str">
        <f t="shared" si="7"/>
        <v>Beachfront Romance Villa</v>
      </c>
      <c r="AA12" s="31" t="str">
        <f t="shared" si="7"/>
        <v>BB</v>
      </c>
      <c r="AB12" s="31" t="str">
        <f t="shared" si="7"/>
        <v>02 Persons</v>
      </c>
      <c r="AC12" s="34">
        <f t="shared" si="8"/>
        <v>560</v>
      </c>
      <c r="AD12" s="34">
        <f t="shared" si="8"/>
        <v>785</v>
      </c>
      <c r="AE12" s="34">
        <f t="shared" si="8"/>
        <v>560</v>
      </c>
      <c r="AF12" s="34">
        <f t="shared" si="8"/>
        <v>472</v>
      </c>
    </row>
    <row r="13" spans="1:32" ht="25.5" customHeight="1">
      <c r="A13" s="30" t="s">
        <v>249</v>
      </c>
      <c r="B13" s="31" t="s">
        <v>139</v>
      </c>
      <c r="C13" s="31" t="s">
        <v>140</v>
      </c>
      <c r="D13" s="31">
        <v>594</v>
      </c>
      <c r="E13" s="31">
        <v>803</v>
      </c>
      <c r="F13" s="31">
        <v>594</v>
      </c>
      <c r="G13" s="31">
        <v>550</v>
      </c>
      <c r="H13" s="8"/>
      <c r="I13" s="33"/>
      <c r="J13" s="33"/>
      <c r="K13" s="33">
        <v>12</v>
      </c>
      <c r="M13" s="30" t="str">
        <f t="shared" si="3"/>
        <v>Infinity Beachfront Pool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606</v>
      </c>
      <c r="Q13" s="34">
        <f t="shared" si="5"/>
        <v>815</v>
      </c>
      <c r="R13" s="34">
        <f t="shared" si="6"/>
        <v>606</v>
      </c>
      <c r="S13" s="34">
        <f t="shared" si="9"/>
        <v>562</v>
      </c>
      <c r="U13" s="53">
        <v>10</v>
      </c>
      <c r="V13" s="53">
        <v>25</v>
      </c>
      <c r="W13" s="53">
        <v>10</v>
      </c>
      <c r="X13" s="53">
        <v>10</v>
      </c>
      <c r="Z13" s="30" t="str">
        <f t="shared" si="7"/>
        <v>Infinity Beachfront Pool Villa</v>
      </c>
      <c r="AA13" s="31" t="str">
        <f t="shared" si="7"/>
        <v>BB</v>
      </c>
      <c r="AB13" s="31" t="str">
        <f t="shared" si="7"/>
        <v>02 Persons</v>
      </c>
      <c r="AC13" s="34">
        <f t="shared" si="8"/>
        <v>616</v>
      </c>
      <c r="AD13" s="34">
        <f t="shared" si="8"/>
        <v>840</v>
      </c>
      <c r="AE13" s="34">
        <f t="shared" si="8"/>
        <v>616</v>
      </c>
      <c r="AF13" s="34">
        <f t="shared" si="8"/>
        <v>572</v>
      </c>
    </row>
    <row r="14" spans="1:32" ht="25.5" customHeight="1">
      <c r="A14" s="30" t="s">
        <v>250</v>
      </c>
      <c r="B14" s="31" t="s">
        <v>139</v>
      </c>
      <c r="C14" s="31" t="s">
        <v>140</v>
      </c>
      <c r="D14" s="31">
        <v>790</v>
      </c>
      <c r="E14" s="31">
        <v>1023</v>
      </c>
      <c r="F14" s="31">
        <v>790</v>
      </c>
      <c r="G14" s="31">
        <v>640</v>
      </c>
      <c r="H14" s="8"/>
      <c r="I14" s="33"/>
      <c r="J14" s="33"/>
      <c r="K14" s="33">
        <v>12</v>
      </c>
      <c r="M14" s="30" t="str">
        <f t="shared" si="3"/>
        <v>Deluxe Beachfront Pool Villa</v>
      </c>
      <c r="N14" s="31" t="str">
        <f t="shared" si="3"/>
        <v>BB</v>
      </c>
      <c r="O14" s="31" t="str">
        <f t="shared" si="3"/>
        <v>02 Persons</v>
      </c>
      <c r="P14" s="34">
        <f t="shared" si="4"/>
        <v>802</v>
      </c>
      <c r="Q14" s="34">
        <f t="shared" si="5"/>
        <v>1035</v>
      </c>
      <c r="R14" s="34">
        <f t="shared" si="6"/>
        <v>802</v>
      </c>
      <c r="S14" s="34">
        <f t="shared" si="9"/>
        <v>652</v>
      </c>
      <c r="U14" s="53">
        <v>10</v>
      </c>
      <c r="V14" s="53">
        <v>25</v>
      </c>
      <c r="W14" s="53">
        <v>10</v>
      </c>
      <c r="X14" s="53">
        <v>10</v>
      </c>
      <c r="Z14" s="30" t="str">
        <f t="shared" si="7"/>
        <v>Deluxe Beachfront Pool Villa</v>
      </c>
      <c r="AA14" s="31" t="str">
        <f t="shared" si="7"/>
        <v>BB</v>
      </c>
      <c r="AB14" s="31" t="str">
        <f t="shared" si="7"/>
        <v>02 Persons</v>
      </c>
      <c r="AC14" s="34">
        <f t="shared" si="8"/>
        <v>812</v>
      </c>
      <c r="AD14" s="34">
        <f t="shared" si="8"/>
        <v>1060</v>
      </c>
      <c r="AE14" s="34">
        <f t="shared" si="8"/>
        <v>812</v>
      </c>
      <c r="AF14" s="34">
        <f t="shared" si="8"/>
        <v>662</v>
      </c>
    </row>
    <row r="15" spans="1:32" ht="25.5" customHeight="1">
      <c r="A15" s="30" t="s">
        <v>251</v>
      </c>
      <c r="B15" s="31" t="s">
        <v>139</v>
      </c>
      <c r="C15" s="31" t="s">
        <v>140</v>
      </c>
      <c r="D15" s="31">
        <v>1014</v>
      </c>
      <c r="E15" s="31">
        <v>1265</v>
      </c>
      <c r="F15" s="31">
        <v>1014</v>
      </c>
      <c r="G15" s="31">
        <v>875</v>
      </c>
      <c r="H15" s="8"/>
      <c r="I15" s="33"/>
      <c r="J15" s="33"/>
      <c r="K15" s="33">
        <v>12</v>
      </c>
      <c r="M15" s="30" t="str">
        <f t="shared" si="3"/>
        <v>Velavaru Villa</v>
      </c>
      <c r="N15" s="31" t="str">
        <f t="shared" si="3"/>
        <v>BB</v>
      </c>
      <c r="O15" s="31" t="str">
        <f t="shared" si="3"/>
        <v>02 Persons</v>
      </c>
      <c r="P15" s="34">
        <f t="shared" si="4"/>
        <v>1026</v>
      </c>
      <c r="Q15" s="34">
        <f t="shared" si="5"/>
        <v>1277</v>
      </c>
      <c r="R15" s="34">
        <f t="shared" si="6"/>
        <v>1026</v>
      </c>
      <c r="S15" s="34">
        <f t="shared" si="9"/>
        <v>887</v>
      </c>
      <c r="U15" s="53">
        <v>10</v>
      </c>
      <c r="V15" s="53">
        <v>25</v>
      </c>
      <c r="W15" s="53">
        <v>10</v>
      </c>
      <c r="X15" s="53">
        <v>10</v>
      </c>
      <c r="Z15" s="30" t="str">
        <f t="shared" si="7"/>
        <v>Velavaru Villa</v>
      </c>
      <c r="AA15" s="31" t="str">
        <f t="shared" si="7"/>
        <v>BB</v>
      </c>
      <c r="AB15" s="31" t="str">
        <f t="shared" si="7"/>
        <v>02 Persons</v>
      </c>
      <c r="AC15" s="34">
        <f t="shared" si="8"/>
        <v>1036</v>
      </c>
      <c r="AD15" s="34">
        <f t="shared" si="8"/>
        <v>1302</v>
      </c>
      <c r="AE15" s="34">
        <f t="shared" si="8"/>
        <v>1036</v>
      </c>
      <c r="AF15" s="34">
        <f t="shared" si="8"/>
        <v>897</v>
      </c>
    </row>
    <row r="16" spans="1:32" ht="25.5" customHeight="1">
      <c r="A16" s="30" t="s">
        <v>252</v>
      </c>
      <c r="B16" s="31" t="s">
        <v>139</v>
      </c>
      <c r="C16" s="31" t="s">
        <v>68</v>
      </c>
      <c r="D16" s="31">
        <v>1282</v>
      </c>
      <c r="E16" s="31">
        <v>1496</v>
      </c>
      <c r="F16" s="31">
        <v>1282</v>
      </c>
      <c r="G16" s="31">
        <v>1115</v>
      </c>
      <c r="H16" s="8"/>
      <c r="I16" s="33"/>
      <c r="J16" s="33"/>
      <c r="K16" s="33">
        <v>24</v>
      </c>
      <c r="M16" s="30" t="str">
        <f t="shared" si="3"/>
        <v xml:space="preserve">Angsana Villa </v>
      </c>
      <c r="N16" s="31" t="str">
        <f t="shared" si="3"/>
        <v>BB</v>
      </c>
      <c r="O16" s="31" t="str">
        <f t="shared" si="3"/>
        <v>04 Persons</v>
      </c>
      <c r="P16" s="34">
        <f t="shared" si="4"/>
        <v>1306</v>
      </c>
      <c r="Q16" s="34">
        <f t="shared" si="5"/>
        <v>1520</v>
      </c>
      <c r="R16" s="34">
        <f t="shared" si="6"/>
        <v>1306</v>
      </c>
      <c r="S16" s="34">
        <f t="shared" si="9"/>
        <v>1139</v>
      </c>
      <c r="U16" s="53">
        <v>25</v>
      </c>
      <c r="V16" s="53">
        <v>35</v>
      </c>
      <c r="W16" s="53">
        <v>25</v>
      </c>
      <c r="X16" s="53">
        <v>25</v>
      </c>
      <c r="Z16" s="30" t="str">
        <f t="shared" si="7"/>
        <v xml:space="preserve">Angsana Villa </v>
      </c>
      <c r="AA16" s="31" t="str">
        <f t="shared" si="7"/>
        <v>BB</v>
      </c>
      <c r="AB16" s="31" t="str">
        <f t="shared" si="7"/>
        <v>04 Persons</v>
      </c>
      <c r="AC16" s="34">
        <f t="shared" si="8"/>
        <v>1331</v>
      </c>
      <c r="AD16" s="34">
        <f t="shared" si="8"/>
        <v>1555</v>
      </c>
      <c r="AE16" s="34">
        <f t="shared" si="8"/>
        <v>1331</v>
      </c>
      <c r="AF16" s="34">
        <f t="shared" si="8"/>
        <v>1164</v>
      </c>
    </row>
    <row r="17" spans="1:32" ht="25.5" customHeight="1">
      <c r="A17" s="30" t="s">
        <v>253</v>
      </c>
      <c r="B17" s="31" t="s">
        <v>139</v>
      </c>
      <c r="C17" s="31" t="s">
        <v>140</v>
      </c>
      <c r="D17" s="31">
        <v>1232</v>
      </c>
      <c r="E17" s="31">
        <v>1463</v>
      </c>
      <c r="F17" s="31">
        <v>1232</v>
      </c>
      <c r="G17" s="31">
        <v>1070</v>
      </c>
      <c r="H17" s="8"/>
      <c r="I17" s="33"/>
      <c r="J17" s="33"/>
      <c r="K17" s="33">
        <v>12</v>
      </c>
      <c r="M17" s="30" t="str">
        <f t="shared" si="3"/>
        <v>InOcean Sunrise Pool Villa</v>
      </c>
      <c r="N17" s="31" t="str">
        <f t="shared" si="3"/>
        <v>BB</v>
      </c>
      <c r="O17" s="31" t="str">
        <f t="shared" si="3"/>
        <v>02 Persons</v>
      </c>
      <c r="P17" s="34">
        <f t="shared" si="4"/>
        <v>1244</v>
      </c>
      <c r="Q17" s="34">
        <f t="shared" si="5"/>
        <v>1475</v>
      </c>
      <c r="R17" s="34">
        <f t="shared" si="6"/>
        <v>1244</v>
      </c>
      <c r="S17" s="34">
        <f t="shared" si="9"/>
        <v>1082</v>
      </c>
      <c r="U17" s="53">
        <v>10</v>
      </c>
      <c r="V17" s="53">
        <v>25</v>
      </c>
      <c r="W17" s="53">
        <v>10</v>
      </c>
      <c r="X17" s="53">
        <v>10</v>
      </c>
      <c r="Z17" s="30" t="str">
        <f t="shared" si="7"/>
        <v>InOcean Sunrise Pool Villa</v>
      </c>
      <c r="AA17" s="31" t="str">
        <f t="shared" si="7"/>
        <v>BB</v>
      </c>
      <c r="AB17" s="31" t="str">
        <f t="shared" si="7"/>
        <v>02 Persons</v>
      </c>
      <c r="AC17" s="34">
        <f t="shared" si="8"/>
        <v>1254</v>
      </c>
      <c r="AD17" s="34">
        <f t="shared" si="8"/>
        <v>1500</v>
      </c>
      <c r="AE17" s="34">
        <f t="shared" si="8"/>
        <v>1254</v>
      </c>
      <c r="AF17" s="34">
        <f t="shared" si="8"/>
        <v>1092</v>
      </c>
    </row>
    <row r="18" spans="1:32" ht="25.5" customHeight="1">
      <c r="A18" s="30" t="s">
        <v>254</v>
      </c>
      <c r="B18" s="31" t="s">
        <v>139</v>
      </c>
      <c r="C18" s="31" t="s">
        <v>140</v>
      </c>
      <c r="D18" s="31">
        <v>1288</v>
      </c>
      <c r="E18" s="31">
        <v>1518</v>
      </c>
      <c r="F18" s="31">
        <v>1288</v>
      </c>
      <c r="G18" s="31">
        <v>1120</v>
      </c>
      <c r="H18" s="8"/>
      <c r="I18" s="33"/>
      <c r="J18" s="33"/>
      <c r="K18" s="33">
        <v>12</v>
      </c>
      <c r="M18" s="30" t="str">
        <f t="shared" si="3"/>
        <v>InOcean Sunrise Pool Villa with Sala</v>
      </c>
      <c r="N18" s="31" t="str">
        <f t="shared" si="3"/>
        <v>BB</v>
      </c>
      <c r="O18" s="31" t="str">
        <f t="shared" si="3"/>
        <v>02 Persons</v>
      </c>
      <c r="P18" s="34">
        <f t="shared" si="4"/>
        <v>1300</v>
      </c>
      <c r="Q18" s="34">
        <f t="shared" si="5"/>
        <v>1530</v>
      </c>
      <c r="R18" s="34">
        <f t="shared" si="6"/>
        <v>1300</v>
      </c>
      <c r="S18" s="34">
        <f t="shared" si="9"/>
        <v>1132</v>
      </c>
      <c r="U18" s="53">
        <v>10</v>
      </c>
      <c r="V18" s="53">
        <v>25</v>
      </c>
      <c r="W18" s="53">
        <v>10</v>
      </c>
      <c r="X18" s="53">
        <v>10</v>
      </c>
      <c r="Z18" s="30" t="str">
        <f t="shared" si="7"/>
        <v>InOcean Sunrise Pool Villa with Sala</v>
      </c>
      <c r="AA18" s="31" t="str">
        <f t="shared" si="7"/>
        <v>BB</v>
      </c>
      <c r="AB18" s="31" t="str">
        <f t="shared" si="7"/>
        <v>02 Persons</v>
      </c>
      <c r="AC18" s="34">
        <f t="shared" si="8"/>
        <v>1310</v>
      </c>
      <c r="AD18" s="34">
        <f t="shared" si="8"/>
        <v>1555</v>
      </c>
      <c r="AE18" s="34">
        <f t="shared" si="8"/>
        <v>1310</v>
      </c>
      <c r="AF18" s="34">
        <f t="shared" si="8"/>
        <v>1142</v>
      </c>
    </row>
    <row r="19" spans="1:32" ht="25.5" customHeight="1">
      <c r="A19" s="30" t="s">
        <v>255</v>
      </c>
      <c r="B19" s="31" t="s">
        <v>139</v>
      </c>
      <c r="C19" s="31" t="s">
        <v>140</v>
      </c>
      <c r="D19" s="31">
        <v>1344</v>
      </c>
      <c r="E19" s="31">
        <v>1573</v>
      </c>
      <c r="F19" s="31">
        <v>1344</v>
      </c>
      <c r="G19" s="31">
        <v>1170</v>
      </c>
      <c r="H19" s="8"/>
      <c r="I19" s="33"/>
      <c r="J19" s="33"/>
      <c r="K19" s="33">
        <v>12</v>
      </c>
      <c r="M19" s="30" t="str">
        <f t="shared" si="3"/>
        <v>InOcean Sunset Pool Villa</v>
      </c>
      <c r="N19" s="31" t="str">
        <f t="shared" si="3"/>
        <v>BB</v>
      </c>
      <c r="O19" s="31" t="str">
        <f t="shared" si="3"/>
        <v>02 Persons</v>
      </c>
      <c r="P19" s="34">
        <f t="shared" si="4"/>
        <v>1356</v>
      </c>
      <c r="Q19" s="34">
        <f t="shared" si="5"/>
        <v>1585</v>
      </c>
      <c r="R19" s="34">
        <f t="shared" si="6"/>
        <v>1356</v>
      </c>
      <c r="S19" s="34">
        <f t="shared" si="9"/>
        <v>1182</v>
      </c>
      <c r="U19" s="53">
        <v>10</v>
      </c>
      <c r="V19" s="53">
        <v>25</v>
      </c>
      <c r="W19" s="53">
        <v>10</v>
      </c>
      <c r="X19" s="53">
        <v>10</v>
      </c>
      <c r="Z19" s="30" t="str">
        <f t="shared" si="7"/>
        <v>InOcean Sunset Pool Villa</v>
      </c>
      <c r="AA19" s="31" t="str">
        <f t="shared" si="7"/>
        <v>BB</v>
      </c>
      <c r="AB19" s="31" t="str">
        <f t="shared" si="7"/>
        <v>02 Persons</v>
      </c>
      <c r="AC19" s="34">
        <f t="shared" si="8"/>
        <v>1366</v>
      </c>
      <c r="AD19" s="34">
        <f t="shared" si="8"/>
        <v>1610</v>
      </c>
      <c r="AE19" s="34">
        <f t="shared" si="8"/>
        <v>1366</v>
      </c>
      <c r="AF19" s="34">
        <f t="shared" si="8"/>
        <v>1192</v>
      </c>
    </row>
    <row r="20" spans="1:32" ht="25.5" customHeight="1">
      <c r="A20" s="30" t="s">
        <v>256</v>
      </c>
      <c r="B20" s="31" t="s">
        <v>139</v>
      </c>
      <c r="C20" s="31" t="s">
        <v>140</v>
      </c>
      <c r="D20" s="31">
        <v>1400</v>
      </c>
      <c r="E20" s="31">
        <v>1628</v>
      </c>
      <c r="F20" s="31">
        <v>1400</v>
      </c>
      <c r="G20" s="31">
        <v>1220</v>
      </c>
      <c r="H20" s="8"/>
      <c r="I20" s="33"/>
      <c r="J20" s="33"/>
      <c r="K20" s="33">
        <v>12</v>
      </c>
      <c r="M20" s="30" t="str">
        <f t="shared" si="3"/>
        <v>InOcean Sunset Pool Villa with Sala</v>
      </c>
      <c r="N20" s="31" t="str">
        <f t="shared" si="3"/>
        <v>BB</v>
      </c>
      <c r="O20" s="31" t="str">
        <f t="shared" si="3"/>
        <v>02 Persons</v>
      </c>
      <c r="P20" s="34">
        <f t="shared" si="4"/>
        <v>1412</v>
      </c>
      <c r="Q20" s="34">
        <f t="shared" si="5"/>
        <v>1640</v>
      </c>
      <c r="R20" s="34">
        <f t="shared" si="6"/>
        <v>1412</v>
      </c>
      <c r="S20" s="34">
        <f t="shared" si="9"/>
        <v>1232</v>
      </c>
      <c r="U20" s="53">
        <v>10</v>
      </c>
      <c r="V20" s="53">
        <v>25</v>
      </c>
      <c r="W20" s="53">
        <v>10</v>
      </c>
      <c r="X20" s="53">
        <v>10</v>
      </c>
      <c r="Z20" s="30" t="str">
        <f t="shared" si="7"/>
        <v>InOcean Sunset Pool Villa with Sala</v>
      </c>
      <c r="AA20" s="31" t="str">
        <f t="shared" si="7"/>
        <v>BB</v>
      </c>
      <c r="AB20" s="31" t="str">
        <f t="shared" si="7"/>
        <v>02 Persons</v>
      </c>
      <c r="AC20" s="34">
        <f t="shared" si="8"/>
        <v>1422</v>
      </c>
      <c r="AD20" s="34">
        <f t="shared" si="8"/>
        <v>1665</v>
      </c>
      <c r="AE20" s="34">
        <f t="shared" si="8"/>
        <v>1422</v>
      </c>
      <c r="AF20" s="34">
        <f t="shared" si="8"/>
        <v>1242</v>
      </c>
    </row>
    <row r="21" spans="1:32" ht="25.5" customHeight="1">
      <c r="A21" s="30" t="s">
        <v>257</v>
      </c>
      <c r="B21" s="31" t="s">
        <v>139</v>
      </c>
      <c r="C21" s="31" t="s">
        <v>68</v>
      </c>
      <c r="D21" s="31">
        <v>1792</v>
      </c>
      <c r="E21" s="31">
        <v>2013</v>
      </c>
      <c r="F21" s="31">
        <v>1792</v>
      </c>
      <c r="G21" s="31">
        <v>1570</v>
      </c>
      <c r="H21" s="8"/>
      <c r="I21" s="33"/>
      <c r="J21" s="33"/>
      <c r="K21" s="33">
        <v>24</v>
      </c>
      <c r="M21" s="30" t="str">
        <f t="shared" si="3"/>
        <v xml:space="preserve">InOcean Sanctuary Pool Villa </v>
      </c>
      <c r="N21" s="31" t="str">
        <f t="shared" si="3"/>
        <v>BB</v>
      </c>
      <c r="O21" s="31" t="str">
        <f t="shared" si="3"/>
        <v>04 Persons</v>
      </c>
      <c r="P21" s="34">
        <f t="shared" si="4"/>
        <v>1816</v>
      </c>
      <c r="Q21" s="34">
        <f t="shared" si="5"/>
        <v>2037</v>
      </c>
      <c r="R21" s="34">
        <f t="shared" si="6"/>
        <v>1816</v>
      </c>
      <c r="S21" s="34">
        <f t="shared" si="9"/>
        <v>1594</v>
      </c>
      <c r="U21" s="53">
        <v>25</v>
      </c>
      <c r="V21" s="53">
        <v>35</v>
      </c>
      <c r="W21" s="53">
        <v>25</v>
      </c>
      <c r="X21" s="53">
        <v>25</v>
      </c>
      <c r="Z21" s="30" t="str">
        <f t="shared" si="7"/>
        <v xml:space="preserve">InOcean Sanctuary Pool Villa </v>
      </c>
      <c r="AA21" s="31" t="str">
        <f t="shared" si="7"/>
        <v>BB</v>
      </c>
      <c r="AB21" s="31" t="str">
        <f t="shared" si="7"/>
        <v>04 Persons</v>
      </c>
      <c r="AC21" s="34">
        <f t="shared" si="8"/>
        <v>1841</v>
      </c>
      <c r="AD21" s="34">
        <f t="shared" si="8"/>
        <v>2072</v>
      </c>
      <c r="AE21" s="34">
        <f t="shared" si="8"/>
        <v>1841</v>
      </c>
      <c r="AF21" s="34">
        <f t="shared" si="8"/>
        <v>1619</v>
      </c>
    </row>
    <row r="22" spans="1:32" ht="25.5" customHeight="1">
      <c r="A22" s="25" t="s">
        <v>24</v>
      </c>
      <c r="I22" s="25" t="s">
        <v>25</v>
      </c>
      <c r="M22" s="25" t="s">
        <v>26</v>
      </c>
      <c r="U22" s="25" t="s">
        <v>27</v>
      </c>
      <c r="Z22" s="25" t="s">
        <v>129</v>
      </c>
    </row>
    <row r="23" spans="1:32" ht="25.5" customHeight="1">
      <c r="A23" s="299" t="s">
        <v>0</v>
      </c>
      <c r="B23" s="299" t="s">
        <v>1</v>
      </c>
      <c r="C23" s="299" t="s">
        <v>29</v>
      </c>
      <c r="D23" s="57" t="s">
        <v>175</v>
      </c>
      <c r="E23" s="57" t="s">
        <v>130</v>
      </c>
      <c r="F23" s="57" t="s">
        <v>258</v>
      </c>
      <c r="G23" s="57" t="s">
        <v>174</v>
      </c>
      <c r="H23" s="8"/>
      <c r="I23" s="26" t="s">
        <v>32</v>
      </c>
      <c r="J23" s="26" t="s">
        <v>33</v>
      </c>
      <c r="K23" s="26" t="s">
        <v>34</v>
      </c>
      <c r="M23" s="294" t="s">
        <v>0</v>
      </c>
      <c r="N23" s="294" t="s">
        <v>1</v>
      </c>
      <c r="O23" s="294" t="s">
        <v>29</v>
      </c>
      <c r="P23" s="51" t="str">
        <f t="shared" ref="P23:S24" si="10">D23</f>
        <v>Shoulder</v>
      </c>
      <c r="Q23" s="51" t="str">
        <f t="shared" si="10"/>
        <v>High</v>
      </c>
      <c r="R23" s="51" t="str">
        <f t="shared" si="10"/>
        <v>Peak</v>
      </c>
      <c r="S23" s="51" t="str">
        <f t="shared" si="10"/>
        <v xml:space="preserve">High </v>
      </c>
      <c r="U23" s="27" t="str">
        <f t="shared" ref="U23:X24" si="11">P23</f>
        <v>Shoulder</v>
      </c>
      <c r="V23" s="27" t="str">
        <f t="shared" si="11"/>
        <v>High</v>
      </c>
      <c r="W23" s="27" t="str">
        <f t="shared" si="11"/>
        <v>Peak</v>
      </c>
      <c r="X23" s="27" t="str">
        <f t="shared" si="11"/>
        <v xml:space="preserve">High </v>
      </c>
      <c r="Z23" s="311" t="s">
        <v>0</v>
      </c>
      <c r="AA23" s="311" t="s">
        <v>1</v>
      </c>
      <c r="AB23" s="311" t="s">
        <v>29</v>
      </c>
      <c r="AC23" s="52" t="str">
        <f t="shared" ref="AC23:AF24" si="12">U23</f>
        <v>Shoulder</v>
      </c>
      <c r="AD23" s="52" t="str">
        <f t="shared" si="12"/>
        <v>High</v>
      </c>
      <c r="AE23" s="52" t="str">
        <f t="shared" si="12"/>
        <v>Peak</v>
      </c>
      <c r="AF23" s="52" t="str">
        <f t="shared" si="12"/>
        <v xml:space="preserve">High </v>
      </c>
    </row>
    <row r="24" spans="1:32" ht="25.5" customHeight="1">
      <c r="A24" s="299"/>
      <c r="B24" s="299"/>
      <c r="C24" s="299"/>
      <c r="D24" s="57" t="s">
        <v>259</v>
      </c>
      <c r="E24" s="57" t="s">
        <v>260</v>
      </c>
      <c r="F24" s="57" t="s">
        <v>261</v>
      </c>
      <c r="G24" s="57" t="s">
        <v>262</v>
      </c>
      <c r="H24" s="8"/>
      <c r="I24" s="26" t="s">
        <v>37</v>
      </c>
      <c r="J24" s="26" t="s">
        <v>38</v>
      </c>
      <c r="K24" s="26" t="s">
        <v>137</v>
      </c>
      <c r="M24" s="294"/>
      <c r="N24" s="294"/>
      <c r="O24" s="294"/>
      <c r="P24" s="51" t="str">
        <f t="shared" si="10"/>
        <v>31 Jul 2020 to 31 Oct 2020</v>
      </c>
      <c r="Q24" s="51" t="str">
        <f t="shared" si="10"/>
        <v>01 Nov 2020 to 22 Dec 2020</v>
      </c>
      <c r="R24" s="51" t="str">
        <f t="shared" si="10"/>
        <v>23 Dec 2020 to 10 Jan 2021</v>
      </c>
      <c r="S24" s="51" t="str">
        <f t="shared" si="10"/>
        <v>11 Jan 2021 to 31 Jan 2021</v>
      </c>
      <c r="U24" s="27" t="str">
        <f t="shared" si="11"/>
        <v>31 Jul 2020 to 31 Oct 2020</v>
      </c>
      <c r="V24" s="27" t="str">
        <f t="shared" si="11"/>
        <v>01 Nov 2020 to 22 Dec 2020</v>
      </c>
      <c r="W24" s="27" t="str">
        <f t="shared" si="11"/>
        <v>23 Dec 2020 to 10 Jan 2021</v>
      </c>
      <c r="X24" s="27" t="str">
        <f t="shared" si="11"/>
        <v>11 Jan 2021 to 31 Jan 2021</v>
      </c>
      <c r="Z24" s="311"/>
      <c r="AA24" s="311"/>
      <c r="AB24" s="311"/>
      <c r="AC24" s="52" t="str">
        <f t="shared" si="12"/>
        <v>31 Jul 2020 to 31 Oct 2020</v>
      </c>
      <c r="AD24" s="52" t="str">
        <f t="shared" si="12"/>
        <v>01 Nov 2020 to 22 Dec 2020</v>
      </c>
      <c r="AE24" s="52" t="str">
        <f t="shared" si="12"/>
        <v>23 Dec 2020 to 10 Jan 2021</v>
      </c>
      <c r="AF24" s="52" t="str">
        <f t="shared" si="12"/>
        <v>11 Jan 2021 to 31 Jan 2021</v>
      </c>
    </row>
    <row r="25" spans="1:32" ht="25.5" customHeight="1">
      <c r="A25" s="30" t="s">
        <v>239</v>
      </c>
      <c r="B25" s="31" t="s">
        <v>139</v>
      </c>
      <c r="C25" s="31" t="s">
        <v>140</v>
      </c>
      <c r="D25" s="31">
        <v>440</v>
      </c>
      <c r="E25" s="31">
        <v>493</v>
      </c>
      <c r="F25" s="31">
        <v>704</v>
      </c>
      <c r="G25" s="31">
        <v>493</v>
      </c>
      <c r="H25" s="8"/>
      <c r="I25" s="33"/>
      <c r="J25" s="33"/>
      <c r="K25" s="33">
        <v>12</v>
      </c>
      <c r="M25" s="30" t="str">
        <f t="shared" ref="M25:O35" si="13">A25</f>
        <v>Beachfront Villa</v>
      </c>
      <c r="N25" s="31" t="str">
        <f t="shared" si="13"/>
        <v>BB</v>
      </c>
      <c r="O25" s="31" t="str">
        <f t="shared" si="13"/>
        <v>02 Persons</v>
      </c>
      <c r="P25" s="34">
        <f t="shared" ref="P25:P35" si="14">D25+K25</f>
        <v>452</v>
      </c>
      <c r="Q25" s="34">
        <f t="shared" ref="Q25:Q35" si="15">E25+K25</f>
        <v>505</v>
      </c>
      <c r="R25" s="34">
        <f t="shared" ref="R25:R35" si="16">F25+K25</f>
        <v>716</v>
      </c>
      <c r="S25" s="34">
        <f>G25+K25</f>
        <v>505</v>
      </c>
      <c r="U25" s="53">
        <v>10</v>
      </c>
      <c r="V25" s="53">
        <v>10</v>
      </c>
      <c r="W25" s="53">
        <v>25</v>
      </c>
      <c r="X25" s="53">
        <v>10</v>
      </c>
      <c r="Z25" s="30" t="str">
        <f t="shared" ref="Z25:AB35" si="17">M25</f>
        <v>Beachfront Villa</v>
      </c>
      <c r="AA25" s="31" t="str">
        <f t="shared" si="17"/>
        <v>BB</v>
      </c>
      <c r="AB25" s="31" t="str">
        <f t="shared" si="17"/>
        <v>02 Persons</v>
      </c>
      <c r="AC25" s="34">
        <f t="shared" ref="AC25:AF35" si="18">P25+U25</f>
        <v>462</v>
      </c>
      <c r="AD25" s="34">
        <f t="shared" si="18"/>
        <v>515</v>
      </c>
      <c r="AE25" s="34">
        <f t="shared" si="18"/>
        <v>741</v>
      </c>
      <c r="AF25" s="34">
        <f>S25+X25</f>
        <v>515</v>
      </c>
    </row>
    <row r="26" spans="1:32" ht="25.5" customHeight="1">
      <c r="A26" s="30" t="s">
        <v>248</v>
      </c>
      <c r="B26" s="31" t="s">
        <v>139</v>
      </c>
      <c r="C26" s="31" t="s">
        <v>140</v>
      </c>
      <c r="D26" s="31">
        <v>480</v>
      </c>
      <c r="E26" s="31">
        <v>538</v>
      </c>
      <c r="F26" s="31">
        <v>748</v>
      </c>
      <c r="G26" s="31">
        <v>538</v>
      </c>
      <c r="H26" s="8"/>
      <c r="I26" s="33"/>
      <c r="J26" s="33"/>
      <c r="K26" s="33">
        <v>12</v>
      </c>
      <c r="M26" s="30" t="str">
        <f t="shared" si="13"/>
        <v>Beachfront Romance Villa</v>
      </c>
      <c r="N26" s="31" t="str">
        <f t="shared" si="13"/>
        <v>BB</v>
      </c>
      <c r="O26" s="31" t="str">
        <f t="shared" si="13"/>
        <v>02 Persons</v>
      </c>
      <c r="P26" s="34">
        <f t="shared" si="14"/>
        <v>492</v>
      </c>
      <c r="Q26" s="34">
        <f t="shared" si="15"/>
        <v>550</v>
      </c>
      <c r="R26" s="34">
        <f t="shared" si="16"/>
        <v>760</v>
      </c>
      <c r="S26" s="34">
        <f t="shared" ref="S26:S35" si="19">G26+K26</f>
        <v>550</v>
      </c>
      <c r="U26" s="53">
        <v>10</v>
      </c>
      <c r="V26" s="53">
        <v>10</v>
      </c>
      <c r="W26" s="53">
        <v>25</v>
      </c>
      <c r="X26" s="53">
        <v>10</v>
      </c>
      <c r="Z26" s="30" t="str">
        <f t="shared" si="17"/>
        <v>Beachfront Romance Villa</v>
      </c>
      <c r="AA26" s="31" t="str">
        <f t="shared" si="17"/>
        <v>BB</v>
      </c>
      <c r="AB26" s="31" t="str">
        <f t="shared" si="17"/>
        <v>02 Persons</v>
      </c>
      <c r="AC26" s="34">
        <f t="shared" si="18"/>
        <v>502</v>
      </c>
      <c r="AD26" s="34">
        <f t="shared" si="18"/>
        <v>560</v>
      </c>
      <c r="AE26" s="34">
        <f t="shared" si="18"/>
        <v>785</v>
      </c>
      <c r="AF26" s="34">
        <f t="shared" si="18"/>
        <v>560</v>
      </c>
    </row>
    <row r="27" spans="1:32" ht="25.5" customHeight="1">
      <c r="A27" s="30" t="s">
        <v>249</v>
      </c>
      <c r="B27" s="31" t="s">
        <v>139</v>
      </c>
      <c r="C27" s="31" t="s">
        <v>140</v>
      </c>
      <c r="D27" s="31">
        <v>572</v>
      </c>
      <c r="E27" s="31">
        <v>594</v>
      </c>
      <c r="F27" s="31">
        <v>803</v>
      </c>
      <c r="G27" s="31">
        <v>594</v>
      </c>
      <c r="H27" s="8"/>
      <c r="I27" s="33"/>
      <c r="J27" s="33"/>
      <c r="K27" s="33">
        <v>12</v>
      </c>
      <c r="M27" s="30" t="str">
        <f t="shared" si="13"/>
        <v>Infinity Beachfront Pool Villa</v>
      </c>
      <c r="N27" s="31" t="str">
        <f t="shared" si="13"/>
        <v>BB</v>
      </c>
      <c r="O27" s="31" t="str">
        <f t="shared" si="13"/>
        <v>02 Persons</v>
      </c>
      <c r="P27" s="34">
        <f t="shared" si="14"/>
        <v>584</v>
      </c>
      <c r="Q27" s="34">
        <f t="shared" si="15"/>
        <v>606</v>
      </c>
      <c r="R27" s="34">
        <f t="shared" si="16"/>
        <v>815</v>
      </c>
      <c r="S27" s="34">
        <f t="shared" si="19"/>
        <v>606</v>
      </c>
      <c r="U27" s="53">
        <v>10</v>
      </c>
      <c r="V27" s="53">
        <v>10</v>
      </c>
      <c r="W27" s="53">
        <v>25</v>
      </c>
      <c r="X27" s="53">
        <v>10</v>
      </c>
      <c r="Z27" s="30" t="str">
        <f t="shared" si="17"/>
        <v>Infinity Beachfront Pool Villa</v>
      </c>
      <c r="AA27" s="31" t="str">
        <f t="shared" si="17"/>
        <v>BB</v>
      </c>
      <c r="AB27" s="31" t="str">
        <f t="shared" si="17"/>
        <v>02 Persons</v>
      </c>
      <c r="AC27" s="34">
        <f t="shared" si="18"/>
        <v>594</v>
      </c>
      <c r="AD27" s="34">
        <f t="shared" si="18"/>
        <v>616</v>
      </c>
      <c r="AE27" s="34">
        <f t="shared" si="18"/>
        <v>840</v>
      </c>
      <c r="AF27" s="34">
        <f t="shared" si="18"/>
        <v>616</v>
      </c>
    </row>
    <row r="28" spans="1:32" ht="25.5" customHeight="1">
      <c r="A28" s="30" t="s">
        <v>250</v>
      </c>
      <c r="B28" s="31" t="s">
        <v>139</v>
      </c>
      <c r="C28" s="31" t="s">
        <v>140</v>
      </c>
      <c r="D28" s="31">
        <v>705</v>
      </c>
      <c r="E28" s="31">
        <v>790</v>
      </c>
      <c r="F28" s="31">
        <v>1023</v>
      </c>
      <c r="G28" s="31">
        <v>790</v>
      </c>
      <c r="H28" s="8"/>
      <c r="I28" s="33"/>
      <c r="J28" s="33"/>
      <c r="K28" s="33">
        <v>12</v>
      </c>
      <c r="M28" s="30" t="str">
        <f t="shared" si="13"/>
        <v>Deluxe Beachfront Pool Villa</v>
      </c>
      <c r="N28" s="31" t="str">
        <f t="shared" si="13"/>
        <v>BB</v>
      </c>
      <c r="O28" s="31" t="str">
        <f t="shared" si="13"/>
        <v>02 Persons</v>
      </c>
      <c r="P28" s="34">
        <f t="shared" si="14"/>
        <v>717</v>
      </c>
      <c r="Q28" s="34">
        <f t="shared" si="15"/>
        <v>802</v>
      </c>
      <c r="R28" s="34">
        <f t="shared" si="16"/>
        <v>1035</v>
      </c>
      <c r="S28" s="34">
        <f t="shared" si="19"/>
        <v>802</v>
      </c>
      <c r="U28" s="53">
        <v>10</v>
      </c>
      <c r="V28" s="53">
        <v>10</v>
      </c>
      <c r="W28" s="53">
        <v>25</v>
      </c>
      <c r="X28" s="53">
        <v>10</v>
      </c>
      <c r="Z28" s="30" t="str">
        <f t="shared" si="17"/>
        <v>Deluxe Beachfront Pool Villa</v>
      </c>
      <c r="AA28" s="31" t="str">
        <f t="shared" si="17"/>
        <v>BB</v>
      </c>
      <c r="AB28" s="31" t="str">
        <f t="shared" si="17"/>
        <v>02 Persons</v>
      </c>
      <c r="AC28" s="34">
        <f t="shared" si="18"/>
        <v>727</v>
      </c>
      <c r="AD28" s="34">
        <f t="shared" si="18"/>
        <v>812</v>
      </c>
      <c r="AE28" s="34">
        <f t="shared" si="18"/>
        <v>1060</v>
      </c>
      <c r="AF28" s="34">
        <f t="shared" si="18"/>
        <v>812</v>
      </c>
    </row>
    <row r="29" spans="1:32" ht="25.5" customHeight="1">
      <c r="A29" s="30" t="s">
        <v>251</v>
      </c>
      <c r="B29" s="31" t="s">
        <v>139</v>
      </c>
      <c r="C29" s="31" t="s">
        <v>140</v>
      </c>
      <c r="D29" s="31">
        <v>905</v>
      </c>
      <c r="E29" s="31">
        <v>1014</v>
      </c>
      <c r="F29" s="31">
        <v>1265</v>
      </c>
      <c r="G29" s="31">
        <v>1014</v>
      </c>
      <c r="H29" s="8"/>
      <c r="I29" s="33"/>
      <c r="J29" s="33"/>
      <c r="K29" s="33">
        <v>12</v>
      </c>
      <c r="M29" s="30" t="str">
        <f t="shared" si="13"/>
        <v>Velavaru Villa</v>
      </c>
      <c r="N29" s="31" t="str">
        <f t="shared" si="13"/>
        <v>BB</v>
      </c>
      <c r="O29" s="31" t="str">
        <f t="shared" si="13"/>
        <v>02 Persons</v>
      </c>
      <c r="P29" s="34">
        <f t="shared" si="14"/>
        <v>917</v>
      </c>
      <c r="Q29" s="34">
        <f t="shared" si="15"/>
        <v>1026</v>
      </c>
      <c r="R29" s="34">
        <f t="shared" si="16"/>
        <v>1277</v>
      </c>
      <c r="S29" s="34">
        <f t="shared" si="19"/>
        <v>1026</v>
      </c>
      <c r="U29" s="53">
        <v>10</v>
      </c>
      <c r="V29" s="53">
        <v>10</v>
      </c>
      <c r="W29" s="53">
        <v>25</v>
      </c>
      <c r="X29" s="53">
        <v>10</v>
      </c>
      <c r="Z29" s="30" t="str">
        <f t="shared" si="17"/>
        <v>Velavaru Villa</v>
      </c>
      <c r="AA29" s="31" t="str">
        <f t="shared" si="17"/>
        <v>BB</v>
      </c>
      <c r="AB29" s="31" t="str">
        <f t="shared" si="17"/>
        <v>02 Persons</v>
      </c>
      <c r="AC29" s="34">
        <f t="shared" si="18"/>
        <v>927</v>
      </c>
      <c r="AD29" s="34">
        <f t="shared" si="18"/>
        <v>1036</v>
      </c>
      <c r="AE29" s="34">
        <f t="shared" si="18"/>
        <v>1302</v>
      </c>
      <c r="AF29" s="34">
        <f t="shared" si="18"/>
        <v>1036</v>
      </c>
    </row>
    <row r="30" spans="1:32" ht="25.5" customHeight="1">
      <c r="A30" s="30" t="s">
        <v>252</v>
      </c>
      <c r="B30" s="31" t="s">
        <v>139</v>
      </c>
      <c r="C30" s="31" t="s">
        <v>68</v>
      </c>
      <c r="D30" s="31">
        <v>1145</v>
      </c>
      <c r="E30" s="31">
        <v>1282</v>
      </c>
      <c r="F30" s="31">
        <v>1496</v>
      </c>
      <c r="G30" s="31">
        <v>1282</v>
      </c>
      <c r="H30" s="8"/>
      <c r="I30" s="33"/>
      <c r="J30" s="33"/>
      <c r="K30" s="33">
        <v>24</v>
      </c>
      <c r="M30" s="30" t="str">
        <f t="shared" si="13"/>
        <v xml:space="preserve">Angsana Villa </v>
      </c>
      <c r="N30" s="31" t="str">
        <f t="shared" si="13"/>
        <v>BB</v>
      </c>
      <c r="O30" s="31" t="str">
        <f t="shared" si="13"/>
        <v>04 Persons</v>
      </c>
      <c r="P30" s="34">
        <f t="shared" si="14"/>
        <v>1169</v>
      </c>
      <c r="Q30" s="34">
        <f t="shared" si="15"/>
        <v>1306</v>
      </c>
      <c r="R30" s="34">
        <f t="shared" si="16"/>
        <v>1520</v>
      </c>
      <c r="S30" s="34">
        <f t="shared" si="19"/>
        <v>1306</v>
      </c>
      <c r="U30" s="53">
        <v>25</v>
      </c>
      <c r="V30" s="53">
        <v>25</v>
      </c>
      <c r="W30" s="53">
        <v>35</v>
      </c>
      <c r="X30" s="53">
        <v>25</v>
      </c>
      <c r="Z30" s="30" t="str">
        <f t="shared" si="17"/>
        <v xml:space="preserve">Angsana Villa </v>
      </c>
      <c r="AA30" s="31" t="str">
        <f t="shared" si="17"/>
        <v>BB</v>
      </c>
      <c r="AB30" s="31" t="str">
        <f t="shared" si="17"/>
        <v>04 Persons</v>
      </c>
      <c r="AC30" s="34">
        <f t="shared" si="18"/>
        <v>1194</v>
      </c>
      <c r="AD30" s="34">
        <f t="shared" si="18"/>
        <v>1331</v>
      </c>
      <c r="AE30" s="34">
        <f t="shared" si="18"/>
        <v>1555</v>
      </c>
      <c r="AF30" s="34">
        <f t="shared" si="18"/>
        <v>1331</v>
      </c>
    </row>
    <row r="31" spans="1:32" ht="25.5" customHeight="1">
      <c r="A31" s="30" t="s">
        <v>253</v>
      </c>
      <c r="B31" s="31" t="s">
        <v>139</v>
      </c>
      <c r="C31" s="31" t="s">
        <v>140</v>
      </c>
      <c r="D31" s="31">
        <v>1100</v>
      </c>
      <c r="E31" s="31">
        <v>1232</v>
      </c>
      <c r="F31" s="31">
        <v>1463</v>
      </c>
      <c r="G31" s="31">
        <v>1232</v>
      </c>
      <c r="H31" s="8"/>
      <c r="I31" s="33"/>
      <c r="J31" s="33"/>
      <c r="K31" s="33">
        <v>12</v>
      </c>
      <c r="M31" s="30" t="str">
        <f t="shared" si="13"/>
        <v>InOcean Sunrise Pool Villa</v>
      </c>
      <c r="N31" s="31" t="str">
        <f t="shared" si="13"/>
        <v>BB</v>
      </c>
      <c r="O31" s="31" t="str">
        <f t="shared" si="13"/>
        <v>02 Persons</v>
      </c>
      <c r="P31" s="34">
        <f t="shared" si="14"/>
        <v>1112</v>
      </c>
      <c r="Q31" s="34">
        <f t="shared" si="15"/>
        <v>1244</v>
      </c>
      <c r="R31" s="34">
        <f t="shared" si="16"/>
        <v>1475</v>
      </c>
      <c r="S31" s="34">
        <f t="shared" si="19"/>
        <v>1244</v>
      </c>
      <c r="U31" s="53">
        <v>10</v>
      </c>
      <c r="V31" s="53">
        <v>10</v>
      </c>
      <c r="W31" s="53">
        <v>25</v>
      </c>
      <c r="X31" s="53">
        <v>10</v>
      </c>
      <c r="Z31" s="30" t="str">
        <f t="shared" si="17"/>
        <v>InOcean Sunrise Pool Villa</v>
      </c>
      <c r="AA31" s="31" t="str">
        <f t="shared" si="17"/>
        <v>BB</v>
      </c>
      <c r="AB31" s="31" t="str">
        <f t="shared" si="17"/>
        <v>02 Persons</v>
      </c>
      <c r="AC31" s="34">
        <f t="shared" si="18"/>
        <v>1122</v>
      </c>
      <c r="AD31" s="34">
        <f t="shared" si="18"/>
        <v>1254</v>
      </c>
      <c r="AE31" s="34">
        <f t="shared" si="18"/>
        <v>1500</v>
      </c>
      <c r="AF31" s="34">
        <f t="shared" si="18"/>
        <v>1254</v>
      </c>
    </row>
    <row r="32" spans="1:32" ht="25.5" customHeight="1">
      <c r="A32" s="30" t="s">
        <v>254</v>
      </c>
      <c r="B32" s="31" t="s">
        <v>139</v>
      </c>
      <c r="C32" s="31" t="s">
        <v>140</v>
      </c>
      <c r="D32" s="31">
        <v>1150</v>
      </c>
      <c r="E32" s="31">
        <v>1288</v>
      </c>
      <c r="F32" s="31">
        <v>1518</v>
      </c>
      <c r="G32" s="31">
        <v>1288</v>
      </c>
      <c r="H32" s="8"/>
      <c r="I32" s="33"/>
      <c r="J32" s="33"/>
      <c r="K32" s="33">
        <v>12</v>
      </c>
      <c r="M32" s="30" t="str">
        <f t="shared" si="13"/>
        <v>InOcean Sunrise Pool Villa with Sala</v>
      </c>
      <c r="N32" s="31" t="str">
        <f t="shared" si="13"/>
        <v>BB</v>
      </c>
      <c r="O32" s="31" t="str">
        <f t="shared" si="13"/>
        <v>02 Persons</v>
      </c>
      <c r="P32" s="34">
        <f t="shared" si="14"/>
        <v>1162</v>
      </c>
      <c r="Q32" s="34">
        <f t="shared" si="15"/>
        <v>1300</v>
      </c>
      <c r="R32" s="34">
        <f t="shared" si="16"/>
        <v>1530</v>
      </c>
      <c r="S32" s="34">
        <f t="shared" si="19"/>
        <v>1300</v>
      </c>
      <c r="U32" s="53">
        <v>10</v>
      </c>
      <c r="V32" s="53">
        <v>10</v>
      </c>
      <c r="W32" s="53">
        <v>25</v>
      </c>
      <c r="X32" s="53">
        <v>10</v>
      </c>
      <c r="Z32" s="30" t="str">
        <f t="shared" si="17"/>
        <v>InOcean Sunrise Pool Villa with Sala</v>
      </c>
      <c r="AA32" s="31" t="str">
        <f t="shared" si="17"/>
        <v>BB</v>
      </c>
      <c r="AB32" s="31" t="str">
        <f t="shared" si="17"/>
        <v>02 Persons</v>
      </c>
      <c r="AC32" s="34">
        <f t="shared" si="18"/>
        <v>1172</v>
      </c>
      <c r="AD32" s="34">
        <f t="shared" si="18"/>
        <v>1310</v>
      </c>
      <c r="AE32" s="34">
        <f t="shared" si="18"/>
        <v>1555</v>
      </c>
      <c r="AF32" s="34">
        <f t="shared" si="18"/>
        <v>1310</v>
      </c>
    </row>
    <row r="33" spans="1:32" ht="25.5" customHeight="1">
      <c r="A33" s="30" t="s">
        <v>255</v>
      </c>
      <c r="B33" s="31" t="s">
        <v>139</v>
      </c>
      <c r="C33" s="31" t="s">
        <v>140</v>
      </c>
      <c r="D33" s="31">
        <v>1200</v>
      </c>
      <c r="E33" s="31">
        <v>1344</v>
      </c>
      <c r="F33" s="31">
        <v>1573</v>
      </c>
      <c r="G33" s="31">
        <v>1344</v>
      </c>
      <c r="H33" s="8"/>
      <c r="I33" s="33"/>
      <c r="J33" s="33"/>
      <c r="K33" s="33">
        <v>12</v>
      </c>
      <c r="M33" s="30" t="str">
        <f t="shared" si="13"/>
        <v>InOcean Sunset Pool Villa</v>
      </c>
      <c r="N33" s="31" t="str">
        <f t="shared" si="13"/>
        <v>BB</v>
      </c>
      <c r="O33" s="31" t="str">
        <f t="shared" si="13"/>
        <v>02 Persons</v>
      </c>
      <c r="P33" s="34">
        <f t="shared" si="14"/>
        <v>1212</v>
      </c>
      <c r="Q33" s="34">
        <f t="shared" si="15"/>
        <v>1356</v>
      </c>
      <c r="R33" s="34">
        <f t="shared" si="16"/>
        <v>1585</v>
      </c>
      <c r="S33" s="34">
        <f t="shared" si="19"/>
        <v>1356</v>
      </c>
      <c r="U33" s="53">
        <v>10</v>
      </c>
      <c r="V33" s="53">
        <v>10</v>
      </c>
      <c r="W33" s="53">
        <v>25</v>
      </c>
      <c r="X33" s="53">
        <v>10</v>
      </c>
      <c r="Z33" s="30" t="str">
        <f t="shared" si="17"/>
        <v>InOcean Sunset Pool Villa</v>
      </c>
      <c r="AA33" s="31" t="str">
        <f t="shared" si="17"/>
        <v>BB</v>
      </c>
      <c r="AB33" s="31" t="str">
        <f t="shared" si="17"/>
        <v>02 Persons</v>
      </c>
      <c r="AC33" s="34">
        <f t="shared" si="18"/>
        <v>1222</v>
      </c>
      <c r="AD33" s="34">
        <f t="shared" si="18"/>
        <v>1366</v>
      </c>
      <c r="AE33" s="34">
        <f t="shared" si="18"/>
        <v>1610</v>
      </c>
      <c r="AF33" s="34">
        <f t="shared" si="18"/>
        <v>1366</v>
      </c>
    </row>
    <row r="34" spans="1:32" ht="25.5" customHeight="1">
      <c r="A34" s="30" t="s">
        <v>256</v>
      </c>
      <c r="B34" s="31" t="s">
        <v>139</v>
      </c>
      <c r="C34" s="31" t="s">
        <v>140</v>
      </c>
      <c r="D34" s="31">
        <v>1250</v>
      </c>
      <c r="E34" s="31">
        <v>1400</v>
      </c>
      <c r="F34" s="31">
        <v>1628</v>
      </c>
      <c r="G34" s="31">
        <v>1400</v>
      </c>
      <c r="H34" s="8"/>
      <c r="I34" s="33"/>
      <c r="J34" s="33"/>
      <c r="K34" s="33">
        <v>12</v>
      </c>
      <c r="M34" s="30" t="str">
        <f t="shared" si="13"/>
        <v>InOcean Sunset Pool Villa with Sala</v>
      </c>
      <c r="N34" s="31" t="str">
        <f t="shared" si="13"/>
        <v>BB</v>
      </c>
      <c r="O34" s="31" t="str">
        <f t="shared" si="13"/>
        <v>02 Persons</v>
      </c>
      <c r="P34" s="34">
        <f t="shared" si="14"/>
        <v>1262</v>
      </c>
      <c r="Q34" s="34">
        <f t="shared" si="15"/>
        <v>1412</v>
      </c>
      <c r="R34" s="34">
        <f t="shared" si="16"/>
        <v>1640</v>
      </c>
      <c r="S34" s="34">
        <f t="shared" si="19"/>
        <v>1412</v>
      </c>
      <c r="U34" s="53">
        <v>10</v>
      </c>
      <c r="V34" s="53">
        <v>10</v>
      </c>
      <c r="W34" s="53">
        <v>25</v>
      </c>
      <c r="X34" s="53">
        <v>10</v>
      </c>
      <c r="Z34" s="30" t="str">
        <f t="shared" si="17"/>
        <v>InOcean Sunset Pool Villa with Sala</v>
      </c>
      <c r="AA34" s="31" t="str">
        <f t="shared" si="17"/>
        <v>BB</v>
      </c>
      <c r="AB34" s="31" t="str">
        <f t="shared" si="17"/>
        <v>02 Persons</v>
      </c>
      <c r="AC34" s="34">
        <f t="shared" si="18"/>
        <v>1272</v>
      </c>
      <c r="AD34" s="34">
        <f t="shared" si="18"/>
        <v>1422</v>
      </c>
      <c r="AE34" s="34">
        <f t="shared" si="18"/>
        <v>1665</v>
      </c>
      <c r="AF34" s="34">
        <f t="shared" si="18"/>
        <v>1422</v>
      </c>
    </row>
    <row r="35" spans="1:32" ht="25.5" customHeight="1">
      <c r="A35" s="30" t="s">
        <v>257</v>
      </c>
      <c r="B35" s="31" t="s">
        <v>139</v>
      </c>
      <c r="C35" s="31" t="s">
        <v>68</v>
      </c>
      <c r="D35" s="31">
        <v>1600</v>
      </c>
      <c r="E35" s="31">
        <v>1792</v>
      </c>
      <c r="F35" s="31">
        <v>2013</v>
      </c>
      <c r="G35" s="31">
        <v>1792</v>
      </c>
      <c r="H35" s="8"/>
      <c r="I35" s="33"/>
      <c r="J35" s="33"/>
      <c r="K35" s="33">
        <v>24</v>
      </c>
      <c r="M35" s="30" t="str">
        <f t="shared" si="13"/>
        <v xml:space="preserve">InOcean Sanctuary Pool Villa </v>
      </c>
      <c r="N35" s="31" t="str">
        <f t="shared" si="13"/>
        <v>BB</v>
      </c>
      <c r="O35" s="31" t="str">
        <f t="shared" si="13"/>
        <v>04 Persons</v>
      </c>
      <c r="P35" s="34">
        <f t="shared" si="14"/>
        <v>1624</v>
      </c>
      <c r="Q35" s="34">
        <f t="shared" si="15"/>
        <v>1816</v>
      </c>
      <c r="R35" s="34">
        <f t="shared" si="16"/>
        <v>2037</v>
      </c>
      <c r="S35" s="34">
        <f t="shared" si="19"/>
        <v>1816</v>
      </c>
      <c r="U35" s="53">
        <v>25</v>
      </c>
      <c r="V35" s="53">
        <v>25</v>
      </c>
      <c r="W35" s="53">
        <v>35</v>
      </c>
      <c r="X35" s="53">
        <v>25</v>
      </c>
      <c r="Z35" s="30" t="str">
        <f t="shared" si="17"/>
        <v xml:space="preserve">InOcean Sanctuary Pool Villa </v>
      </c>
      <c r="AA35" s="31" t="str">
        <f t="shared" si="17"/>
        <v>BB</v>
      </c>
      <c r="AB35" s="31" t="str">
        <f t="shared" si="17"/>
        <v>04 Persons</v>
      </c>
      <c r="AC35" s="34">
        <f t="shared" si="18"/>
        <v>1649</v>
      </c>
      <c r="AD35" s="34">
        <f t="shared" si="18"/>
        <v>1841</v>
      </c>
      <c r="AE35" s="34">
        <f t="shared" si="18"/>
        <v>2072</v>
      </c>
      <c r="AF35" s="34">
        <f t="shared" si="18"/>
        <v>1841</v>
      </c>
    </row>
  </sheetData>
  <sheetProtection algorithmName="SHA-512" hashValue="qaJirnR36S6h8Zn+giB2+dXEYlcXPFzO3QtG+KIxH13SGJQchXNUqJ4o9VJYDSbiEYB/yQPvmVcu4cbAYf/k/w==" saltValue="yjXvAg5ID+renr5oTP2IHA==" spinCount="100000" sheet="1" selectLockedCells="1" selectUnlockedCells="1"/>
  <mergeCells count="18">
    <mergeCell ref="O23:O24"/>
    <mergeCell ref="Z23:Z24"/>
    <mergeCell ref="A9:A10"/>
    <mergeCell ref="B9:B10"/>
    <mergeCell ref="C9:C10"/>
    <mergeCell ref="M9:M10"/>
    <mergeCell ref="N9:N10"/>
    <mergeCell ref="O9:O10"/>
    <mergeCell ref="A23:A24"/>
    <mergeCell ref="B23:B24"/>
    <mergeCell ref="C23:C24"/>
    <mergeCell ref="M23:M24"/>
    <mergeCell ref="N23:N24"/>
    <mergeCell ref="AA23:AA24"/>
    <mergeCell ref="AB23:AB24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D6D92-E9A8-45B3-AEA5-E3AD515FC506}">
  <sheetPr codeName="Лист25"/>
  <dimension ref="A1:K17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4.28515625" style="1" customWidth="1"/>
    <col min="2" max="2" width="10.42578125" style="1" customWidth="1"/>
    <col min="3" max="3" width="13.5703125" style="2" customWidth="1"/>
    <col min="4" max="4" width="10.7109375" style="2" customWidth="1"/>
    <col min="5" max="6" width="10.7109375" style="3" customWidth="1"/>
    <col min="7" max="7" width="9.7109375" style="1" customWidth="1"/>
    <col min="8" max="10" width="10.7109375" style="1" customWidth="1"/>
    <col min="11" max="11" width="10.42578125" style="1" customWidth="1"/>
    <col min="12" max="16384" width="9.140625" style="1"/>
  </cols>
  <sheetData>
    <row r="1" spans="1:11" ht="20.25" customHeight="1">
      <c r="A1" s="300" t="s">
        <v>2093</v>
      </c>
      <c r="B1" s="300"/>
      <c r="C1" s="300"/>
      <c r="D1" s="300"/>
      <c r="K1" s="4"/>
    </row>
    <row r="2" spans="1:11" s="2" customFormat="1" ht="23.45" customHeight="1">
      <c r="A2" s="23"/>
      <c r="B2" s="15"/>
      <c r="E2" s="3"/>
      <c r="F2" s="3"/>
      <c r="G2" s="1"/>
      <c r="H2" s="1"/>
      <c r="I2" s="1"/>
      <c r="J2" s="1"/>
      <c r="K2" s="1"/>
    </row>
    <row r="3" spans="1:11" s="2" customFormat="1" ht="23.45" customHeight="1">
      <c r="A3" s="7" t="s">
        <v>265</v>
      </c>
      <c r="B3" s="15"/>
      <c r="E3" s="3"/>
      <c r="F3" s="3"/>
      <c r="G3" s="1"/>
      <c r="H3" s="1"/>
      <c r="I3" s="1"/>
      <c r="J3" s="1"/>
      <c r="K3" s="1"/>
    </row>
    <row r="4" spans="1:11" s="2" customFormat="1" ht="23.45" customHeight="1">
      <c r="A4" s="7" t="s">
        <v>266</v>
      </c>
      <c r="B4" s="5"/>
      <c r="E4" s="3"/>
      <c r="F4" s="3"/>
      <c r="G4" s="1"/>
      <c r="H4" s="1"/>
      <c r="I4" s="1"/>
      <c r="J4" s="1"/>
      <c r="K4" s="1"/>
    </row>
    <row r="5" spans="1:11" s="2" customFormat="1" ht="23.45" customHeight="1">
      <c r="A5" s="5" t="s">
        <v>267</v>
      </c>
      <c r="B5" s="5"/>
      <c r="E5" s="3"/>
      <c r="F5" s="3"/>
      <c r="G5" s="1"/>
      <c r="H5" s="1"/>
      <c r="I5" s="1"/>
      <c r="J5" s="1"/>
      <c r="K5" s="1"/>
    </row>
    <row r="6" spans="1:11" s="2" customFormat="1" ht="23.45" customHeight="1">
      <c r="A6" s="5" t="s">
        <v>268</v>
      </c>
      <c r="B6" s="5"/>
      <c r="E6" s="3"/>
      <c r="F6" s="3"/>
      <c r="G6" s="1"/>
      <c r="H6" s="1"/>
      <c r="I6" s="1"/>
      <c r="J6" s="1"/>
      <c r="K6" s="1"/>
    </row>
    <row r="7" spans="1:11" s="2" customFormat="1" ht="23.45" customHeight="1">
      <c r="A7" s="5" t="s">
        <v>269</v>
      </c>
      <c r="B7" s="5"/>
      <c r="E7" s="3"/>
      <c r="F7" s="3"/>
      <c r="G7" s="1"/>
      <c r="H7" s="1"/>
      <c r="I7" s="1"/>
      <c r="J7" s="1"/>
      <c r="K7" s="1"/>
    </row>
    <row r="8" spans="1:11" s="2" customFormat="1" ht="23.45" customHeight="1">
      <c r="A8" s="7" t="s">
        <v>270</v>
      </c>
      <c r="B8" s="5"/>
      <c r="E8" s="3"/>
      <c r="F8" s="3"/>
      <c r="G8" s="1"/>
      <c r="H8" s="1"/>
      <c r="I8" s="1"/>
      <c r="J8" s="1"/>
      <c r="K8" s="1"/>
    </row>
    <row r="9" spans="1:11" s="2" customFormat="1" ht="23.45" customHeight="1">
      <c r="A9" s="5" t="s">
        <v>271</v>
      </c>
      <c r="B9" s="5"/>
      <c r="E9" s="3"/>
      <c r="F9" s="3"/>
      <c r="G9" s="1"/>
      <c r="H9" s="1"/>
      <c r="I9" s="1"/>
      <c r="J9" s="1"/>
      <c r="K9" s="1"/>
    </row>
    <row r="10" spans="1:11" s="2" customFormat="1" ht="23.45" customHeight="1">
      <c r="A10" s="5" t="s">
        <v>269</v>
      </c>
      <c r="B10" s="5"/>
      <c r="E10" s="3"/>
      <c r="F10" s="3"/>
      <c r="G10" s="1"/>
      <c r="H10" s="1"/>
      <c r="I10" s="1"/>
      <c r="J10" s="1"/>
      <c r="K10" s="1"/>
    </row>
    <row r="11" spans="1:11" s="2" customFormat="1" ht="23.45" customHeight="1">
      <c r="A11" s="7" t="s">
        <v>272</v>
      </c>
      <c r="B11" s="5"/>
      <c r="E11" s="3"/>
      <c r="F11" s="3"/>
      <c r="G11" s="1"/>
      <c r="H11" s="1"/>
      <c r="I11" s="1"/>
      <c r="J11" s="1"/>
      <c r="K11" s="1"/>
    </row>
    <row r="12" spans="1:11" s="2" customFormat="1" ht="23.45" customHeight="1">
      <c r="A12" s="5" t="s">
        <v>273</v>
      </c>
      <c r="B12" s="1"/>
      <c r="E12" s="3"/>
      <c r="F12" s="3"/>
      <c r="G12" s="1"/>
      <c r="H12" s="1"/>
      <c r="I12" s="1"/>
      <c r="J12" s="1"/>
      <c r="K12" s="1"/>
    </row>
    <row r="13" spans="1:11" s="2" customFormat="1" ht="23.45" customHeight="1">
      <c r="A13" s="5" t="s">
        <v>274</v>
      </c>
      <c r="B13" s="1"/>
      <c r="E13" s="3"/>
      <c r="F13" s="3"/>
      <c r="G13" s="1"/>
      <c r="H13" s="1"/>
      <c r="I13" s="1"/>
      <c r="J13" s="1"/>
      <c r="K13" s="1"/>
    </row>
    <row r="14" spans="1:11" ht="23.45" customHeight="1">
      <c r="A14" s="5" t="s">
        <v>269</v>
      </c>
    </row>
    <row r="15" spans="1:11" ht="23.45" customHeight="1"/>
    <row r="16" spans="1:11" ht="23.45" customHeight="1">
      <c r="A16" s="48"/>
    </row>
    <row r="17" ht="23.45" customHeight="1"/>
  </sheetData>
  <mergeCells count="1">
    <mergeCell ref="A1:D1"/>
  </mergeCells>
  <pageMargins left="0.25" right="0.25" top="0.75" bottom="0.75" header="0.3" footer="0.3"/>
  <pageSetup paperSize="9" scale="75" orientation="portrait" verticalDpi="1200" r:id="rId1"/>
  <headerFooter>
    <oddFooter>&amp;L&amp;"Candara,Regular"&amp;8INTOUR MALDIVES&amp;C&amp;"Candara,Regular"&amp;8&amp;P of &amp;N&amp;R&amp;"Candara,Regular"&amp;8Atmosphere Kanifushi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63539-2BE6-4D14-B29A-B16359294F95}">
  <sheetPr codeName="Лист26">
    <tabColor rgb="FFFF0000"/>
  </sheetPr>
  <dimension ref="A8:BF34"/>
  <sheetViews>
    <sheetView topLeftCell="BG1" zoomScaleNormal="100" zoomScaleSheetLayoutView="100" workbookViewId="0">
      <selection sqref="A1:BF1048576"/>
    </sheetView>
  </sheetViews>
  <sheetFormatPr defaultColWidth="15.7109375" defaultRowHeight="19.899999999999999" customHeight="1"/>
  <cols>
    <col min="1" max="58" width="0" style="25" hidden="1" customWidth="1"/>
    <col min="59" max="16384" width="15.7109375" style="25"/>
  </cols>
  <sheetData>
    <row r="8" spans="1:58" ht="19.899999999999999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9.899999999999999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19.899999999999999" customHeight="1">
      <c r="A10" s="298"/>
      <c r="B10" s="298"/>
      <c r="C10" s="298"/>
      <c r="D10" s="285" t="s">
        <v>235</v>
      </c>
      <c r="E10" s="286"/>
      <c r="F10" s="286"/>
      <c r="G10" s="287"/>
      <c r="H10" s="285" t="s">
        <v>276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08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08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08 Jan 2020</v>
      </c>
      <c r="BD10" s="283"/>
      <c r="BE10" s="283"/>
      <c r="BF10" s="284"/>
    </row>
    <row r="11" spans="1:58" ht="19.899999999999999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19.899999999999999" customHeight="1">
      <c r="A12" s="30" t="s">
        <v>182</v>
      </c>
      <c r="B12" s="31" t="s">
        <v>263</v>
      </c>
      <c r="C12" s="32" t="s">
        <v>45</v>
      </c>
      <c r="D12" s="31">
        <v>544</v>
      </c>
      <c r="E12" s="31">
        <v>397</v>
      </c>
      <c r="F12" s="31">
        <v>373</v>
      </c>
      <c r="G12" s="31">
        <v>50</v>
      </c>
      <c r="H12" s="31">
        <v>1068</v>
      </c>
      <c r="I12" s="31">
        <v>659</v>
      </c>
      <c r="J12" s="31">
        <v>548</v>
      </c>
      <c r="K12" s="31">
        <v>150</v>
      </c>
      <c r="M12" s="30" t="str">
        <f t="shared" ref="M12:O14" si="0">A12</f>
        <v>Sunset Beach Villa</v>
      </c>
      <c r="N12" s="31" t="str">
        <f t="shared" si="0"/>
        <v>PP</v>
      </c>
      <c r="O12" s="31" t="str">
        <f t="shared" si="0"/>
        <v>as quoted</v>
      </c>
      <c r="P12" s="31">
        <f>SUM(D12)</f>
        <v>544</v>
      </c>
      <c r="Q12" s="31">
        <f>SUM(E12*2)</f>
        <v>794</v>
      </c>
      <c r="R12" s="31">
        <f>F12*3</f>
        <v>1119</v>
      </c>
      <c r="S12" s="31">
        <f>G12</f>
        <v>50</v>
      </c>
      <c r="T12" s="31">
        <f>SUM(H12)</f>
        <v>1068</v>
      </c>
      <c r="U12" s="31">
        <f>SUM(I12*2)</f>
        <v>1318</v>
      </c>
      <c r="V12" s="31">
        <f>SUM(J12*3)</f>
        <v>1644</v>
      </c>
      <c r="W12" s="31">
        <f>SUM(K12)</f>
        <v>150</v>
      </c>
      <c r="X12" s="8"/>
      <c r="Y12" s="33"/>
      <c r="Z12" s="33"/>
      <c r="AA12" s="33">
        <v>6</v>
      </c>
      <c r="AB12" s="33">
        <v>12</v>
      </c>
      <c r="AC12" s="33">
        <v>18</v>
      </c>
      <c r="AE12" s="30" t="str">
        <f t="shared" ref="AE12:AJ14" si="1">M12</f>
        <v>Sunset Beach Villa</v>
      </c>
      <c r="AF12" s="31" t="str">
        <f t="shared" si="1"/>
        <v>PP</v>
      </c>
      <c r="AG12" s="31" t="str">
        <f t="shared" si="1"/>
        <v>as quoted</v>
      </c>
      <c r="AH12" s="31">
        <f>P12</f>
        <v>544</v>
      </c>
      <c r="AI12" s="34">
        <f>Q12</f>
        <v>794</v>
      </c>
      <c r="AJ12" s="34">
        <f>R12</f>
        <v>1119</v>
      </c>
      <c r="AK12" s="34">
        <f>S12</f>
        <v>50</v>
      </c>
      <c r="AL12" s="34">
        <f t="shared" ref="AL12:AN14" si="2">T12</f>
        <v>1068</v>
      </c>
      <c r="AM12" s="34">
        <f t="shared" si="2"/>
        <v>1318</v>
      </c>
      <c r="AN12" s="34">
        <f t="shared" si="2"/>
        <v>1644</v>
      </c>
      <c r="AO12" s="34">
        <f>W12</f>
        <v>150</v>
      </c>
      <c r="AQ12" s="35">
        <v>10</v>
      </c>
      <c r="AR12" s="35">
        <v>0</v>
      </c>
      <c r="AS12" s="35">
        <v>25</v>
      </c>
      <c r="AT12" s="36">
        <v>0</v>
      </c>
      <c r="AV12" s="30" t="str">
        <f t="shared" ref="AV12:AX14" si="3">AE12</f>
        <v>Sunset Beach Villa</v>
      </c>
      <c r="AW12" s="31" t="str">
        <f t="shared" si="3"/>
        <v>PP</v>
      </c>
      <c r="AX12" s="31" t="str">
        <f t="shared" si="3"/>
        <v>as quoted</v>
      </c>
      <c r="AY12" s="31">
        <f>AH12+AQ12</f>
        <v>554</v>
      </c>
      <c r="AZ12" s="31">
        <f>AI12+AQ12</f>
        <v>804</v>
      </c>
      <c r="BA12" s="31">
        <f t="shared" ref="BA12:BC14" si="4">AJ12+AQ12</f>
        <v>1129</v>
      </c>
      <c r="BB12" s="31">
        <f t="shared" si="4"/>
        <v>50</v>
      </c>
      <c r="BC12" s="31">
        <f t="shared" si="4"/>
        <v>1093</v>
      </c>
      <c r="BD12" s="31">
        <f>AM12+AS12</f>
        <v>1343</v>
      </c>
      <c r="BE12" s="31">
        <f t="shared" ref="BE12:BF14" si="5">AN12+AS12</f>
        <v>1669</v>
      </c>
      <c r="BF12" s="31">
        <f t="shared" si="5"/>
        <v>150</v>
      </c>
    </row>
    <row r="13" spans="1:58" ht="19.899999999999999" customHeight="1">
      <c r="A13" s="30" t="s">
        <v>277</v>
      </c>
      <c r="B13" s="31" t="s">
        <v>263</v>
      </c>
      <c r="C13" s="32" t="s">
        <v>45</v>
      </c>
      <c r="D13" s="31">
        <v>724</v>
      </c>
      <c r="E13" s="31">
        <v>487</v>
      </c>
      <c r="F13" s="31">
        <v>433</v>
      </c>
      <c r="G13" s="31">
        <v>50</v>
      </c>
      <c r="H13" s="62">
        <v>1334</v>
      </c>
      <c r="I13" s="31">
        <v>792</v>
      </c>
      <c r="J13" s="31">
        <v>636</v>
      </c>
      <c r="K13" s="31">
        <v>150</v>
      </c>
      <c r="M13" s="30" t="str">
        <f t="shared" si="0"/>
        <v>Sunset Junior Suite</v>
      </c>
      <c r="N13" s="31" t="str">
        <f t="shared" si="0"/>
        <v>PP</v>
      </c>
      <c r="O13" s="31" t="str">
        <f t="shared" si="0"/>
        <v>as quoted</v>
      </c>
      <c r="P13" s="31">
        <f>SUM(D13)</f>
        <v>724</v>
      </c>
      <c r="Q13" s="31">
        <f>SUM(E13*2)</f>
        <v>974</v>
      </c>
      <c r="R13" s="31">
        <f>F13*3</f>
        <v>1299</v>
      </c>
      <c r="S13" s="31">
        <f>G13</f>
        <v>50</v>
      </c>
      <c r="T13" s="31">
        <f>SUM(H13)</f>
        <v>1334</v>
      </c>
      <c r="U13" s="31">
        <f>SUM(I13*2)</f>
        <v>1584</v>
      </c>
      <c r="V13" s="31">
        <f>SUM(J13*3)</f>
        <v>1908</v>
      </c>
      <c r="W13" s="31">
        <f>SUM(K13)</f>
        <v>150</v>
      </c>
      <c r="X13" s="8"/>
      <c r="Y13" s="33"/>
      <c r="Z13" s="33"/>
      <c r="AA13" s="33">
        <v>6</v>
      </c>
      <c r="AB13" s="33">
        <v>12</v>
      </c>
      <c r="AC13" s="33">
        <v>18</v>
      </c>
      <c r="AE13" s="30" t="str">
        <f t="shared" si="1"/>
        <v>Sunset Junior Suite</v>
      </c>
      <c r="AF13" s="31" t="str">
        <f t="shared" si="1"/>
        <v>PP</v>
      </c>
      <c r="AG13" s="31" t="str">
        <f t="shared" si="1"/>
        <v>as quoted</v>
      </c>
      <c r="AH13" s="31">
        <f t="shared" si="1"/>
        <v>724</v>
      </c>
      <c r="AI13" s="34">
        <f t="shared" si="1"/>
        <v>974</v>
      </c>
      <c r="AJ13" s="34">
        <f t="shared" si="1"/>
        <v>1299</v>
      </c>
      <c r="AK13" s="34">
        <f>S13</f>
        <v>50</v>
      </c>
      <c r="AL13" s="34">
        <f t="shared" si="2"/>
        <v>1334</v>
      </c>
      <c r="AM13" s="34">
        <f t="shared" si="2"/>
        <v>1584</v>
      </c>
      <c r="AN13" s="34">
        <f t="shared" si="2"/>
        <v>1908</v>
      </c>
      <c r="AO13" s="34">
        <f>W13</f>
        <v>150</v>
      </c>
      <c r="AQ13" s="35">
        <v>10</v>
      </c>
      <c r="AR13" s="35">
        <v>0</v>
      </c>
      <c r="AS13" s="35">
        <v>25</v>
      </c>
      <c r="AT13" s="36">
        <v>0</v>
      </c>
      <c r="AV13" s="30" t="str">
        <f t="shared" si="3"/>
        <v>Sunset Junior Suite</v>
      </c>
      <c r="AW13" s="31" t="str">
        <f t="shared" si="3"/>
        <v>PP</v>
      </c>
      <c r="AX13" s="31" t="str">
        <f t="shared" si="3"/>
        <v>as quoted</v>
      </c>
      <c r="AY13" s="31">
        <f>AH13+AQ13</f>
        <v>734</v>
      </c>
      <c r="AZ13" s="31">
        <f>AI13+AQ13</f>
        <v>984</v>
      </c>
      <c r="BA13" s="31">
        <f t="shared" si="4"/>
        <v>1309</v>
      </c>
      <c r="BB13" s="31">
        <f t="shared" si="4"/>
        <v>50</v>
      </c>
      <c r="BC13" s="31">
        <f t="shared" si="4"/>
        <v>1359</v>
      </c>
      <c r="BD13" s="31">
        <f>AM13+AS13</f>
        <v>1609</v>
      </c>
      <c r="BE13" s="31">
        <f t="shared" si="5"/>
        <v>1933</v>
      </c>
      <c r="BF13" s="31">
        <f t="shared" si="5"/>
        <v>150</v>
      </c>
    </row>
    <row r="14" spans="1:58" ht="19.899999999999999" customHeight="1">
      <c r="A14" s="30" t="s">
        <v>278</v>
      </c>
      <c r="B14" s="31" t="s">
        <v>263</v>
      </c>
      <c r="C14" s="32" t="s">
        <v>45</v>
      </c>
      <c r="D14" s="31">
        <v>992</v>
      </c>
      <c r="E14" s="31">
        <v>621</v>
      </c>
      <c r="F14" s="31">
        <v>522</v>
      </c>
      <c r="G14" s="31">
        <v>50</v>
      </c>
      <c r="H14" s="31">
        <v>1732</v>
      </c>
      <c r="I14" s="31">
        <v>991</v>
      </c>
      <c r="J14" s="31">
        <v>769</v>
      </c>
      <c r="K14" s="31">
        <v>150</v>
      </c>
      <c r="M14" s="30" t="str">
        <f t="shared" si="0"/>
        <v xml:space="preserve">Sunset Pool Villa </v>
      </c>
      <c r="N14" s="31" t="str">
        <f t="shared" si="0"/>
        <v>PP</v>
      </c>
      <c r="O14" s="31" t="str">
        <f t="shared" si="0"/>
        <v>as quoted</v>
      </c>
      <c r="P14" s="31">
        <f>SUM(D14)</f>
        <v>992</v>
      </c>
      <c r="Q14" s="31">
        <f>SUM(E14*2)</f>
        <v>1242</v>
      </c>
      <c r="R14" s="31">
        <f>F14*3</f>
        <v>1566</v>
      </c>
      <c r="S14" s="31">
        <f>G14</f>
        <v>50</v>
      </c>
      <c r="T14" s="31">
        <f>SUM(H14)</f>
        <v>1732</v>
      </c>
      <c r="U14" s="31">
        <f>SUM(I14*2)</f>
        <v>1982</v>
      </c>
      <c r="V14" s="31">
        <f>SUM(J14*3)</f>
        <v>2307</v>
      </c>
      <c r="W14" s="31">
        <f>SUM(K14)</f>
        <v>150</v>
      </c>
      <c r="X14" s="8"/>
      <c r="Y14" s="33"/>
      <c r="Z14" s="33"/>
      <c r="AA14" s="33">
        <v>6</v>
      </c>
      <c r="AB14" s="33">
        <v>12</v>
      </c>
      <c r="AC14" s="33">
        <v>18</v>
      </c>
      <c r="AE14" s="30" t="str">
        <f t="shared" si="1"/>
        <v xml:space="preserve">Sunset Pool Villa </v>
      </c>
      <c r="AF14" s="31" t="str">
        <f t="shared" si="1"/>
        <v>PP</v>
      </c>
      <c r="AG14" s="31" t="str">
        <f t="shared" si="1"/>
        <v>as quoted</v>
      </c>
      <c r="AH14" s="31">
        <f t="shared" si="1"/>
        <v>992</v>
      </c>
      <c r="AI14" s="34">
        <f t="shared" si="1"/>
        <v>1242</v>
      </c>
      <c r="AJ14" s="34">
        <f t="shared" si="1"/>
        <v>1566</v>
      </c>
      <c r="AK14" s="34">
        <f>S14</f>
        <v>50</v>
      </c>
      <c r="AL14" s="34">
        <f t="shared" si="2"/>
        <v>1732</v>
      </c>
      <c r="AM14" s="34">
        <f t="shared" si="2"/>
        <v>1982</v>
      </c>
      <c r="AN14" s="34">
        <f t="shared" si="2"/>
        <v>2307</v>
      </c>
      <c r="AO14" s="34">
        <f>W14</f>
        <v>150</v>
      </c>
      <c r="AQ14" s="35">
        <v>10</v>
      </c>
      <c r="AR14" s="35">
        <v>0</v>
      </c>
      <c r="AS14" s="35">
        <v>25</v>
      </c>
      <c r="AT14" s="36">
        <v>0</v>
      </c>
      <c r="AV14" s="30" t="str">
        <f t="shared" si="3"/>
        <v xml:space="preserve">Sunset Pool Villa </v>
      </c>
      <c r="AW14" s="31" t="str">
        <f t="shared" si="3"/>
        <v>PP</v>
      </c>
      <c r="AX14" s="31" t="str">
        <f t="shared" si="3"/>
        <v>as quoted</v>
      </c>
      <c r="AY14" s="31">
        <f>AH14+AQ14</f>
        <v>1002</v>
      </c>
      <c r="AZ14" s="31">
        <f>AI14+AQ14</f>
        <v>1252</v>
      </c>
      <c r="BA14" s="31">
        <f t="shared" si="4"/>
        <v>1576</v>
      </c>
      <c r="BB14" s="31">
        <f t="shared" si="4"/>
        <v>50</v>
      </c>
      <c r="BC14" s="31">
        <f t="shared" si="4"/>
        <v>1757</v>
      </c>
      <c r="BD14" s="31">
        <f>AM14+AS14</f>
        <v>2007</v>
      </c>
      <c r="BE14" s="31">
        <f t="shared" si="5"/>
        <v>2332</v>
      </c>
      <c r="BF14" s="31">
        <f t="shared" si="5"/>
        <v>150</v>
      </c>
    </row>
    <row r="15" spans="1:58" ht="19.899999999999999" customHeight="1">
      <c r="A15" s="30"/>
      <c r="B15" s="31"/>
      <c r="C15" s="31"/>
      <c r="D15" s="31"/>
      <c r="E15" s="31" t="s">
        <v>279</v>
      </c>
      <c r="F15" s="31"/>
      <c r="G15" s="31"/>
      <c r="H15" s="31"/>
      <c r="I15" s="31" t="s">
        <v>280</v>
      </c>
      <c r="J15" s="31"/>
      <c r="K15" s="31"/>
      <c r="M15" s="30"/>
      <c r="N15" s="31"/>
      <c r="O15" s="31"/>
      <c r="P15" s="31"/>
      <c r="Q15" s="31" t="str">
        <f>E15</f>
        <v>Quadruple</v>
      </c>
      <c r="R15" s="31"/>
      <c r="S15" s="31"/>
      <c r="T15" s="31"/>
      <c r="U15" s="31" t="str">
        <f>I15</f>
        <v>Quadurple</v>
      </c>
      <c r="V15" s="31"/>
      <c r="W15" s="31"/>
      <c r="X15" s="8"/>
      <c r="Y15" s="33"/>
      <c r="Z15" s="33"/>
      <c r="AA15" s="33"/>
      <c r="AB15" s="33"/>
      <c r="AC15" s="33"/>
      <c r="AE15" s="30"/>
      <c r="AF15" s="31"/>
      <c r="AG15" s="31"/>
      <c r="AH15" s="31"/>
      <c r="AI15" s="34" t="str">
        <f>Q15</f>
        <v>Quadruple</v>
      </c>
      <c r="AJ15" s="34"/>
      <c r="AK15" s="34"/>
      <c r="AL15" s="34"/>
      <c r="AM15" s="34" t="str">
        <f>U15</f>
        <v>Quadurple</v>
      </c>
      <c r="AN15" s="34"/>
      <c r="AO15" s="34"/>
      <c r="AQ15" s="35"/>
      <c r="AR15" s="35"/>
      <c r="AS15" s="35"/>
      <c r="AT15" s="36">
        <v>0</v>
      </c>
      <c r="AV15" s="30"/>
      <c r="AW15" s="31"/>
      <c r="AX15" s="31"/>
      <c r="AY15" s="31"/>
      <c r="AZ15" s="31" t="str">
        <f>AI15</f>
        <v>Quadruple</v>
      </c>
      <c r="BA15" s="31"/>
      <c r="BB15" s="31"/>
      <c r="BC15" s="31"/>
      <c r="BD15" s="31" t="str">
        <f>AM15</f>
        <v>Quadurple</v>
      </c>
      <c r="BE15" s="31"/>
      <c r="BF15" s="31"/>
    </row>
    <row r="16" spans="1:58" ht="19.899999999999999" customHeight="1">
      <c r="A16" s="30" t="s">
        <v>281</v>
      </c>
      <c r="B16" s="31" t="s">
        <v>263</v>
      </c>
      <c r="C16" s="31" t="s">
        <v>68</v>
      </c>
      <c r="D16" s="31"/>
      <c r="E16" s="31">
        <v>370</v>
      </c>
      <c r="F16" s="31">
        <v>0</v>
      </c>
      <c r="G16" s="31">
        <v>50</v>
      </c>
      <c r="H16" s="31">
        <v>0</v>
      </c>
      <c r="I16" s="31">
        <v>591</v>
      </c>
      <c r="J16" s="31">
        <v>0</v>
      </c>
      <c r="K16" s="31">
        <v>150</v>
      </c>
      <c r="M16" s="30" t="str">
        <f>A16</f>
        <v>Sunset Family Villa</v>
      </c>
      <c r="N16" s="31" t="str">
        <f>B16</f>
        <v>PP</v>
      </c>
      <c r="O16" s="31" t="str">
        <f>C16</f>
        <v>04 Persons</v>
      </c>
      <c r="P16" s="31">
        <f>SUM(D16)</f>
        <v>0</v>
      </c>
      <c r="Q16" s="31">
        <f>SUM(E16*4)</f>
        <v>1480</v>
      </c>
      <c r="R16" s="31">
        <f>F16*3</f>
        <v>0</v>
      </c>
      <c r="S16" s="31">
        <f>G16</f>
        <v>50</v>
      </c>
      <c r="T16" s="31">
        <f>SUM(H16)</f>
        <v>0</v>
      </c>
      <c r="U16" s="31">
        <f>SUM(I16*4)</f>
        <v>2364</v>
      </c>
      <c r="V16" s="31">
        <f>SUM(J16*3)</f>
        <v>0</v>
      </c>
      <c r="W16" s="31">
        <f>SUM(K16)</f>
        <v>150</v>
      </c>
      <c r="X16" s="8"/>
      <c r="Y16" s="33"/>
      <c r="Z16" s="33"/>
      <c r="AA16" s="33">
        <v>6</v>
      </c>
      <c r="AB16" s="33">
        <v>12</v>
      </c>
      <c r="AC16" s="33">
        <v>18</v>
      </c>
      <c r="AE16" s="30" t="str">
        <f>M16</f>
        <v>Sunset Family Villa</v>
      </c>
      <c r="AF16" s="31" t="str">
        <f>N16</f>
        <v>PP</v>
      </c>
      <c r="AG16" s="31" t="str">
        <f>O16</f>
        <v>04 Persons</v>
      </c>
      <c r="AH16" s="31">
        <f>P16</f>
        <v>0</v>
      </c>
      <c r="AI16" s="34">
        <f>Q16</f>
        <v>1480</v>
      </c>
      <c r="AJ16" s="34">
        <f>R16</f>
        <v>0</v>
      </c>
      <c r="AK16" s="34">
        <f>S16</f>
        <v>50</v>
      </c>
      <c r="AL16" s="34">
        <f>T16</f>
        <v>0</v>
      </c>
      <c r="AM16" s="34">
        <f>U16</f>
        <v>2364</v>
      </c>
      <c r="AN16" s="34">
        <f>V16</f>
        <v>0</v>
      </c>
      <c r="AO16" s="34">
        <f>W16</f>
        <v>150</v>
      </c>
      <c r="AQ16" s="35">
        <v>15</v>
      </c>
      <c r="AR16" s="35">
        <v>0</v>
      </c>
      <c r="AS16" s="35">
        <v>30</v>
      </c>
      <c r="AT16" s="36">
        <v>0</v>
      </c>
      <c r="AV16" s="30" t="str">
        <f>AE16</f>
        <v>Sunset Family Villa</v>
      </c>
      <c r="AW16" s="31" t="str">
        <f>AF16</f>
        <v>PP</v>
      </c>
      <c r="AX16" s="31" t="str">
        <f>AG16</f>
        <v>04 Persons</v>
      </c>
      <c r="AY16" s="31">
        <f>AH16+AQ16</f>
        <v>15</v>
      </c>
      <c r="AZ16" s="31">
        <f>AI16+AQ16</f>
        <v>1495</v>
      </c>
      <c r="BA16" s="31">
        <f>AJ16+AQ16</f>
        <v>15</v>
      </c>
      <c r="BB16" s="31">
        <f>AK16+AR16</f>
        <v>50</v>
      </c>
      <c r="BC16" s="31">
        <f>AL16+AS16</f>
        <v>30</v>
      </c>
      <c r="BD16" s="31">
        <f>AM16+AS16</f>
        <v>2394</v>
      </c>
      <c r="BE16" s="31">
        <f>AN16+AS16</f>
        <v>30</v>
      </c>
      <c r="BF16" s="31">
        <f>AO16+AT16</f>
        <v>150</v>
      </c>
    </row>
    <row r="17" spans="1:58" ht="19.899999999999999" customHeight="1">
      <c r="A17" s="25" t="s">
        <v>275</v>
      </c>
      <c r="M17" s="25" t="s">
        <v>24</v>
      </c>
      <c r="Y17" s="25" t="s">
        <v>25</v>
      </c>
      <c r="AE17" s="25" t="s">
        <v>26</v>
      </c>
      <c r="AQ17" s="25" t="s">
        <v>27</v>
      </c>
      <c r="AV17" s="25" t="s">
        <v>28</v>
      </c>
    </row>
    <row r="18" spans="1:58" ht="19.899999999999999" customHeight="1">
      <c r="A18" s="298" t="s">
        <v>0</v>
      </c>
      <c r="B18" s="298" t="s">
        <v>1</v>
      </c>
      <c r="C18" s="298" t="s">
        <v>29</v>
      </c>
      <c r="D18" s="285" t="s">
        <v>47</v>
      </c>
      <c r="E18" s="286"/>
      <c r="F18" s="286"/>
      <c r="G18" s="287"/>
      <c r="H18" s="285" t="s">
        <v>48</v>
      </c>
      <c r="I18" s="286"/>
      <c r="J18" s="286"/>
      <c r="K18" s="287"/>
      <c r="M18" s="299" t="s">
        <v>0</v>
      </c>
      <c r="N18" s="299" t="s">
        <v>1</v>
      </c>
      <c r="O18" s="299" t="s">
        <v>29</v>
      </c>
      <c r="P18" s="288" t="str">
        <f>D18</f>
        <v>Season 3</v>
      </c>
      <c r="Q18" s="289"/>
      <c r="R18" s="289"/>
      <c r="S18" s="290"/>
      <c r="T18" s="288" t="str">
        <f>H18</f>
        <v>Season 4</v>
      </c>
      <c r="U18" s="289"/>
      <c r="V18" s="289"/>
      <c r="W18" s="290"/>
      <c r="X18" s="8"/>
      <c r="Y18" s="26" t="s">
        <v>32</v>
      </c>
      <c r="Z18" s="26" t="s">
        <v>33</v>
      </c>
      <c r="AA18" s="26" t="s">
        <v>34</v>
      </c>
      <c r="AB18" s="26" t="s">
        <v>34</v>
      </c>
      <c r="AC18" s="26" t="s">
        <v>34</v>
      </c>
      <c r="AE18" s="294" t="s">
        <v>0</v>
      </c>
      <c r="AF18" s="294" t="s">
        <v>1</v>
      </c>
      <c r="AG18" s="294" t="s">
        <v>29</v>
      </c>
      <c r="AH18" s="291" t="str">
        <f>P18</f>
        <v>Season 3</v>
      </c>
      <c r="AI18" s="292"/>
      <c r="AJ18" s="292"/>
      <c r="AK18" s="293"/>
      <c r="AL18" s="291" t="str">
        <f>T18</f>
        <v>Season 4</v>
      </c>
      <c r="AM18" s="292"/>
      <c r="AN18" s="292"/>
      <c r="AO18" s="293"/>
      <c r="AQ18" s="27"/>
      <c r="AR18" s="27"/>
      <c r="AS18" s="27"/>
      <c r="AT18" s="28"/>
      <c r="AV18" s="295" t="s">
        <v>0</v>
      </c>
      <c r="AW18" s="295" t="s">
        <v>1</v>
      </c>
      <c r="AX18" s="295" t="s">
        <v>29</v>
      </c>
      <c r="AY18" s="282" t="str">
        <f>AH18</f>
        <v>Season 3</v>
      </c>
      <c r="AZ18" s="283"/>
      <c r="BA18" s="283"/>
      <c r="BB18" s="284"/>
      <c r="BC18" s="282" t="str">
        <f>AL18</f>
        <v>Season 4</v>
      </c>
      <c r="BD18" s="283"/>
      <c r="BE18" s="283"/>
      <c r="BF18" s="284"/>
    </row>
    <row r="19" spans="1:58" ht="19.899999999999999" customHeight="1">
      <c r="A19" s="298"/>
      <c r="B19" s="298"/>
      <c r="C19" s="298"/>
      <c r="D19" s="285" t="s">
        <v>282</v>
      </c>
      <c r="E19" s="286"/>
      <c r="F19" s="286"/>
      <c r="G19" s="287"/>
      <c r="H19" s="285" t="s">
        <v>283</v>
      </c>
      <c r="I19" s="286"/>
      <c r="J19" s="286"/>
      <c r="K19" s="287"/>
      <c r="M19" s="299"/>
      <c r="N19" s="299"/>
      <c r="O19" s="299"/>
      <c r="P19" s="288" t="str">
        <f>D19</f>
        <v>09 Jan 2020 to 30 Apr 2020</v>
      </c>
      <c r="Q19" s="289"/>
      <c r="R19" s="289"/>
      <c r="S19" s="290"/>
      <c r="T19" s="288" t="str">
        <f>H19</f>
        <v>01 May 2020 to 20 Jul 2020</v>
      </c>
      <c r="U19" s="289"/>
      <c r="V19" s="289"/>
      <c r="W19" s="290"/>
      <c r="X19" s="8"/>
      <c r="Y19" s="26" t="s">
        <v>37</v>
      </c>
      <c r="Z19" s="26" t="s">
        <v>38</v>
      </c>
      <c r="AA19" s="26" t="s">
        <v>38</v>
      </c>
      <c r="AB19" s="26" t="s">
        <v>38</v>
      </c>
      <c r="AC19" s="26"/>
      <c r="AE19" s="294"/>
      <c r="AF19" s="294"/>
      <c r="AG19" s="294"/>
      <c r="AH19" s="291" t="str">
        <f>P19</f>
        <v>09 Jan 2020 to 30 Apr 2020</v>
      </c>
      <c r="AI19" s="292"/>
      <c r="AJ19" s="292"/>
      <c r="AK19" s="293"/>
      <c r="AL19" s="291" t="str">
        <f>T19</f>
        <v>01 May 2020 to 20 Jul 2020</v>
      </c>
      <c r="AM19" s="292"/>
      <c r="AN19" s="292"/>
      <c r="AO19" s="293"/>
      <c r="AQ19" s="27" t="s">
        <v>39</v>
      </c>
      <c r="AR19" s="27"/>
      <c r="AS19" s="27" t="s">
        <v>40</v>
      </c>
      <c r="AT19" s="28"/>
      <c r="AV19" s="296"/>
      <c r="AW19" s="296"/>
      <c r="AX19" s="296"/>
      <c r="AY19" s="282" t="str">
        <f>AH19</f>
        <v>09 Jan 2020 to 30 Apr 2020</v>
      </c>
      <c r="AZ19" s="283"/>
      <c r="BA19" s="283"/>
      <c r="BB19" s="284"/>
      <c r="BC19" s="282" t="str">
        <f>AL19</f>
        <v>01 May 2020 to 20 Jul 2020</v>
      </c>
      <c r="BD19" s="283"/>
      <c r="BE19" s="283"/>
      <c r="BF19" s="284"/>
    </row>
    <row r="20" spans="1:58" ht="19.899999999999999" customHeight="1">
      <c r="A20" s="298"/>
      <c r="B20" s="298"/>
      <c r="C20" s="298"/>
      <c r="D20" s="29" t="s">
        <v>3</v>
      </c>
      <c r="E20" s="29" t="s">
        <v>4</v>
      </c>
      <c r="F20" s="29" t="s">
        <v>5</v>
      </c>
      <c r="G20" s="29" t="s">
        <v>41</v>
      </c>
      <c r="H20" s="29" t="s">
        <v>3</v>
      </c>
      <c r="I20" s="29" t="s">
        <v>4</v>
      </c>
      <c r="J20" s="29" t="s">
        <v>5</v>
      </c>
      <c r="K20" s="29" t="s">
        <v>41</v>
      </c>
      <c r="M20" s="299"/>
      <c r="N20" s="299"/>
      <c r="O20" s="299"/>
      <c r="P20" s="29" t="s">
        <v>3</v>
      </c>
      <c r="Q20" s="29" t="s">
        <v>4</v>
      </c>
      <c r="R20" s="29" t="s">
        <v>5</v>
      </c>
      <c r="S20" s="29" t="s">
        <v>41</v>
      </c>
      <c r="T20" s="29" t="s">
        <v>3</v>
      </c>
      <c r="U20" s="29" t="s">
        <v>4</v>
      </c>
      <c r="V20" s="29" t="s">
        <v>5</v>
      </c>
      <c r="W20" s="29" t="s">
        <v>41</v>
      </c>
      <c r="X20" s="8"/>
      <c r="Y20" s="26"/>
      <c r="Z20" s="26"/>
      <c r="AA20" s="26"/>
      <c r="AB20" s="26"/>
      <c r="AC20" s="26"/>
      <c r="AE20" s="294"/>
      <c r="AF20" s="294"/>
      <c r="AG20" s="294"/>
      <c r="AH20" s="29" t="s">
        <v>3</v>
      </c>
      <c r="AI20" s="29" t="s">
        <v>4</v>
      </c>
      <c r="AJ20" s="29" t="s">
        <v>5</v>
      </c>
      <c r="AK20" s="29" t="s">
        <v>41</v>
      </c>
      <c r="AL20" s="29" t="s">
        <v>3</v>
      </c>
      <c r="AM20" s="29" t="s">
        <v>4</v>
      </c>
      <c r="AN20" s="29" t="s">
        <v>5</v>
      </c>
      <c r="AO20" s="29" t="s">
        <v>41</v>
      </c>
      <c r="AQ20" s="27" t="s">
        <v>42</v>
      </c>
      <c r="AR20" s="27" t="s">
        <v>43</v>
      </c>
      <c r="AS20" s="27" t="s">
        <v>42</v>
      </c>
      <c r="AT20" s="28" t="s">
        <v>43</v>
      </c>
      <c r="AV20" s="297"/>
      <c r="AW20" s="297"/>
      <c r="AX20" s="297"/>
      <c r="AY20" s="29" t="s">
        <v>3</v>
      </c>
      <c r="AZ20" s="29" t="s">
        <v>4</v>
      </c>
      <c r="BA20" s="29" t="s">
        <v>5</v>
      </c>
      <c r="BB20" s="29" t="s">
        <v>41</v>
      </c>
      <c r="BC20" s="29" t="s">
        <v>3</v>
      </c>
      <c r="BD20" s="29" t="s">
        <v>4</v>
      </c>
      <c r="BE20" s="29" t="s">
        <v>5</v>
      </c>
      <c r="BF20" s="29" t="s">
        <v>41</v>
      </c>
    </row>
    <row r="21" spans="1:58" ht="19.899999999999999" customHeight="1">
      <c r="A21" s="30" t="s">
        <v>182</v>
      </c>
      <c r="B21" s="31" t="s">
        <v>263</v>
      </c>
      <c r="C21" s="32" t="s">
        <v>45</v>
      </c>
      <c r="D21" s="31">
        <v>710</v>
      </c>
      <c r="E21" s="31">
        <v>480</v>
      </c>
      <c r="F21" s="31">
        <v>428</v>
      </c>
      <c r="G21" s="31">
        <v>150</v>
      </c>
      <c r="H21" s="31">
        <v>414</v>
      </c>
      <c r="I21" s="31">
        <v>332</v>
      </c>
      <c r="J21" s="31">
        <v>330</v>
      </c>
      <c r="K21" s="31">
        <v>50</v>
      </c>
      <c r="M21" s="30" t="str">
        <f t="shared" ref="M21:O23" si="6">A21</f>
        <v>Sunset Beach Villa</v>
      </c>
      <c r="N21" s="31" t="str">
        <f t="shared" si="6"/>
        <v>PP</v>
      </c>
      <c r="O21" s="31" t="str">
        <f t="shared" si="6"/>
        <v>as quoted</v>
      </c>
      <c r="P21" s="31">
        <f>SUM(D21)</f>
        <v>710</v>
      </c>
      <c r="Q21" s="31">
        <f>SUM(E21*2)</f>
        <v>960</v>
      </c>
      <c r="R21" s="31">
        <f>F21*3</f>
        <v>1284</v>
      </c>
      <c r="S21" s="31">
        <f>G21</f>
        <v>150</v>
      </c>
      <c r="T21" s="31">
        <f>SUM(H21)</f>
        <v>414</v>
      </c>
      <c r="U21" s="31">
        <f>SUM(I21*2)</f>
        <v>664</v>
      </c>
      <c r="V21" s="31">
        <f>SUM(J21*3)</f>
        <v>990</v>
      </c>
      <c r="W21" s="31">
        <f>SUM(K21)</f>
        <v>50</v>
      </c>
      <c r="X21" s="8"/>
      <c r="Y21" s="33"/>
      <c r="Z21" s="33"/>
      <c r="AA21" s="33">
        <v>6</v>
      </c>
      <c r="AB21" s="33">
        <v>12</v>
      </c>
      <c r="AC21" s="33">
        <v>18</v>
      </c>
      <c r="AE21" s="30" t="str">
        <f t="shared" ref="AE21:AJ23" si="7">M21</f>
        <v>Sunset Beach Villa</v>
      </c>
      <c r="AF21" s="31" t="str">
        <f t="shared" si="7"/>
        <v>PP</v>
      </c>
      <c r="AG21" s="31" t="str">
        <f t="shared" si="7"/>
        <v>as quoted</v>
      </c>
      <c r="AH21" s="31">
        <f>P21</f>
        <v>710</v>
      </c>
      <c r="AI21" s="34">
        <f>Q21</f>
        <v>960</v>
      </c>
      <c r="AJ21" s="34">
        <f>R21</f>
        <v>1284</v>
      </c>
      <c r="AK21" s="34">
        <f>S21</f>
        <v>150</v>
      </c>
      <c r="AL21" s="34">
        <f t="shared" ref="AL21:AN23" si="8">T21</f>
        <v>414</v>
      </c>
      <c r="AM21" s="34">
        <f t="shared" si="8"/>
        <v>664</v>
      </c>
      <c r="AN21" s="34">
        <f t="shared" si="8"/>
        <v>990</v>
      </c>
      <c r="AO21" s="34">
        <f>W21</f>
        <v>50</v>
      </c>
      <c r="AQ21" s="35">
        <v>10</v>
      </c>
      <c r="AR21" s="35">
        <v>0</v>
      </c>
      <c r="AS21" s="35">
        <v>10</v>
      </c>
      <c r="AT21" s="36">
        <v>0</v>
      </c>
      <c r="AV21" s="30" t="str">
        <f t="shared" ref="AV21:AX23" si="9">AE21</f>
        <v>Sunset Beach Villa</v>
      </c>
      <c r="AW21" s="31" t="str">
        <f t="shared" si="9"/>
        <v>PP</v>
      </c>
      <c r="AX21" s="31" t="str">
        <f t="shared" si="9"/>
        <v>as quoted</v>
      </c>
      <c r="AY21" s="31">
        <f>AH21+AQ21</f>
        <v>720</v>
      </c>
      <c r="AZ21" s="31">
        <f>AI21+AQ21</f>
        <v>970</v>
      </c>
      <c r="BA21" s="31">
        <f t="shared" ref="BA21:BC23" si="10">AJ21+AQ21</f>
        <v>1294</v>
      </c>
      <c r="BB21" s="31">
        <f t="shared" si="10"/>
        <v>150</v>
      </c>
      <c r="BC21" s="31">
        <f t="shared" si="10"/>
        <v>424</v>
      </c>
      <c r="BD21" s="31">
        <f>AM21+AS21</f>
        <v>674</v>
      </c>
      <c r="BE21" s="31">
        <f t="shared" ref="BE21:BF23" si="11">AN21+AS21</f>
        <v>1000</v>
      </c>
      <c r="BF21" s="31">
        <f t="shared" si="11"/>
        <v>50</v>
      </c>
    </row>
    <row r="22" spans="1:58" ht="19.899999999999999" customHeight="1">
      <c r="A22" s="30" t="s">
        <v>277</v>
      </c>
      <c r="B22" s="31" t="s">
        <v>263</v>
      </c>
      <c r="C22" s="32" t="s">
        <v>45</v>
      </c>
      <c r="D22" s="31">
        <v>916</v>
      </c>
      <c r="E22" s="31">
        <v>583</v>
      </c>
      <c r="F22" s="31">
        <v>497</v>
      </c>
      <c r="G22" s="31">
        <v>150</v>
      </c>
      <c r="H22" s="62">
        <v>582</v>
      </c>
      <c r="I22" s="31">
        <v>416</v>
      </c>
      <c r="J22" s="31">
        <v>386</v>
      </c>
      <c r="K22" s="31">
        <v>50</v>
      </c>
      <c r="M22" s="30" t="str">
        <f t="shared" si="6"/>
        <v>Sunset Junior Suite</v>
      </c>
      <c r="N22" s="31" t="str">
        <f t="shared" si="6"/>
        <v>PP</v>
      </c>
      <c r="O22" s="31" t="str">
        <f t="shared" si="6"/>
        <v>as quoted</v>
      </c>
      <c r="P22" s="31">
        <f>SUM(D22)</f>
        <v>916</v>
      </c>
      <c r="Q22" s="31">
        <f>SUM(E22*2)</f>
        <v>1166</v>
      </c>
      <c r="R22" s="31">
        <f>F22*3</f>
        <v>1491</v>
      </c>
      <c r="S22" s="31">
        <f>G22</f>
        <v>150</v>
      </c>
      <c r="T22" s="31">
        <f>SUM(H22)</f>
        <v>582</v>
      </c>
      <c r="U22" s="31">
        <f>SUM(I22*2)</f>
        <v>832</v>
      </c>
      <c r="V22" s="31">
        <f>SUM(J22*3)</f>
        <v>1158</v>
      </c>
      <c r="W22" s="31">
        <f>SUM(K22)</f>
        <v>50</v>
      </c>
      <c r="X22" s="8"/>
      <c r="Y22" s="33"/>
      <c r="Z22" s="33"/>
      <c r="AA22" s="33">
        <v>6</v>
      </c>
      <c r="AB22" s="33">
        <v>12</v>
      </c>
      <c r="AC22" s="33">
        <v>18</v>
      </c>
      <c r="AE22" s="30" t="str">
        <f t="shared" si="7"/>
        <v>Sunset Junior Suite</v>
      </c>
      <c r="AF22" s="31" t="str">
        <f t="shared" si="7"/>
        <v>PP</v>
      </c>
      <c r="AG22" s="31" t="str">
        <f t="shared" si="7"/>
        <v>as quoted</v>
      </c>
      <c r="AH22" s="31">
        <f t="shared" si="7"/>
        <v>916</v>
      </c>
      <c r="AI22" s="34">
        <f t="shared" si="7"/>
        <v>1166</v>
      </c>
      <c r="AJ22" s="34">
        <f t="shared" si="7"/>
        <v>1491</v>
      </c>
      <c r="AK22" s="34">
        <f>S22</f>
        <v>150</v>
      </c>
      <c r="AL22" s="34">
        <f t="shared" si="8"/>
        <v>582</v>
      </c>
      <c r="AM22" s="34">
        <f t="shared" si="8"/>
        <v>832</v>
      </c>
      <c r="AN22" s="34">
        <f t="shared" si="8"/>
        <v>1158</v>
      </c>
      <c r="AO22" s="34">
        <f>W22</f>
        <v>50</v>
      </c>
      <c r="AQ22" s="35">
        <v>10</v>
      </c>
      <c r="AR22" s="35">
        <v>0</v>
      </c>
      <c r="AS22" s="35">
        <v>10</v>
      </c>
      <c r="AT22" s="36">
        <v>0</v>
      </c>
      <c r="AV22" s="30" t="str">
        <f t="shared" si="9"/>
        <v>Sunset Junior Suite</v>
      </c>
      <c r="AW22" s="31" t="str">
        <f t="shared" si="9"/>
        <v>PP</v>
      </c>
      <c r="AX22" s="31" t="str">
        <f t="shared" si="9"/>
        <v>as quoted</v>
      </c>
      <c r="AY22" s="31">
        <f>AH22+AQ22</f>
        <v>926</v>
      </c>
      <c r="AZ22" s="31">
        <f>AI22+AQ22</f>
        <v>1176</v>
      </c>
      <c r="BA22" s="31">
        <f t="shared" si="10"/>
        <v>1501</v>
      </c>
      <c r="BB22" s="31">
        <f t="shared" si="10"/>
        <v>150</v>
      </c>
      <c r="BC22" s="31">
        <f t="shared" si="10"/>
        <v>592</v>
      </c>
      <c r="BD22" s="31">
        <f>AM22+AS22</f>
        <v>842</v>
      </c>
      <c r="BE22" s="31">
        <f t="shared" si="11"/>
        <v>1168</v>
      </c>
      <c r="BF22" s="31">
        <f t="shared" si="11"/>
        <v>50</v>
      </c>
    </row>
    <row r="23" spans="1:58" ht="19.899999999999999" customHeight="1">
      <c r="A23" s="30" t="s">
        <v>278</v>
      </c>
      <c r="B23" s="31" t="s">
        <v>263</v>
      </c>
      <c r="C23" s="32" t="s">
        <v>45</v>
      </c>
      <c r="D23" s="31">
        <v>1226</v>
      </c>
      <c r="E23" s="31">
        <v>738</v>
      </c>
      <c r="F23" s="31">
        <v>600</v>
      </c>
      <c r="G23" s="31">
        <v>150</v>
      </c>
      <c r="H23" s="31">
        <v>830</v>
      </c>
      <c r="I23" s="31">
        <v>540</v>
      </c>
      <c r="J23" s="31">
        <v>468</v>
      </c>
      <c r="K23" s="31">
        <v>50</v>
      </c>
      <c r="M23" s="30" t="str">
        <f t="shared" si="6"/>
        <v xml:space="preserve">Sunset Pool Villa </v>
      </c>
      <c r="N23" s="31" t="str">
        <f t="shared" si="6"/>
        <v>PP</v>
      </c>
      <c r="O23" s="31" t="str">
        <f t="shared" si="6"/>
        <v>as quoted</v>
      </c>
      <c r="P23" s="31">
        <f>SUM(D23)</f>
        <v>1226</v>
      </c>
      <c r="Q23" s="31">
        <f>SUM(E23*2)</f>
        <v>1476</v>
      </c>
      <c r="R23" s="31">
        <f>F23*3</f>
        <v>1800</v>
      </c>
      <c r="S23" s="31">
        <f>G23</f>
        <v>150</v>
      </c>
      <c r="T23" s="31">
        <f>SUM(H23)</f>
        <v>830</v>
      </c>
      <c r="U23" s="31">
        <f>SUM(I23*2)</f>
        <v>1080</v>
      </c>
      <c r="V23" s="31">
        <f>SUM(J23*3)</f>
        <v>1404</v>
      </c>
      <c r="W23" s="31">
        <f>SUM(K23)</f>
        <v>50</v>
      </c>
      <c r="X23" s="8"/>
      <c r="Y23" s="33"/>
      <c r="Z23" s="33"/>
      <c r="AA23" s="33">
        <v>6</v>
      </c>
      <c r="AB23" s="33">
        <v>12</v>
      </c>
      <c r="AC23" s="33">
        <v>18</v>
      </c>
      <c r="AE23" s="30" t="str">
        <f t="shared" si="7"/>
        <v xml:space="preserve">Sunset Pool Villa </v>
      </c>
      <c r="AF23" s="31" t="str">
        <f t="shared" si="7"/>
        <v>PP</v>
      </c>
      <c r="AG23" s="31" t="str">
        <f t="shared" si="7"/>
        <v>as quoted</v>
      </c>
      <c r="AH23" s="31">
        <f t="shared" si="7"/>
        <v>1226</v>
      </c>
      <c r="AI23" s="34">
        <f t="shared" si="7"/>
        <v>1476</v>
      </c>
      <c r="AJ23" s="34">
        <f t="shared" si="7"/>
        <v>1800</v>
      </c>
      <c r="AK23" s="34">
        <f>S23</f>
        <v>150</v>
      </c>
      <c r="AL23" s="34">
        <f t="shared" si="8"/>
        <v>830</v>
      </c>
      <c r="AM23" s="34">
        <f t="shared" si="8"/>
        <v>1080</v>
      </c>
      <c r="AN23" s="34">
        <f t="shared" si="8"/>
        <v>1404</v>
      </c>
      <c r="AO23" s="34">
        <f>W23</f>
        <v>50</v>
      </c>
      <c r="AQ23" s="35">
        <v>10</v>
      </c>
      <c r="AR23" s="35">
        <v>0</v>
      </c>
      <c r="AS23" s="35">
        <v>10</v>
      </c>
      <c r="AT23" s="36">
        <v>0</v>
      </c>
      <c r="AV23" s="30" t="str">
        <f t="shared" si="9"/>
        <v xml:space="preserve">Sunset Pool Villa </v>
      </c>
      <c r="AW23" s="31" t="str">
        <f t="shared" si="9"/>
        <v>PP</v>
      </c>
      <c r="AX23" s="31" t="str">
        <f t="shared" si="9"/>
        <v>as quoted</v>
      </c>
      <c r="AY23" s="31">
        <f>AH23+AQ23</f>
        <v>1236</v>
      </c>
      <c r="AZ23" s="31">
        <f>AI23+AQ23</f>
        <v>1486</v>
      </c>
      <c r="BA23" s="31">
        <f t="shared" si="10"/>
        <v>1810</v>
      </c>
      <c r="BB23" s="31">
        <f t="shared" si="10"/>
        <v>150</v>
      </c>
      <c r="BC23" s="31">
        <f t="shared" si="10"/>
        <v>840</v>
      </c>
      <c r="BD23" s="31">
        <f>AM23+AS23</f>
        <v>1090</v>
      </c>
      <c r="BE23" s="31">
        <f t="shared" si="11"/>
        <v>1414</v>
      </c>
      <c r="BF23" s="31">
        <f t="shared" si="11"/>
        <v>50</v>
      </c>
    </row>
    <row r="24" spans="1:58" ht="19.899999999999999" customHeight="1">
      <c r="A24" s="30"/>
      <c r="B24" s="31"/>
      <c r="C24" s="31"/>
      <c r="D24" s="31"/>
      <c r="E24" s="31" t="s">
        <v>279</v>
      </c>
      <c r="F24" s="31"/>
      <c r="G24" s="31"/>
      <c r="H24" s="31"/>
      <c r="I24" s="31" t="s">
        <v>280</v>
      </c>
      <c r="J24" s="31"/>
      <c r="K24" s="31"/>
      <c r="M24" s="30"/>
      <c r="N24" s="31"/>
      <c r="O24" s="31"/>
      <c r="P24" s="31"/>
      <c r="Q24" s="31" t="str">
        <f>E24</f>
        <v>Quadruple</v>
      </c>
      <c r="R24" s="31"/>
      <c r="S24" s="31"/>
      <c r="T24" s="31"/>
      <c r="U24" s="31" t="str">
        <f>I24</f>
        <v>Quadurple</v>
      </c>
      <c r="V24" s="31"/>
      <c r="W24" s="31"/>
      <c r="X24" s="8"/>
      <c r="Y24" s="33"/>
      <c r="Z24" s="33"/>
      <c r="AA24" s="33"/>
      <c r="AB24" s="33"/>
      <c r="AC24" s="33"/>
      <c r="AE24" s="30"/>
      <c r="AF24" s="31"/>
      <c r="AG24" s="31"/>
      <c r="AH24" s="31"/>
      <c r="AI24" s="34" t="str">
        <f>Q24</f>
        <v>Quadruple</v>
      </c>
      <c r="AJ24" s="34"/>
      <c r="AK24" s="34"/>
      <c r="AL24" s="34"/>
      <c r="AM24" s="34" t="str">
        <f>U24</f>
        <v>Quadurple</v>
      </c>
      <c r="AN24" s="34"/>
      <c r="AO24" s="34"/>
      <c r="AQ24" s="35"/>
      <c r="AR24" s="35"/>
      <c r="AS24" s="35"/>
      <c r="AT24" s="36">
        <v>0</v>
      </c>
      <c r="AV24" s="30"/>
      <c r="AW24" s="31"/>
      <c r="AX24" s="31"/>
      <c r="AY24" s="31"/>
      <c r="AZ24" s="31" t="str">
        <f>AI24</f>
        <v>Quadruple</v>
      </c>
      <c r="BA24" s="31"/>
      <c r="BB24" s="31"/>
      <c r="BC24" s="31"/>
      <c r="BD24" s="31" t="str">
        <f>AM24</f>
        <v>Quadurple</v>
      </c>
      <c r="BE24" s="31"/>
      <c r="BF24" s="31"/>
    </row>
    <row r="25" spans="1:58" ht="19.899999999999999" customHeight="1">
      <c r="A25" s="30" t="s">
        <v>281</v>
      </c>
      <c r="B25" s="31" t="s">
        <v>263</v>
      </c>
      <c r="C25" s="31" t="s">
        <v>68</v>
      </c>
      <c r="D25" s="31"/>
      <c r="E25" s="31">
        <v>442</v>
      </c>
      <c r="F25" s="31">
        <v>0</v>
      </c>
      <c r="G25" s="31">
        <v>150</v>
      </c>
      <c r="H25" s="31">
        <v>0</v>
      </c>
      <c r="I25" s="31">
        <v>308</v>
      </c>
      <c r="J25" s="31">
        <v>0</v>
      </c>
      <c r="K25" s="31">
        <v>50</v>
      </c>
      <c r="M25" s="30" t="str">
        <f>A25</f>
        <v>Sunset Family Villa</v>
      </c>
      <c r="N25" s="31" t="str">
        <f>B25</f>
        <v>PP</v>
      </c>
      <c r="O25" s="31" t="str">
        <f>C25</f>
        <v>04 Persons</v>
      </c>
      <c r="P25" s="31">
        <f>SUM(D25)</f>
        <v>0</v>
      </c>
      <c r="Q25" s="31">
        <f>SUM(E25*4)</f>
        <v>1768</v>
      </c>
      <c r="R25" s="31">
        <f>F25*3</f>
        <v>0</v>
      </c>
      <c r="S25" s="31">
        <f>G25</f>
        <v>150</v>
      </c>
      <c r="T25" s="31">
        <f>SUM(H25)</f>
        <v>0</v>
      </c>
      <c r="U25" s="31">
        <f>SUM(I25*4)</f>
        <v>1232</v>
      </c>
      <c r="V25" s="31">
        <f>SUM(J25*3)</f>
        <v>0</v>
      </c>
      <c r="W25" s="31">
        <f>SUM(K25)</f>
        <v>50</v>
      </c>
      <c r="X25" s="8"/>
      <c r="Y25" s="33"/>
      <c r="Z25" s="33"/>
      <c r="AA25" s="33">
        <v>6</v>
      </c>
      <c r="AB25" s="33">
        <v>12</v>
      </c>
      <c r="AC25" s="33">
        <v>18</v>
      </c>
      <c r="AE25" s="30" t="str">
        <f>M25</f>
        <v>Sunset Family Villa</v>
      </c>
      <c r="AF25" s="31" t="str">
        <f>N25</f>
        <v>PP</v>
      </c>
      <c r="AG25" s="31" t="str">
        <f>O25</f>
        <v>04 Persons</v>
      </c>
      <c r="AH25" s="31">
        <f>P25</f>
        <v>0</v>
      </c>
      <c r="AI25" s="34">
        <f>Q25</f>
        <v>1768</v>
      </c>
      <c r="AJ25" s="34">
        <f>R25</f>
        <v>0</v>
      </c>
      <c r="AK25" s="34">
        <f>S25</f>
        <v>150</v>
      </c>
      <c r="AL25" s="34">
        <f>T25</f>
        <v>0</v>
      </c>
      <c r="AM25" s="34">
        <f>U25</f>
        <v>1232</v>
      </c>
      <c r="AN25" s="34">
        <f>V25</f>
        <v>0</v>
      </c>
      <c r="AO25" s="34">
        <f>W25</f>
        <v>50</v>
      </c>
      <c r="AQ25" s="35">
        <v>15</v>
      </c>
      <c r="AR25" s="35">
        <v>0</v>
      </c>
      <c r="AS25" s="35">
        <v>15</v>
      </c>
      <c r="AT25" s="36">
        <v>0</v>
      </c>
      <c r="AV25" s="30" t="str">
        <f>AE25</f>
        <v>Sunset Family Villa</v>
      </c>
      <c r="AW25" s="31" t="str">
        <f>AF25</f>
        <v>PP</v>
      </c>
      <c r="AX25" s="31" t="str">
        <f>AG25</f>
        <v>04 Persons</v>
      </c>
      <c r="AY25" s="31">
        <f>AH25+AQ25</f>
        <v>15</v>
      </c>
      <c r="AZ25" s="31">
        <f>AI25+AQ25</f>
        <v>1783</v>
      </c>
      <c r="BA25" s="31">
        <f>AJ25+AQ25</f>
        <v>15</v>
      </c>
      <c r="BB25" s="31">
        <f>AK25+AR25</f>
        <v>150</v>
      </c>
      <c r="BC25" s="31">
        <f>AL25+AS25</f>
        <v>15</v>
      </c>
      <c r="BD25" s="31">
        <f>AM25+AS25</f>
        <v>1247</v>
      </c>
      <c r="BE25" s="31">
        <f>AN25+AS25</f>
        <v>15</v>
      </c>
      <c r="BF25" s="31">
        <f>AO25+AT25</f>
        <v>50</v>
      </c>
    </row>
    <row r="26" spans="1:58" ht="19.899999999999999" customHeight="1">
      <c r="A26" s="25" t="s">
        <v>275</v>
      </c>
      <c r="M26" s="25" t="s">
        <v>24</v>
      </c>
      <c r="Y26" s="25" t="s">
        <v>25</v>
      </c>
      <c r="AE26" s="25" t="s">
        <v>26</v>
      </c>
      <c r="AQ26" s="25" t="s">
        <v>27</v>
      </c>
      <c r="AV26" s="25" t="s">
        <v>28</v>
      </c>
    </row>
    <row r="27" spans="1:58" ht="19.899999999999999" customHeight="1">
      <c r="A27" s="298" t="s">
        <v>0</v>
      </c>
      <c r="B27" s="298" t="s">
        <v>1</v>
      </c>
      <c r="C27" s="298" t="s">
        <v>29</v>
      </c>
      <c r="D27" s="285" t="s">
        <v>51</v>
      </c>
      <c r="E27" s="286"/>
      <c r="F27" s="286"/>
      <c r="G27" s="287"/>
      <c r="H27" s="285"/>
      <c r="I27" s="286"/>
      <c r="J27" s="286"/>
      <c r="K27" s="287"/>
      <c r="M27" s="299" t="s">
        <v>0</v>
      </c>
      <c r="N27" s="299" t="s">
        <v>1</v>
      </c>
      <c r="O27" s="299" t="s">
        <v>29</v>
      </c>
      <c r="P27" s="288" t="str">
        <f>D27</f>
        <v>Season 5</v>
      </c>
      <c r="Q27" s="289"/>
      <c r="R27" s="289"/>
      <c r="S27" s="290"/>
      <c r="T27" s="288">
        <f>H27</f>
        <v>0</v>
      </c>
      <c r="U27" s="289"/>
      <c r="V27" s="289"/>
      <c r="W27" s="290"/>
      <c r="X27" s="8"/>
      <c r="Y27" s="26" t="s">
        <v>32</v>
      </c>
      <c r="Z27" s="26" t="s">
        <v>33</v>
      </c>
      <c r="AA27" s="26" t="s">
        <v>34</v>
      </c>
      <c r="AB27" s="26" t="s">
        <v>34</v>
      </c>
      <c r="AC27" s="26" t="s">
        <v>34</v>
      </c>
      <c r="AE27" s="294" t="s">
        <v>0</v>
      </c>
      <c r="AF27" s="294" t="s">
        <v>1</v>
      </c>
      <c r="AG27" s="294" t="s">
        <v>29</v>
      </c>
      <c r="AH27" s="291" t="str">
        <f>P27</f>
        <v>Season 5</v>
      </c>
      <c r="AI27" s="292"/>
      <c r="AJ27" s="292"/>
      <c r="AK27" s="293"/>
      <c r="AL27" s="291">
        <f>T27</f>
        <v>0</v>
      </c>
      <c r="AM27" s="292"/>
      <c r="AN27" s="292"/>
      <c r="AO27" s="293"/>
      <c r="AQ27" s="27"/>
      <c r="AR27" s="27"/>
      <c r="AS27" s="27"/>
      <c r="AT27" s="28"/>
      <c r="AV27" s="295" t="s">
        <v>0</v>
      </c>
      <c r="AW27" s="295" t="s">
        <v>1</v>
      </c>
      <c r="AX27" s="295" t="s">
        <v>29</v>
      </c>
      <c r="AY27" s="282" t="str">
        <f>AH27</f>
        <v>Season 5</v>
      </c>
      <c r="AZ27" s="283"/>
      <c r="BA27" s="283"/>
      <c r="BB27" s="284"/>
      <c r="BC27" s="282">
        <f>AL27</f>
        <v>0</v>
      </c>
      <c r="BD27" s="283"/>
      <c r="BE27" s="283"/>
      <c r="BF27" s="284"/>
    </row>
    <row r="28" spans="1:58" ht="19.899999999999999" customHeight="1">
      <c r="A28" s="298"/>
      <c r="B28" s="298"/>
      <c r="C28" s="298"/>
      <c r="D28" s="285" t="s">
        <v>284</v>
      </c>
      <c r="E28" s="286"/>
      <c r="F28" s="286"/>
      <c r="G28" s="287"/>
      <c r="H28" s="285"/>
      <c r="I28" s="286"/>
      <c r="J28" s="286"/>
      <c r="K28" s="287"/>
      <c r="M28" s="299"/>
      <c r="N28" s="299"/>
      <c r="O28" s="299"/>
      <c r="P28" s="288" t="str">
        <f>D28</f>
        <v>21 Jul 2020 to 31 Oct 2020</v>
      </c>
      <c r="Q28" s="289"/>
      <c r="R28" s="289"/>
      <c r="S28" s="290"/>
      <c r="T28" s="288">
        <f>H28</f>
        <v>0</v>
      </c>
      <c r="U28" s="289"/>
      <c r="V28" s="289"/>
      <c r="W28" s="290"/>
      <c r="X28" s="8"/>
      <c r="Y28" s="26" t="s">
        <v>37</v>
      </c>
      <c r="Z28" s="26" t="s">
        <v>38</v>
      </c>
      <c r="AA28" s="26" t="s">
        <v>38</v>
      </c>
      <c r="AB28" s="26" t="s">
        <v>38</v>
      </c>
      <c r="AC28" s="26"/>
      <c r="AE28" s="294"/>
      <c r="AF28" s="294"/>
      <c r="AG28" s="294"/>
      <c r="AH28" s="291" t="str">
        <f>P28</f>
        <v>21 Jul 2020 to 31 Oct 2020</v>
      </c>
      <c r="AI28" s="292"/>
      <c r="AJ28" s="292"/>
      <c r="AK28" s="293"/>
      <c r="AL28" s="291">
        <f>T28</f>
        <v>0</v>
      </c>
      <c r="AM28" s="292"/>
      <c r="AN28" s="292"/>
      <c r="AO28" s="293"/>
      <c r="AQ28" s="27" t="s">
        <v>39</v>
      </c>
      <c r="AR28" s="27"/>
      <c r="AS28" s="27" t="s">
        <v>40</v>
      </c>
      <c r="AT28" s="28"/>
      <c r="AV28" s="296"/>
      <c r="AW28" s="296"/>
      <c r="AX28" s="296"/>
      <c r="AY28" s="282" t="str">
        <f>AH28</f>
        <v>21 Jul 2020 to 31 Oct 2020</v>
      </c>
      <c r="AZ28" s="283"/>
      <c r="BA28" s="283"/>
      <c r="BB28" s="284"/>
      <c r="BC28" s="282">
        <f>AL28</f>
        <v>0</v>
      </c>
      <c r="BD28" s="283"/>
      <c r="BE28" s="283"/>
      <c r="BF28" s="284"/>
    </row>
    <row r="29" spans="1:58" ht="19.899999999999999" customHeight="1">
      <c r="A29" s="298"/>
      <c r="B29" s="298"/>
      <c r="C29" s="298"/>
      <c r="D29" s="29" t="s">
        <v>3</v>
      </c>
      <c r="E29" s="29" t="s">
        <v>4</v>
      </c>
      <c r="F29" s="29" t="s">
        <v>5</v>
      </c>
      <c r="G29" s="29" t="s">
        <v>41</v>
      </c>
      <c r="H29" s="29"/>
      <c r="I29" s="29"/>
      <c r="J29" s="29"/>
      <c r="K29" s="29"/>
      <c r="M29" s="299"/>
      <c r="N29" s="299"/>
      <c r="O29" s="299"/>
      <c r="P29" s="29" t="s">
        <v>3</v>
      </c>
      <c r="Q29" s="29" t="s">
        <v>4</v>
      </c>
      <c r="R29" s="29" t="s">
        <v>5</v>
      </c>
      <c r="S29" s="29" t="s">
        <v>41</v>
      </c>
      <c r="T29" s="29" t="s">
        <v>3</v>
      </c>
      <c r="U29" s="29" t="s">
        <v>4</v>
      </c>
      <c r="V29" s="29" t="s">
        <v>5</v>
      </c>
      <c r="W29" s="29" t="s">
        <v>41</v>
      </c>
      <c r="X29" s="8"/>
      <c r="Y29" s="26"/>
      <c r="Z29" s="26"/>
      <c r="AA29" s="26"/>
      <c r="AB29" s="26"/>
      <c r="AC29" s="26"/>
      <c r="AE29" s="294"/>
      <c r="AF29" s="294"/>
      <c r="AG29" s="294"/>
      <c r="AH29" s="29" t="s">
        <v>3</v>
      </c>
      <c r="AI29" s="29" t="s">
        <v>4</v>
      </c>
      <c r="AJ29" s="29" t="s">
        <v>5</v>
      </c>
      <c r="AK29" s="29" t="s">
        <v>41</v>
      </c>
      <c r="AL29" s="29" t="s">
        <v>3</v>
      </c>
      <c r="AM29" s="29" t="s">
        <v>4</v>
      </c>
      <c r="AN29" s="29" t="s">
        <v>5</v>
      </c>
      <c r="AO29" s="29" t="s">
        <v>41</v>
      </c>
      <c r="AQ29" s="27" t="s">
        <v>42</v>
      </c>
      <c r="AR29" s="27" t="s">
        <v>43</v>
      </c>
      <c r="AS29" s="27" t="s">
        <v>42</v>
      </c>
      <c r="AT29" s="28" t="s">
        <v>43</v>
      </c>
      <c r="AV29" s="297"/>
      <c r="AW29" s="297"/>
      <c r="AX29" s="297"/>
      <c r="AY29" s="29" t="s">
        <v>3</v>
      </c>
      <c r="AZ29" s="29" t="s">
        <v>4</v>
      </c>
      <c r="BA29" s="29" t="s">
        <v>5</v>
      </c>
      <c r="BB29" s="29" t="s">
        <v>41</v>
      </c>
      <c r="BC29" s="29" t="s">
        <v>3</v>
      </c>
      <c r="BD29" s="29" t="s">
        <v>4</v>
      </c>
      <c r="BE29" s="29" t="s">
        <v>5</v>
      </c>
      <c r="BF29" s="29" t="s">
        <v>41</v>
      </c>
    </row>
    <row r="30" spans="1:58" ht="19.899999999999999" customHeight="1">
      <c r="A30" s="30" t="s">
        <v>182</v>
      </c>
      <c r="B30" s="31" t="s">
        <v>263</v>
      </c>
      <c r="C30" s="32" t="s">
        <v>45</v>
      </c>
      <c r="D30" s="31">
        <v>470</v>
      </c>
      <c r="E30" s="31">
        <v>360</v>
      </c>
      <c r="F30" s="31">
        <v>348</v>
      </c>
      <c r="G30" s="31">
        <v>50</v>
      </c>
      <c r="H30" s="31"/>
      <c r="I30" s="31"/>
      <c r="J30" s="31"/>
      <c r="K30" s="31"/>
      <c r="M30" s="30" t="str">
        <f t="shared" ref="M30:O32" si="12">A30</f>
        <v>Sunset Beach Villa</v>
      </c>
      <c r="N30" s="31" t="str">
        <f t="shared" si="12"/>
        <v>PP</v>
      </c>
      <c r="O30" s="31" t="str">
        <f t="shared" si="12"/>
        <v>as quoted</v>
      </c>
      <c r="P30" s="31">
        <f>SUM(D30)</f>
        <v>470</v>
      </c>
      <c r="Q30" s="31">
        <f>SUM(E30*2)</f>
        <v>720</v>
      </c>
      <c r="R30" s="31">
        <f>F30*3</f>
        <v>1044</v>
      </c>
      <c r="S30" s="31">
        <f>G30</f>
        <v>50</v>
      </c>
      <c r="T30" s="31">
        <f>SUM(H30)</f>
        <v>0</v>
      </c>
      <c r="U30" s="31">
        <f>SUM(I30*2)</f>
        <v>0</v>
      </c>
      <c r="V30" s="31">
        <f>SUM(J30*3)</f>
        <v>0</v>
      </c>
      <c r="W30" s="31">
        <f>SUM(K30)</f>
        <v>0</v>
      </c>
      <c r="X30" s="8"/>
      <c r="Y30" s="33"/>
      <c r="Z30" s="33"/>
      <c r="AA30" s="33">
        <v>6</v>
      </c>
      <c r="AB30" s="33">
        <v>12</v>
      </c>
      <c r="AC30" s="33">
        <v>18</v>
      </c>
      <c r="AE30" s="30" t="str">
        <f t="shared" ref="AE30:AJ32" si="13">M30</f>
        <v>Sunset Beach Villa</v>
      </c>
      <c r="AF30" s="31" t="str">
        <f t="shared" si="13"/>
        <v>PP</v>
      </c>
      <c r="AG30" s="31" t="str">
        <f t="shared" si="13"/>
        <v>as quoted</v>
      </c>
      <c r="AH30" s="31">
        <f>P30</f>
        <v>470</v>
      </c>
      <c r="AI30" s="34">
        <f>Q30</f>
        <v>720</v>
      </c>
      <c r="AJ30" s="34">
        <f>R30</f>
        <v>1044</v>
      </c>
      <c r="AK30" s="34">
        <f>S30</f>
        <v>50</v>
      </c>
      <c r="AL30" s="34">
        <f t="shared" ref="AL30:AN32" si="14">T30</f>
        <v>0</v>
      </c>
      <c r="AM30" s="34">
        <f t="shared" si="14"/>
        <v>0</v>
      </c>
      <c r="AN30" s="34">
        <f t="shared" si="14"/>
        <v>0</v>
      </c>
      <c r="AO30" s="34">
        <f>W30</f>
        <v>0</v>
      </c>
      <c r="AQ30" s="35">
        <v>10</v>
      </c>
      <c r="AR30" s="35">
        <v>0</v>
      </c>
      <c r="AS30" s="35">
        <v>10</v>
      </c>
      <c r="AT30" s="36">
        <v>0</v>
      </c>
      <c r="AV30" s="30" t="str">
        <f t="shared" ref="AV30:AX32" si="15">AE30</f>
        <v>Sunset Beach Villa</v>
      </c>
      <c r="AW30" s="31" t="str">
        <f t="shared" si="15"/>
        <v>PP</v>
      </c>
      <c r="AX30" s="31" t="str">
        <f t="shared" si="15"/>
        <v>as quoted</v>
      </c>
      <c r="AY30" s="31">
        <f>AH30+AQ30</f>
        <v>480</v>
      </c>
      <c r="AZ30" s="31">
        <f>AI30+AQ30</f>
        <v>730</v>
      </c>
      <c r="BA30" s="31">
        <f t="shared" ref="BA30:BC32" si="16">AJ30+AQ30</f>
        <v>1054</v>
      </c>
      <c r="BB30" s="31">
        <f t="shared" si="16"/>
        <v>50</v>
      </c>
      <c r="BC30" s="31">
        <f t="shared" si="16"/>
        <v>10</v>
      </c>
      <c r="BD30" s="31">
        <f>AM30+AS30</f>
        <v>10</v>
      </c>
      <c r="BE30" s="31">
        <f t="shared" ref="BE30:BF32" si="17">AN30+AS30</f>
        <v>10</v>
      </c>
      <c r="BF30" s="31">
        <f t="shared" si="17"/>
        <v>0</v>
      </c>
    </row>
    <row r="31" spans="1:58" ht="19.899999999999999" customHeight="1">
      <c r="A31" s="30" t="s">
        <v>277</v>
      </c>
      <c r="B31" s="31" t="s">
        <v>263</v>
      </c>
      <c r="C31" s="32" t="s">
        <v>45</v>
      </c>
      <c r="D31" s="31">
        <v>640</v>
      </c>
      <c r="E31" s="31">
        <v>445</v>
      </c>
      <c r="F31" s="31">
        <v>405</v>
      </c>
      <c r="G31" s="31">
        <v>50</v>
      </c>
      <c r="H31" s="62"/>
      <c r="I31" s="31"/>
      <c r="J31" s="31"/>
      <c r="K31" s="31"/>
      <c r="M31" s="30" t="str">
        <f t="shared" si="12"/>
        <v>Sunset Junior Suite</v>
      </c>
      <c r="N31" s="31" t="str">
        <f t="shared" si="12"/>
        <v>PP</v>
      </c>
      <c r="O31" s="31" t="str">
        <f t="shared" si="12"/>
        <v>as quoted</v>
      </c>
      <c r="P31" s="31">
        <f>SUM(D31)</f>
        <v>640</v>
      </c>
      <c r="Q31" s="31">
        <f>SUM(E31*2)</f>
        <v>890</v>
      </c>
      <c r="R31" s="31">
        <f>F31*3</f>
        <v>1215</v>
      </c>
      <c r="S31" s="31">
        <f>G31</f>
        <v>50</v>
      </c>
      <c r="T31" s="31">
        <f>SUM(H31)</f>
        <v>0</v>
      </c>
      <c r="U31" s="31">
        <f>SUM(I31*2)</f>
        <v>0</v>
      </c>
      <c r="V31" s="31">
        <f>SUM(J31*3)</f>
        <v>0</v>
      </c>
      <c r="W31" s="31">
        <f>SUM(K31)</f>
        <v>0</v>
      </c>
      <c r="X31" s="8"/>
      <c r="Y31" s="33"/>
      <c r="Z31" s="33"/>
      <c r="AA31" s="33">
        <v>6</v>
      </c>
      <c r="AB31" s="33">
        <v>12</v>
      </c>
      <c r="AC31" s="33">
        <v>18</v>
      </c>
      <c r="AE31" s="30" t="str">
        <f t="shared" si="13"/>
        <v>Sunset Junior Suite</v>
      </c>
      <c r="AF31" s="31" t="str">
        <f t="shared" si="13"/>
        <v>PP</v>
      </c>
      <c r="AG31" s="31" t="str">
        <f t="shared" si="13"/>
        <v>as quoted</v>
      </c>
      <c r="AH31" s="31">
        <f t="shared" si="13"/>
        <v>640</v>
      </c>
      <c r="AI31" s="34">
        <f t="shared" si="13"/>
        <v>890</v>
      </c>
      <c r="AJ31" s="34">
        <f t="shared" si="13"/>
        <v>1215</v>
      </c>
      <c r="AK31" s="34">
        <f>S31</f>
        <v>50</v>
      </c>
      <c r="AL31" s="34">
        <f t="shared" si="14"/>
        <v>0</v>
      </c>
      <c r="AM31" s="34">
        <f t="shared" si="14"/>
        <v>0</v>
      </c>
      <c r="AN31" s="34">
        <f t="shared" si="14"/>
        <v>0</v>
      </c>
      <c r="AO31" s="34">
        <f>W31</f>
        <v>0</v>
      </c>
      <c r="AQ31" s="35">
        <v>10</v>
      </c>
      <c r="AR31" s="35">
        <v>0</v>
      </c>
      <c r="AS31" s="35">
        <v>10</v>
      </c>
      <c r="AT31" s="36">
        <v>0</v>
      </c>
      <c r="AV31" s="30" t="str">
        <f t="shared" si="15"/>
        <v>Sunset Junior Suite</v>
      </c>
      <c r="AW31" s="31" t="str">
        <f t="shared" si="15"/>
        <v>PP</v>
      </c>
      <c r="AX31" s="31" t="str">
        <f t="shared" si="15"/>
        <v>as quoted</v>
      </c>
      <c r="AY31" s="31">
        <f>AH31+AQ31</f>
        <v>650</v>
      </c>
      <c r="AZ31" s="31">
        <f>AI31+AQ31</f>
        <v>900</v>
      </c>
      <c r="BA31" s="31">
        <f t="shared" si="16"/>
        <v>1225</v>
      </c>
      <c r="BB31" s="31">
        <f t="shared" si="16"/>
        <v>50</v>
      </c>
      <c r="BC31" s="31">
        <f t="shared" si="16"/>
        <v>10</v>
      </c>
      <c r="BD31" s="31">
        <f>AM31+AS31</f>
        <v>10</v>
      </c>
      <c r="BE31" s="31">
        <f t="shared" si="17"/>
        <v>10</v>
      </c>
      <c r="BF31" s="31">
        <f t="shared" si="17"/>
        <v>0</v>
      </c>
    </row>
    <row r="32" spans="1:58" ht="19.899999999999999" customHeight="1">
      <c r="A32" s="30" t="s">
        <v>278</v>
      </c>
      <c r="B32" s="31" t="s">
        <v>263</v>
      </c>
      <c r="C32" s="32" t="s">
        <v>45</v>
      </c>
      <c r="D32" s="31">
        <v>900</v>
      </c>
      <c r="E32" s="31">
        <v>575</v>
      </c>
      <c r="F32" s="31">
        <v>492</v>
      </c>
      <c r="G32" s="31">
        <v>50</v>
      </c>
      <c r="H32" s="31"/>
      <c r="I32" s="31"/>
      <c r="J32" s="31"/>
      <c r="K32" s="31"/>
      <c r="M32" s="30" t="str">
        <f t="shared" si="12"/>
        <v xml:space="preserve">Sunset Pool Villa </v>
      </c>
      <c r="N32" s="31" t="str">
        <f t="shared" si="12"/>
        <v>PP</v>
      </c>
      <c r="O32" s="31" t="str">
        <f t="shared" si="12"/>
        <v>as quoted</v>
      </c>
      <c r="P32" s="31">
        <f>SUM(D32)</f>
        <v>900</v>
      </c>
      <c r="Q32" s="31">
        <f>SUM(E32*2)</f>
        <v>1150</v>
      </c>
      <c r="R32" s="31">
        <f>F32*3</f>
        <v>1476</v>
      </c>
      <c r="S32" s="31">
        <f>G32</f>
        <v>50</v>
      </c>
      <c r="T32" s="31">
        <f>SUM(H32)</f>
        <v>0</v>
      </c>
      <c r="U32" s="31">
        <f>SUM(I32*2)</f>
        <v>0</v>
      </c>
      <c r="V32" s="31">
        <f>SUM(J32*3)</f>
        <v>0</v>
      </c>
      <c r="W32" s="31">
        <f>SUM(K32)</f>
        <v>0</v>
      </c>
      <c r="X32" s="8"/>
      <c r="Y32" s="33"/>
      <c r="Z32" s="33"/>
      <c r="AA32" s="33">
        <v>6</v>
      </c>
      <c r="AB32" s="33">
        <v>12</v>
      </c>
      <c r="AC32" s="33">
        <v>18</v>
      </c>
      <c r="AE32" s="30" t="str">
        <f t="shared" si="13"/>
        <v xml:space="preserve">Sunset Pool Villa </v>
      </c>
      <c r="AF32" s="31" t="str">
        <f t="shared" si="13"/>
        <v>PP</v>
      </c>
      <c r="AG32" s="31" t="str">
        <f t="shared" si="13"/>
        <v>as quoted</v>
      </c>
      <c r="AH32" s="31">
        <f t="shared" si="13"/>
        <v>900</v>
      </c>
      <c r="AI32" s="34">
        <f t="shared" si="13"/>
        <v>1150</v>
      </c>
      <c r="AJ32" s="34">
        <f t="shared" si="13"/>
        <v>1476</v>
      </c>
      <c r="AK32" s="34">
        <f>S32</f>
        <v>50</v>
      </c>
      <c r="AL32" s="34">
        <f t="shared" si="14"/>
        <v>0</v>
      </c>
      <c r="AM32" s="34">
        <f t="shared" si="14"/>
        <v>0</v>
      </c>
      <c r="AN32" s="34">
        <f t="shared" si="14"/>
        <v>0</v>
      </c>
      <c r="AO32" s="34">
        <f>W32</f>
        <v>0</v>
      </c>
      <c r="AQ32" s="35">
        <v>10</v>
      </c>
      <c r="AR32" s="35">
        <v>0</v>
      </c>
      <c r="AS32" s="35">
        <v>10</v>
      </c>
      <c r="AT32" s="36">
        <v>0</v>
      </c>
      <c r="AV32" s="30" t="str">
        <f t="shared" si="15"/>
        <v xml:space="preserve">Sunset Pool Villa </v>
      </c>
      <c r="AW32" s="31" t="str">
        <f t="shared" si="15"/>
        <v>PP</v>
      </c>
      <c r="AX32" s="31" t="str">
        <f t="shared" si="15"/>
        <v>as quoted</v>
      </c>
      <c r="AY32" s="31">
        <f>AH32+AQ32</f>
        <v>910</v>
      </c>
      <c r="AZ32" s="31">
        <f>AI32+AQ32</f>
        <v>1160</v>
      </c>
      <c r="BA32" s="31">
        <f t="shared" si="16"/>
        <v>1486</v>
      </c>
      <c r="BB32" s="31">
        <f t="shared" si="16"/>
        <v>50</v>
      </c>
      <c r="BC32" s="31">
        <f t="shared" si="16"/>
        <v>10</v>
      </c>
      <c r="BD32" s="31">
        <f>AM32+AS32</f>
        <v>10</v>
      </c>
      <c r="BE32" s="31">
        <f t="shared" si="17"/>
        <v>10</v>
      </c>
      <c r="BF32" s="31">
        <f t="shared" si="17"/>
        <v>0</v>
      </c>
    </row>
    <row r="33" spans="1:58" ht="19.899999999999999" customHeight="1">
      <c r="A33" s="30"/>
      <c r="B33" s="31"/>
      <c r="C33" s="31"/>
      <c r="D33" s="31"/>
      <c r="E33" s="31" t="s">
        <v>279</v>
      </c>
      <c r="F33" s="31"/>
      <c r="G33" s="31"/>
      <c r="H33" s="31"/>
      <c r="I33" s="31"/>
      <c r="J33" s="31"/>
      <c r="K33" s="31"/>
      <c r="M33" s="30"/>
      <c r="N33" s="31"/>
      <c r="O33" s="31"/>
      <c r="P33" s="31"/>
      <c r="Q33" s="31" t="str">
        <f>E33</f>
        <v>Quadruple</v>
      </c>
      <c r="R33" s="31"/>
      <c r="S33" s="31"/>
      <c r="T33" s="31"/>
      <c r="U33" s="31">
        <f>I33</f>
        <v>0</v>
      </c>
      <c r="V33" s="31"/>
      <c r="W33" s="31"/>
      <c r="X33" s="8"/>
      <c r="Y33" s="33"/>
      <c r="Z33" s="33"/>
      <c r="AA33" s="33"/>
      <c r="AB33" s="33"/>
      <c r="AC33" s="33"/>
      <c r="AE33" s="30"/>
      <c r="AF33" s="31"/>
      <c r="AG33" s="31"/>
      <c r="AH33" s="31"/>
      <c r="AI33" s="34" t="str">
        <f>Q33</f>
        <v>Quadruple</v>
      </c>
      <c r="AJ33" s="34"/>
      <c r="AK33" s="34"/>
      <c r="AL33" s="34"/>
      <c r="AM33" s="34">
        <f>U33</f>
        <v>0</v>
      </c>
      <c r="AN33" s="34"/>
      <c r="AO33" s="34"/>
      <c r="AQ33" s="35"/>
      <c r="AR33" s="35"/>
      <c r="AS33" s="35"/>
      <c r="AT33" s="36">
        <v>0</v>
      </c>
      <c r="AV33" s="30"/>
      <c r="AW33" s="31"/>
      <c r="AX33" s="31"/>
      <c r="AY33" s="31"/>
      <c r="AZ33" s="31" t="str">
        <f>AI33</f>
        <v>Quadruple</v>
      </c>
      <c r="BA33" s="31"/>
      <c r="BB33" s="31"/>
      <c r="BC33" s="31"/>
      <c r="BD33" s="31">
        <f>AM33</f>
        <v>0</v>
      </c>
      <c r="BE33" s="31"/>
      <c r="BF33" s="31"/>
    </row>
    <row r="34" spans="1:58" ht="19.899999999999999" customHeight="1">
      <c r="A34" s="30" t="s">
        <v>281</v>
      </c>
      <c r="B34" s="31" t="s">
        <v>263</v>
      </c>
      <c r="C34" s="31" t="s">
        <v>68</v>
      </c>
      <c r="D34" s="31"/>
      <c r="E34" s="31">
        <v>332</v>
      </c>
      <c r="F34" s="31">
        <v>0</v>
      </c>
      <c r="G34" s="31">
        <v>50</v>
      </c>
      <c r="H34" s="31"/>
      <c r="I34" s="31"/>
      <c r="J34" s="31"/>
      <c r="K34" s="31"/>
      <c r="M34" s="30" t="str">
        <f>A34</f>
        <v>Sunset Family Villa</v>
      </c>
      <c r="N34" s="31" t="str">
        <f>B34</f>
        <v>PP</v>
      </c>
      <c r="O34" s="31" t="str">
        <f>C34</f>
        <v>04 Persons</v>
      </c>
      <c r="P34" s="31">
        <f>SUM(D34)</f>
        <v>0</v>
      </c>
      <c r="Q34" s="31">
        <f>SUM(E34*4)</f>
        <v>1328</v>
      </c>
      <c r="R34" s="31">
        <f>F34*3</f>
        <v>0</v>
      </c>
      <c r="S34" s="31">
        <f>G34</f>
        <v>50</v>
      </c>
      <c r="T34" s="31">
        <f>SUM(H34)</f>
        <v>0</v>
      </c>
      <c r="U34" s="31">
        <f>SUM(I34*4)</f>
        <v>0</v>
      </c>
      <c r="V34" s="31">
        <f>SUM(J34*3)</f>
        <v>0</v>
      </c>
      <c r="W34" s="31">
        <f>SUM(K34)</f>
        <v>0</v>
      </c>
      <c r="X34" s="8"/>
      <c r="Y34" s="33"/>
      <c r="Z34" s="33"/>
      <c r="AA34" s="33">
        <v>6</v>
      </c>
      <c r="AB34" s="33">
        <v>12</v>
      </c>
      <c r="AC34" s="33">
        <v>18</v>
      </c>
      <c r="AE34" s="30" t="str">
        <f>M34</f>
        <v>Sunset Family Villa</v>
      </c>
      <c r="AF34" s="31" t="str">
        <f>N34</f>
        <v>PP</v>
      </c>
      <c r="AG34" s="31" t="str">
        <f>O34</f>
        <v>04 Persons</v>
      </c>
      <c r="AH34" s="31">
        <f>P34</f>
        <v>0</v>
      </c>
      <c r="AI34" s="34">
        <f>Q34</f>
        <v>1328</v>
      </c>
      <c r="AJ34" s="34">
        <f>R34</f>
        <v>0</v>
      </c>
      <c r="AK34" s="34">
        <f>S34</f>
        <v>50</v>
      </c>
      <c r="AL34" s="34">
        <f>T34</f>
        <v>0</v>
      </c>
      <c r="AM34" s="34">
        <f>U34</f>
        <v>0</v>
      </c>
      <c r="AN34" s="34">
        <f>V34</f>
        <v>0</v>
      </c>
      <c r="AO34" s="34">
        <f>W34</f>
        <v>0</v>
      </c>
      <c r="AQ34" s="35">
        <v>15</v>
      </c>
      <c r="AR34" s="35">
        <v>0</v>
      </c>
      <c r="AS34" s="35">
        <v>15</v>
      </c>
      <c r="AT34" s="36">
        <v>0</v>
      </c>
      <c r="AV34" s="30" t="str">
        <f>AE34</f>
        <v>Sunset Family Villa</v>
      </c>
      <c r="AW34" s="31" t="str">
        <f>AF34</f>
        <v>PP</v>
      </c>
      <c r="AX34" s="31" t="str">
        <f>AG34</f>
        <v>04 Persons</v>
      </c>
      <c r="AY34" s="31">
        <f>AH34+AQ34</f>
        <v>15</v>
      </c>
      <c r="AZ34" s="31">
        <f>AI34+AQ34</f>
        <v>1343</v>
      </c>
      <c r="BA34" s="31">
        <f>AJ34+AQ34</f>
        <v>15</v>
      </c>
      <c r="BB34" s="31">
        <f>AK34+AR34</f>
        <v>50</v>
      </c>
      <c r="BC34" s="31">
        <f>AL34+AS34</f>
        <v>15</v>
      </c>
      <c r="BD34" s="31">
        <f>AM34+AS34</f>
        <v>15</v>
      </c>
      <c r="BE34" s="31">
        <f>AN34+AS34</f>
        <v>15</v>
      </c>
      <c r="BF34" s="31">
        <f>AO34+AT34</f>
        <v>0</v>
      </c>
    </row>
  </sheetData>
  <sheetProtection password="D8E4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18:AF20"/>
    <mergeCell ref="A18:A20"/>
    <mergeCell ref="B18:B20"/>
    <mergeCell ref="C18:C20"/>
    <mergeCell ref="D18:G18"/>
    <mergeCell ref="H18:K18"/>
    <mergeCell ref="M18:M20"/>
    <mergeCell ref="N18:N20"/>
    <mergeCell ref="O18:O20"/>
    <mergeCell ref="P18:S18"/>
    <mergeCell ref="T18:W18"/>
    <mergeCell ref="AE18:AE20"/>
    <mergeCell ref="AY18:BB18"/>
    <mergeCell ref="BC18:BF18"/>
    <mergeCell ref="D19:G19"/>
    <mergeCell ref="H19:K19"/>
    <mergeCell ref="P19:S19"/>
    <mergeCell ref="T19:W19"/>
    <mergeCell ref="AH19:AK19"/>
    <mergeCell ref="AL19:AO19"/>
    <mergeCell ref="AY19:BB19"/>
    <mergeCell ref="BC19:BF19"/>
    <mergeCell ref="AG18:AG20"/>
    <mergeCell ref="AH18:AK18"/>
    <mergeCell ref="AL18:AO18"/>
    <mergeCell ref="AV18:AV20"/>
    <mergeCell ref="AW18:AW20"/>
    <mergeCell ref="AX18:AX20"/>
    <mergeCell ref="AF27:AF29"/>
    <mergeCell ref="A27:A29"/>
    <mergeCell ref="B27:B29"/>
    <mergeCell ref="C27:C29"/>
    <mergeCell ref="D27:G27"/>
    <mergeCell ref="H27:K27"/>
    <mergeCell ref="M27:M29"/>
    <mergeCell ref="N27:N29"/>
    <mergeCell ref="O27:O29"/>
    <mergeCell ref="P27:S27"/>
    <mergeCell ref="T27:W27"/>
    <mergeCell ref="AE27:AE29"/>
    <mergeCell ref="AY27:BB27"/>
    <mergeCell ref="BC27:BF27"/>
    <mergeCell ref="D28:G28"/>
    <mergeCell ref="H28:K28"/>
    <mergeCell ref="P28:S28"/>
    <mergeCell ref="T28:W28"/>
    <mergeCell ref="AH28:AK28"/>
    <mergeCell ref="AL28:AO28"/>
    <mergeCell ref="AY28:BB28"/>
    <mergeCell ref="BC28:BF28"/>
    <mergeCell ref="AG27:AG29"/>
    <mergeCell ref="AH27:AK27"/>
    <mergeCell ref="AL27:AO27"/>
    <mergeCell ref="AV27:AV29"/>
    <mergeCell ref="AW27:AW29"/>
    <mergeCell ref="AX27:AX29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DE41-8BF6-4774-B8D4-15232D720919}">
  <sheetPr codeName="Лист27"/>
  <dimension ref="A1:G24"/>
  <sheetViews>
    <sheetView view="pageBreakPreview" zoomScale="140" zoomScaleNormal="100" zoomScaleSheetLayoutView="140" workbookViewId="0">
      <selection activeCell="L7" sqref="L7"/>
    </sheetView>
  </sheetViews>
  <sheetFormatPr defaultColWidth="9.140625" defaultRowHeight="20.25" customHeight="1"/>
  <cols>
    <col min="1" max="1" width="30.28515625" style="1" customWidth="1"/>
    <col min="2" max="2" width="11.140625" style="1" customWidth="1"/>
    <col min="3" max="3" width="12.5703125" style="2" customWidth="1"/>
    <col min="4" max="4" width="20.28515625" style="2" customWidth="1"/>
    <col min="5" max="7" width="20.28515625" style="3" customWidth="1"/>
    <col min="8" max="16384" width="9.140625" style="1"/>
  </cols>
  <sheetData>
    <row r="1" spans="1:7" ht="20.25" customHeight="1">
      <c r="A1" s="300" t="s">
        <v>2092</v>
      </c>
      <c r="B1" s="300"/>
      <c r="C1" s="300"/>
      <c r="D1" s="300"/>
      <c r="G1" s="4"/>
    </row>
    <row r="2" spans="1:7" s="2" customFormat="1" ht="20.25" customHeight="1">
      <c r="A2" s="22"/>
      <c r="B2" s="5"/>
      <c r="E2" s="3"/>
      <c r="F2" s="3"/>
      <c r="G2" s="3"/>
    </row>
    <row r="3" spans="1:7" s="2" customFormat="1" ht="20.25" customHeight="1">
      <c r="A3" s="15" t="s">
        <v>10</v>
      </c>
      <c r="B3" s="15"/>
      <c r="E3" s="3"/>
      <c r="F3" s="3"/>
      <c r="G3" s="3"/>
    </row>
    <row r="4" spans="1:7" s="2" customFormat="1" ht="20.25" customHeight="1">
      <c r="A4" s="5" t="s">
        <v>11</v>
      </c>
      <c r="B4" s="5"/>
      <c r="E4" s="3"/>
      <c r="F4" s="3"/>
      <c r="G4" s="3"/>
    </row>
    <row r="5" spans="1:7" s="2" customFormat="1" ht="20.25" customHeight="1">
      <c r="A5" s="5" t="s">
        <v>12</v>
      </c>
      <c r="B5" s="5"/>
      <c r="E5" s="3"/>
      <c r="F5" s="3"/>
      <c r="G5" s="3"/>
    </row>
    <row r="6" spans="1:7" s="2" customFormat="1" ht="20.25" customHeight="1">
      <c r="A6" s="5" t="s">
        <v>285</v>
      </c>
      <c r="B6" s="5"/>
      <c r="E6" s="3"/>
      <c r="F6" s="3"/>
      <c r="G6" s="3"/>
    </row>
    <row r="7" spans="1:7" s="2" customFormat="1" ht="20.25" customHeight="1">
      <c r="A7" s="5"/>
      <c r="B7" s="5"/>
      <c r="E7" s="3"/>
      <c r="F7" s="3"/>
      <c r="G7" s="3"/>
    </row>
    <row r="8" spans="1:7" s="2" customFormat="1" ht="20.25" customHeight="1">
      <c r="A8" s="15" t="s">
        <v>82</v>
      </c>
      <c r="B8" s="15"/>
      <c r="E8" s="3"/>
      <c r="F8" s="3"/>
      <c r="G8" s="3"/>
    </row>
    <row r="9" spans="1:7" s="2" customFormat="1" ht="20.25" customHeight="1">
      <c r="A9" s="7" t="s">
        <v>286</v>
      </c>
      <c r="B9" s="15"/>
      <c r="E9" s="3"/>
      <c r="F9" s="3"/>
      <c r="G9" s="3"/>
    </row>
    <row r="10" spans="1:7" s="2" customFormat="1" ht="20.25" customHeight="1">
      <c r="A10" s="5" t="s">
        <v>287</v>
      </c>
      <c r="B10" s="23"/>
      <c r="E10" s="3"/>
      <c r="F10" s="3"/>
      <c r="G10" s="3"/>
    </row>
    <row r="11" spans="1:7" s="2" customFormat="1" ht="20.25" customHeight="1">
      <c r="A11" s="5" t="s">
        <v>288</v>
      </c>
      <c r="B11" s="5"/>
      <c r="E11" s="3"/>
      <c r="F11" s="3"/>
      <c r="G11" s="3"/>
    </row>
    <row r="12" spans="1:7" s="2" customFormat="1" ht="20.25" customHeight="1">
      <c r="A12" s="5" t="s">
        <v>121</v>
      </c>
      <c r="B12" s="1"/>
      <c r="E12" s="3"/>
      <c r="F12" s="3"/>
      <c r="G12" s="3"/>
    </row>
    <row r="13" spans="1:7" s="2" customFormat="1" ht="20.25" customHeight="1">
      <c r="A13" s="7" t="s">
        <v>289</v>
      </c>
      <c r="B13" s="15"/>
      <c r="E13" s="3"/>
      <c r="F13" s="3"/>
      <c r="G13" s="3"/>
    </row>
    <row r="14" spans="1:7" s="2" customFormat="1" ht="20.25" customHeight="1">
      <c r="A14" s="5" t="s">
        <v>290</v>
      </c>
      <c r="B14" s="5"/>
      <c r="E14" s="3"/>
      <c r="F14" s="3"/>
      <c r="G14" s="3"/>
    </row>
    <row r="15" spans="1:7" s="2" customFormat="1" ht="20.25" customHeight="1">
      <c r="A15" s="5" t="s">
        <v>291</v>
      </c>
      <c r="B15" s="5"/>
      <c r="E15" s="3"/>
      <c r="F15" s="3"/>
      <c r="G15" s="3"/>
    </row>
    <row r="16" spans="1:7" s="2" customFormat="1" ht="20.25" customHeight="1">
      <c r="A16" s="5" t="s">
        <v>121</v>
      </c>
      <c r="B16" s="5"/>
      <c r="E16" s="3"/>
      <c r="F16" s="3"/>
      <c r="G16" s="3"/>
    </row>
    <row r="17" spans="1:7" s="2" customFormat="1" ht="20.25" customHeight="1">
      <c r="A17" s="7" t="s">
        <v>292</v>
      </c>
      <c r="B17" s="1"/>
      <c r="E17" s="3"/>
      <c r="F17" s="3"/>
      <c r="G17" s="3"/>
    </row>
    <row r="18" spans="1:7" s="2" customFormat="1" ht="20.25" customHeight="1">
      <c r="A18" s="5" t="s">
        <v>293</v>
      </c>
      <c r="B18" s="1"/>
      <c r="E18" s="3"/>
      <c r="F18" s="3"/>
      <c r="G18" s="3"/>
    </row>
    <row r="19" spans="1:7" s="2" customFormat="1" ht="20.25" customHeight="1">
      <c r="A19" s="5" t="s">
        <v>294</v>
      </c>
      <c r="B19" s="1"/>
      <c r="E19" s="3"/>
      <c r="F19" s="3"/>
      <c r="G19" s="3"/>
    </row>
    <row r="20" spans="1:7" s="2" customFormat="1" ht="20.25" customHeight="1">
      <c r="A20" s="5" t="s">
        <v>121</v>
      </c>
      <c r="B20" s="1"/>
      <c r="E20" s="3"/>
      <c r="F20" s="3"/>
      <c r="G20" s="3"/>
    </row>
    <row r="21" spans="1:7" s="2" customFormat="1" ht="20.25" customHeight="1">
      <c r="A21" s="7" t="s">
        <v>295</v>
      </c>
      <c r="B21" s="1"/>
      <c r="E21" s="3"/>
      <c r="F21" s="3"/>
      <c r="G21" s="3"/>
    </row>
    <row r="22" spans="1:7" s="2" customFormat="1" ht="20.25" customHeight="1">
      <c r="A22" s="5" t="s">
        <v>296</v>
      </c>
      <c r="B22" s="1"/>
      <c r="E22" s="3"/>
      <c r="F22" s="3"/>
      <c r="G22" s="3"/>
    </row>
    <row r="23" spans="1:7" s="2" customFormat="1" ht="20.25" customHeight="1">
      <c r="A23" s="5" t="s">
        <v>297</v>
      </c>
      <c r="B23" s="1"/>
      <c r="E23" s="3"/>
      <c r="F23" s="3"/>
      <c r="G23" s="3"/>
    </row>
    <row r="24" spans="1:7" s="2" customFormat="1" ht="20.25" customHeight="1">
      <c r="A24" s="5" t="s">
        <v>121</v>
      </c>
      <c r="B24" s="1"/>
      <c r="E24" s="3"/>
      <c r="F24" s="3"/>
      <c r="G24" s="3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&amp;N&amp;R&amp;"Candara,Regular"&amp;8Ayada Maldives</oddFooter>
  </headerFooter>
  <rowBreaks count="1" manualBreakCount="1">
    <brk id="1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6E5C1-BEEB-473F-B755-C8C9EB7CC869}">
  <sheetPr codeName="Лист28">
    <tabColor rgb="FFFF0000"/>
  </sheetPr>
  <dimension ref="A8:AF29"/>
  <sheetViews>
    <sheetView topLeftCell="AG1" zoomScale="130" zoomScaleNormal="130" zoomScaleSheetLayoutView="100" workbookViewId="0">
      <selection sqref="A1:AF1048576"/>
    </sheetView>
  </sheetViews>
  <sheetFormatPr defaultColWidth="20" defaultRowHeight="18.600000000000001" customHeight="1"/>
  <cols>
    <col min="1" max="32" width="0" style="25" hidden="1" customWidth="1"/>
    <col min="33" max="16384" width="20" style="25"/>
  </cols>
  <sheetData>
    <row r="8" spans="1:32" ht="18.60000000000000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.600000000000001" customHeight="1">
      <c r="A9" s="299" t="s">
        <v>0</v>
      </c>
      <c r="B9" s="299" t="s">
        <v>1</v>
      </c>
      <c r="C9" s="299" t="s">
        <v>29</v>
      </c>
      <c r="D9" s="57" t="s">
        <v>298</v>
      </c>
      <c r="E9" s="57" t="s">
        <v>299</v>
      </c>
      <c r="F9" s="57" t="s">
        <v>300</v>
      </c>
      <c r="G9" s="57" t="s">
        <v>301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Peak Season</v>
      </c>
      <c r="Q9" s="51" t="str">
        <f t="shared" si="0"/>
        <v>High Season</v>
      </c>
      <c r="R9" s="51" t="str">
        <f t="shared" si="0"/>
        <v>Shoulder Season</v>
      </c>
      <c r="S9" s="51" t="str">
        <f t="shared" si="0"/>
        <v>Low Season</v>
      </c>
      <c r="U9" s="27" t="str">
        <f>P9</f>
        <v>Peak Season</v>
      </c>
      <c r="V9" s="27" t="str">
        <f t="shared" ref="V9:X10" si="1">Q9</f>
        <v>High Season</v>
      </c>
      <c r="W9" s="27" t="str">
        <f t="shared" si="1"/>
        <v>Shoulder Season</v>
      </c>
      <c r="X9" s="27" t="str">
        <f t="shared" si="1"/>
        <v>Low Season</v>
      </c>
      <c r="Z9" s="311" t="s">
        <v>0</v>
      </c>
      <c r="AA9" s="311" t="s">
        <v>1</v>
      </c>
      <c r="AB9" s="311" t="s">
        <v>29</v>
      </c>
      <c r="AC9" s="52" t="str">
        <f>U9</f>
        <v>Peak Season</v>
      </c>
      <c r="AD9" s="52" t="str">
        <f t="shared" ref="AD9:AF10" si="2">V9</f>
        <v>High Season</v>
      </c>
      <c r="AE9" s="52" t="str">
        <f t="shared" si="2"/>
        <v>Shoulder Season</v>
      </c>
      <c r="AF9" s="52" t="str">
        <f t="shared" si="2"/>
        <v>Low Season</v>
      </c>
    </row>
    <row r="10" spans="1:32" ht="18.600000000000001" customHeight="1">
      <c r="A10" s="299"/>
      <c r="B10" s="299"/>
      <c r="C10" s="299"/>
      <c r="D10" s="57" t="s">
        <v>302</v>
      </c>
      <c r="E10" s="57" t="s">
        <v>303</v>
      </c>
      <c r="F10" s="57" t="s">
        <v>304</v>
      </c>
      <c r="G10" s="57" t="s">
        <v>305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24 Dec 2019 to 04 Jan 2020</v>
      </c>
      <c r="Q10" s="51" t="str">
        <f t="shared" si="0"/>
        <v>05 Jan 2020 to 29 Feb 2020</v>
      </c>
      <c r="R10" s="51" t="str">
        <f t="shared" si="0"/>
        <v>01 Mar 2020 to 30 Apr 2020</v>
      </c>
      <c r="S10" s="51" t="str">
        <f t="shared" si="0"/>
        <v>01 May 2020 to 27 Sep 2020</v>
      </c>
      <c r="U10" s="27" t="str">
        <f>P10</f>
        <v>24 Dec 2019 to 04 Jan 2020</v>
      </c>
      <c r="V10" s="27" t="str">
        <f t="shared" si="1"/>
        <v>05 Jan 2020 to 29 Feb 2020</v>
      </c>
      <c r="W10" s="27" t="str">
        <f t="shared" si="1"/>
        <v>01 Mar 2020 to 30 Apr 2020</v>
      </c>
      <c r="X10" s="27" t="str">
        <f t="shared" si="1"/>
        <v>01 May 2020 to 27 Sep 2020</v>
      </c>
      <c r="Z10" s="311"/>
      <c r="AA10" s="311"/>
      <c r="AB10" s="311"/>
      <c r="AC10" s="52" t="str">
        <f>U10</f>
        <v>24 Dec 2019 to 04 Jan 2020</v>
      </c>
      <c r="AD10" s="52" t="str">
        <f t="shared" si="2"/>
        <v>05 Jan 2020 to 29 Feb 2020</v>
      </c>
      <c r="AE10" s="52" t="str">
        <f t="shared" si="2"/>
        <v>01 Mar 2020 to 30 Apr 2020</v>
      </c>
      <c r="AF10" s="52" t="str">
        <f t="shared" si="2"/>
        <v>01 May 2020 to 27 Sep 2020</v>
      </c>
    </row>
    <row r="11" spans="1:32" ht="18.600000000000001" customHeight="1">
      <c r="A11" s="30" t="s">
        <v>306</v>
      </c>
      <c r="B11" s="31" t="s">
        <v>139</v>
      </c>
      <c r="C11" s="31" t="s">
        <v>140</v>
      </c>
      <c r="D11" s="31">
        <v>1185</v>
      </c>
      <c r="E11" s="31">
        <v>810</v>
      </c>
      <c r="F11" s="31">
        <v>655</v>
      </c>
      <c r="G11" s="31">
        <v>500</v>
      </c>
      <c r="H11" s="8"/>
      <c r="I11" s="33"/>
      <c r="J11" s="33"/>
      <c r="K11" s="33">
        <v>0</v>
      </c>
      <c r="M11" s="30" t="str">
        <f>A11</f>
        <v>Garden Villa</v>
      </c>
      <c r="N11" s="31" t="str">
        <f>B11</f>
        <v>BB</v>
      </c>
      <c r="O11" s="31" t="str">
        <f>C11</f>
        <v>02 Persons</v>
      </c>
      <c r="P11" s="34">
        <f>D11+K11</f>
        <v>1185</v>
      </c>
      <c r="Q11" s="34">
        <f>E11+K11</f>
        <v>810</v>
      </c>
      <c r="R11" s="34">
        <f>F11+K11</f>
        <v>655</v>
      </c>
      <c r="S11" s="34">
        <f>G11+K11</f>
        <v>500</v>
      </c>
      <c r="U11" s="53">
        <v>25</v>
      </c>
      <c r="V11" s="53">
        <v>12</v>
      </c>
      <c r="W11" s="53">
        <v>12</v>
      </c>
      <c r="X11" s="53">
        <v>12</v>
      </c>
      <c r="Z11" s="30" t="str">
        <f>M11</f>
        <v>Garden Villa</v>
      </c>
      <c r="AA11" s="31" t="str">
        <f>N11</f>
        <v>BB</v>
      </c>
      <c r="AB11" s="31" t="str">
        <f>O11</f>
        <v>02 Persons</v>
      </c>
      <c r="AC11" s="34">
        <f>P11+U11</f>
        <v>1210</v>
      </c>
      <c r="AD11" s="34">
        <f>Q11+V11</f>
        <v>822</v>
      </c>
      <c r="AE11" s="34">
        <f>R11+W11</f>
        <v>667</v>
      </c>
      <c r="AF11" s="34">
        <f>S11+X11</f>
        <v>512</v>
      </c>
    </row>
    <row r="12" spans="1:32" ht="18.600000000000001" customHeight="1">
      <c r="A12" s="30" t="s">
        <v>307</v>
      </c>
      <c r="B12" s="31" t="s">
        <v>139</v>
      </c>
      <c r="C12" s="31" t="s">
        <v>140</v>
      </c>
      <c r="D12" s="31">
        <v>1390</v>
      </c>
      <c r="E12" s="31">
        <v>965</v>
      </c>
      <c r="F12" s="31">
        <v>810</v>
      </c>
      <c r="G12" s="31">
        <v>655</v>
      </c>
      <c r="H12" s="8"/>
      <c r="I12" s="33"/>
      <c r="J12" s="33"/>
      <c r="K12" s="33">
        <v>0</v>
      </c>
      <c r="M12" s="30" t="str">
        <f t="shared" ref="M12:O18" si="3">A12</f>
        <v>Beach Villa with Pool</v>
      </c>
      <c r="N12" s="31" t="str">
        <f t="shared" si="3"/>
        <v>BB</v>
      </c>
      <c r="O12" s="31" t="str">
        <f t="shared" si="3"/>
        <v>02 Persons</v>
      </c>
      <c r="P12" s="34">
        <f t="shared" ref="P12:P17" si="4">D12+K12</f>
        <v>1390</v>
      </c>
      <c r="Q12" s="34">
        <f t="shared" ref="Q12:Q17" si="5">E12+K12</f>
        <v>965</v>
      </c>
      <c r="R12" s="34">
        <f t="shared" ref="R12:R17" si="6">F12+K12</f>
        <v>810</v>
      </c>
      <c r="S12" s="34">
        <f t="shared" ref="S12:S17" si="7">G12+K12</f>
        <v>655</v>
      </c>
      <c r="U12" s="53">
        <v>25</v>
      </c>
      <c r="V12" s="53">
        <v>12</v>
      </c>
      <c r="W12" s="53">
        <v>12</v>
      </c>
      <c r="X12" s="53">
        <v>12</v>
      </c>
      <c r="Z12" s="30" t="str">
        <f t="shared" ref="Z12:AB18" si="8">M12</f>
        <v>Beach Villa with Pool</v>
      </c>
      <c r="AA12" s="31" t="str">
        <f t="shared" si="8"/>
        <v>BB</v>
      </c>
      <c r="AB12" s="31" t="str">
        <f t="shared" si="8"/>
        <v>02 Persons</v>
      </c>
      <c r="AC12" s="34">
        <f t="shared" ref="AC12:AF18" si="9">P12+U12</f>
        <v>1415</v>
      </c>
      <c r="AD12" s="34">
        <f t="shared" si="9"/>
        <v>977</v>
      </c>
      <c r="AE12" s="34">
        <f t="shared" si="9"/>
        <v>822</v>
      </c>
      <c r="AF12" s="34">
        <f t="shared" si="9"/>
        <v>667</v>
      </c>
    </row>
    <row r="13" spans="1:32" ht="18.600000000000001" customHeight="1">
      <c r="A13" s="30" t="s">
        <v>308</v>
      </c>
      <c r="B13" s="31" t="s">
        <v>139</v>
      </c>
      <c r="C13" s="31" t="s">
        <v>140</v>
      </c>
      <c r="D13" s="31">
        <v>1490</v>
      </c>
      <c r="E13" s="31">
        <v>1010</v>
      </c>
      <c r="F13" s="31">
        <v>855</v>
      </c>
      <c r="G13" s="31">
        <v>700</v>
      </c>
      <c r="H13" s="8"/>
      <c r="I13" s="33"/>
      <c r="J13" s="33"/>
      <c r="K13" s="33">
        <v>0</v>
      </c>
      <c r="M13" s="30" t="str">
        <f t="shared" si="3"/>
        <v>Beach Suite with Pool</v>
      </c>
      <c r="N13" s="31" t="str">
        <f t="shared" si="3"/>
        <v>BB</v>
      </c>
      <c r="O13" s="31" t="str">
        <f t="shared" si="3"/>
        <v>02 Persons</v>
      </c>
      <c r="P13" s="34">
        <f t="shared" si="4"/>
        <v>1490</v>
      </c>
      <c r="Q13" s="34">
        <f t="shared" si="5"/>
        <v>1010</v>
      </c>
      <c r="R13" s="34">
        <f t="shared" si="6"/>
        <v>855</v>
      </c>
      <c r="S13" s="34">
        <f t="shared" si="7"/>
        <v>700</v>
      </c>
      <c r="U13" s="53">
        <v>25</v>
      </c>
      <c r="V13" s="53">
        <v>12</v>
      </c>
      <c r="W13" s="53">
        <v>12</v>
      </c>
      <c r="X13" s="53">
        <v>12</v>
      </c>
      <c r="Z13" s="30" t="str">
        <f t="shared" si="8"/>
        <v>Beach Suite with Pool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1515</v>
      </c>
      <c r="AD13" s="34">
        <f t="shared" si="9"/>
        <v>1022</v>
      </c>
      <c r="AE13" s="34">
        <f t="shared" si="9"/>
        <v>867</v>
      </c>
      <c r="AF13" s="34">
        <f t="shared" si="9"/>
        <v>712</v>
      </c>
    </row>
    <row r="14" spans="1:32" ht="18.600000000000001" customHeight="1">
      <c r="A14" s="30" t="s">
        <v>309</v>
      </c>
      <c r="B14" s="31" t="s">
        <v>139</v>
      </c>
      <c r="C14" s="31" t="s">
        <v>140</v>
      </c>
      <c r="D14" s="31">
        <v>1595</v>
      </c>
      <c r="E14" s="31">
        <v>1040</v>
      </c>
      <c r="F14" s="31">
        <v>885</v>
      </c>
      <c r="G14" s="31">
        <v>730</v>
      </c>
      <c r="H14" s="8"/>
      <c r="I14" s="33"/>
      <c r="J14" s="33"/>
      <c r="K14" s="33">
        <v>0</v>
      </c>
      <c r="M14" s="30" t="str">
        <f>A14</f>
        <v>Sunset Beach Suite with Pool</v>
      </c>
      <c r="N14" s="31" t="str">
        <f>B14</f>
        <v>BB</v>
      </c>
      <c r="O14" s="31" t="str">
        <f>C14</f>
        <v>02 Persons</v>
      </c>
      <c r="P14" s="34">
        <f>D14+K14</f>
        <v>1595</v>
      </c>
      <c r="Q14" s="34">
        <f>E14+K14</f>
        <v>1040</v>
      </c>
      <c r="R14" s="34">
        <f>F14+K14</f>
        <v>885</v>
      </c>
      <c r="S14" s="34">
        <f>G14+K14</f>
        <v>730</v>
      </c>
      <c r="U14" s="53">
        <v>25</v>
      </c>
      <c r="V14" s="53">
        <v>12</v>
      </c>
      <c r="W14" s="53">
        <v>12</v>
      </c>
      <c r="X14" s="53">
        <v>12</v>
      </c>
      <c r="Z14" s="30" t="str">
        <f>M14</f>
        <v>Sunset Beach Suite with Pool</v>
      </c>
      <c r="AA14" s="31" t="str">
        <f>N14</f>
        <v>BB</v>
      </c>
      <c r="AB14" s="31" t="str">
        <f>O14</f>
        <v>02 Persons</v>
      </c>
      <c r="AC14" s="34">
        <f>P14+U14</f>
        <v>1620</v>
      </c>
      <c r="AD14" s="34">
        <f>Q14+V14</f>
        <v>1052</v>
      </c>
      <c r="AE14" s="34">
        <f>R14+W14</f>
        <v>897</v>
      </c>
      <c r="AF14" s="34">
        <f>S14+X14</f>
        <v>742</v>
      </c>
    </row>
    <row r="15" spans="1:32" ht="18.600000000000001" customHeight="1">
      <c r="A15" s="30" t="s">
        <v>310</v>
      </c>
      <c r="B15" s="31" t="s">
        <v>139</v>
      </c>
      <c r="C15" s="31" t="s">
        <v>140</v>
      </c>
      <c r="D15" s="31">
        <v>2110</v>
      </c>
      <c r="E15" s="31">
        <v>1425</v>
      </c>
      <c r="F15" s="31">
        <v>1205</v>
      </c>
      <c r="G15" s="31">
        <v>1050</v>
      </c>
      <c r="H15" s="8"/>
      <c r="I15" s="33"/>
      <c r="J15" s="33"/>
      <c r="K15" s="33">
        <v>0</v>
      </c>
      <c r="M15" s="30" t="str">
        <f t="shared" si="3"/>
        <v>Sunset Lagoon Suite with Pool</v>
      </c>
      <c r="N15" s="31" t="str">
        <f t="shared" si="3"/>
        <v>BB</v>
      </c>
      <c r="O15" s="31" t="str">
        <f t="shared" si="3"/>
        <v>02 Persons</v>
      </c>
      <c r="P15" s="34">
        <f t="shared" si="4"/>
        <v>2110</v>
      </c>
      <c r="Q15" s="34">
        <f t="shared" si="5"/>
        <v>1425</v>
      </c>
      <c r="R15" s="34">
        <f t="shared" si="6"/>
        <v>1205</v>
      </c>
      <c r="S15" s="34">
        <f t="shared" si="7"/>
        <v>1050</v>
      </c>
      <c r="U15" s="53">
        <v>25</v>
      </c>
      <c r="V15" s="53">
        <v>12</v>
      </c>
      <c r="W15" s="53">
        <v>12</v>
      </c>
      <c r="X15" s="53">
        <v>12</v>
      </c>
      <c r="Z15" s="30" t="str">
        <f t="shared" si="8"/>
        <v>Sunset Lagoon Suite with Pool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2135</v>
      </c>
      <c r="AD15" s="34">
        <f t="shared" si="9"/>
        <v>1437</v>
      </c>
      <c r="AE15" s="34">
        <f t="shared" si="9"/>
        <v>1217</v>
      </c>
      <c r="AF15" s="34">
        <f t="shared" si="9"/>
        <v>1062</v>
      </c>
    </row>
    <row r="16" spans="1:32" ht="18.600000000000001" customHeight="1">
      <c r="A16" s="30" t="s">
        <v>311</v>
      </c>
      <c r="B16" s="31" t="s">
        <v>139</v>
      </c>
      <c r="C16" s="31" t="s">
        <v>140</v>
      </c>
      <c r="D16" s="31">
        <v>2160</v>
      </c>
      <c r="E16" s="31">
        <v>1465</v>
      </c>
      <c r="F16" s="31">
        <v>1235</v>
      </c>
      <c r="G16" s="31">
        <v>1080</v>
      </c>
      <c r="H16" s="8"/>
      <c r="I16" s="33"/>
      <c r="J16" s="33"/>
      <c r="K16" s="33">
        <v>0</v>
      </c>
      <c r="M16" s="30" t="str">
        <f t="shared" si="3"/>
        <v xml:space="preserve">Ocean Villa with Pool </v>
      </c>
      <c r="N16" s="31" t="str">
        <f t="shared" si="3"/>
        <v>BB</v>
      </c>
      <c r="O16" s="31" t="str">
        <f t="shared" si="3"/>
        <v>02 Persons</v>
      </c>
      <c r="P16" s="34">
        <f t="shared" si="4"/>
        <v>2160</v>
      </c>
      <c r="Q16" s="34">
        <f t="shared" si="5"/>
        <v>1465</v>
      </c>
      <c r="R16" s="34">
        <f t="shared" si="6"/>
        <v>1235</v>
      </c>
      <c r="S16" s="34">
        <f t="shared" si="7"/>
        <v>1080</v>
      </c>
      <c r="U16" s="53">
        <v>25</v>
      </c>
      <c r="V16" s="53">
        <v>12</v>
      </c>
      <c r="W16" s="53">
        <v>12</v>
      </c>
      <c r="X16" s="53">
        <v>12</v>
      </c>
      <c r="Z16" s="30" t="str">
        <f t="shared" si="8"/>
        <v xml:space="preserve">Ocean Villa with Pool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2185</v>
      </c>
      <c r="AD16" s="34">
        <f t="shared" si="9"/>
        <v>1477</v>
      </c>
      <c r="AE16" s="34">
        <f t="shared" si="9"/>
        <v>1247</v>
      </c>
      <c r="AF16" s="34">
        <f t="shared" si="9"/>
        <v>1092</v>
      </c>
    </row>
    <row r="17" spans="1:32" ht="18.600000000000001" customHeight="1">
      <c r="A17" s="30" t="s">
        <v>312</v>
      </c>
      <c r="B17" s="31" t="s">
        <v>139</v>
      </c>
      <c r="C17" s="31" t="s">
        <v>140</v>
      </c>
      <c r="D17" s="31">
        <v>2725</v>
      </c>
      <c r="E17" s="31">
        <v>1960</v>
      </c>
      <c r="F17" s="31">
        <v>1580</v>
      </c>
      <c r="G17" s="31">
        <v>1425</v>
      </c>
      <c r="H17" s="8"/>
      <c r="I17" s="33"/>
      <c r="J17" s="33"/>
      <c r="K17" s="33">
        <v>0</v>
      </c>
      <c r="M17" s="30" t="str">
        <f t="shared" si="3"/>
        <v>Sunset Ocean Suite with Pool</v>
      </c>
      <c r="N17" s="31" t="str">
        <f t="shared" si="3"/>
        <v>BB</v>
      </c>
      <c r="O17" s="31" t="str">
        <f t="shared" si="3"/>
        <v>02 Persons</v>
      </c>
      <c r="P17" s="34">
        <f t="shared" si="4"/>
        <v>2725</v>
      </c>
      <c r="Q17" s="34">
        <f t="shared" si="5"/>
        <v>1960</v>
      </c>
      <c r="R17" s="34">
        <f t="shared" si="6"/>
        <v>1580</v>
      </c>
      <c r="S17" s="34">
        <f t="shared" si="7"/>
        <v>1425</v>
      </c>
      <c r="U17" s="53">
        <v>25</v>
      </c>
      <c r="V17" s="53">
        <v>12</v>
      </c>
      <c r="W17" s="53">
        <v>12</v>
      </c>
      <c r="X17" s="53">
        <v>12</v>
      </c>
      <c r="Z17" s="30" t="str">
        <f t="shared" si="8"/>
        <v>Sunset Ocean Suite with Pool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2750</v>
      </c>
      <c r="AD17" s="34">
        <f t="shared" si="9"/>
        <v>1972</v>
      </c>
      <c r="AE17" s="34">
        <f t="shared" si="9"/>
        <v>1592</v>
      </c>
      <c r="AF17" s="34">
        <f t="shared" si="9"/>
        <v>1437</v>
      </c>
    </row>
    <row r="18" spans="1:32" ht="18.600000000000001" customHeight="1">
      <c r="A18" s="30" t="s">
        <v>313</v>
      </c>
      <c r="B18" s="31" t="s">
        <v>139</v>
      </c>
      <c r="C18" s="31" t="s">
        <v>68</v>
      </c>
      <c r="D18" s="31">
        <v>5685</v>
      </c>
      <c r="E18" s="31">
        <v>5310</v>
      </c>
      <c r="F18" s="31">
        <v>5155</v>
      </c>
      <c r="G18" s="31">
        <v>5000</v>
      </c>
      <c r="H18" s="8"/>
      <c r="I18" s="33"/>
      <c r="J18" s="33"/>
      <c r="K18" s="33">
        <v>0</v>
      </c>
      <c r="M18" s="30" t="str">
        <f t="shared" si="3"/>
        <v>Royal Ocean Suite with Pool (2 Bed Room)</v>
      </c>
      <c r="N18" s="31" t="str">
        <f t="shared" si="3"/>
        <v>BB</v>
      </c>
      <c r="O18" s="31" t="str">
        <f t="shared" si="3"/>
        <v>04 Persons</v>
      </c>
      <c r="P18" s="34">
        <f>D18+K18</f>
        <v>5685</v>
      </c>
      <c r="Q18" s="34">
        <f>E18+K18</f>
        <v>5310</v>
      </c>
      <c r="R18" s="34">
        <f>F18+K18</f>
        <v>5155</v>
      </c>
      <c r="S18" s="34">
        <f>G18+K18</f>
        <v>5000</v>
      </c>
      <c r="U18" s="53">
        <v>80</v>
      </c>
      <c r="V18" s="53">
        <v>30</v>
      </c>
      <c r="W18" s="53">
        <v>30</v>
      </c>
      <c r="X18" s="53">
        <v>30</v>
      </c>
      <c r="Z18" s="30" t="str">
        <f t="shared" si="8"/>
        <v>Royal Ocean Suite with Pool (2 Bed Room)</v>
      </c>
      <c r="AA18" s="31" t="str">
        <f t="shared" si="8"/>
        <v>BB</v>
      </c>
      <c r="AB18" s="31" t="str">
        <f t="shared" si="8"/>
        <v>04 Persons</v>
      </c>
      <c r="AC18" s="34">
        <f t="shared" si="9"/>
        <v>5765</v>
      </c>
      <c r="AD18" s="34">
        <f t="shared" si="9"/>
        <v>5340</v>
      </c>
      <c r="AE18" s="34">
        <f t="shared" si="9"/>
        <v>5185</v>
      </c>
      <c r="AF18" s="34">
        <f t="shared" si="9"/>
        <v>5030</v>
      </c>
    </row>
    <row r="19" spans="1:32" ht="18.600000000000001" customHeight="1">
      <c r="A19" s="25" t="s">
        <v>24</v>
      </c>
      <c r="I19" s="25" t="s">
        <v>25</v>
      </c>
      <c r="M19" s="25" t="s">
        <v>26</v>
      </c>
      <c r="U19" s="25" t="s">
        <v>27</v>
      </c>
      <c r="Z19" s="25" t="s">
        <v>129</v>
      </c>
    </row>
    <row r="20" spans="1:32" ht="18.600000000000001" customHeight="1">
      <c r="A20" s="299" t="s">
        <v>0</v>
      </c>
      <c r="B20" s="299" t="s">
        <v>1</v>
      </c>
      <c r="C20" s="299" t="s">
        <v>29</v>
      </c>
      <c r="D20" s="57" t="s">
        <v>300</v>
      </c>
      <c r="E20" s="57" t="s">
        <v>298</v>
      </c>
      <c r="F20" s="57"/>
      <c r="G20" s="57"/>
      <c r="H20" s="8"/>
      <c r="I20" s="26" t="s">
        <v>32</v>
      </c>
      <c r="J20" s="26" t="s">
        <v>33</v>
      </c>
      <c r="K20" s="26" t="s">
        <v>34</v>
      </c>
      <c r="M20" s="294" t="s">
        <v>0</v>
      </c>
      <c r="N20" s="294" t="s">
        <v>1</v>
      </c>
      <c r="O20" s="294" t="s">
        <v>29</v>
      </c>
      <c r="P20" s="51" t="str">
        <f t="shared" ref="P20:S21" si="10">D20</f>
        <v>Shoulder Season</v>
      </c>
      <c r="Q20" s="51" t="str">
        <f t="shared" si="10"/>
        <v>Peak Season</v>
      </c>
      <c r="R20" s="51">
        <f t="shared" si="10"/>
        <v>0</v>
      </c>
      <c r="S20" s="51">
        <f t="shared" si="10"/>
        <v>0</v>
      </c>
      <c r="U20" s="27" t="str">
        <f>P20</f>
        <v>Shoulder Season</v>
      </c>
      <c r="V20" s="27" t="str">
        <f t="shared" ref="V20:X21" si="11">Q20</f>
        <v>Peak Season</v>
      </c>
      <c r="W20" s="27">
        <f t="shared" si="11"/>
        <v>0</v>
      </c>
      <c r="X20" s="27">
        <f t="shared" si="11"/>
        <v>0</v>
      </c>
      <c r="Z20" s="311" t="s">
        <v>0</v>
      </c>
      <c r="AA20" s="311" t="s">
        <v>1</v>
      </c>
      <c r="AB20" s="311" t="s">
        <v>29</v>
      </c>
      <c r="AC20" s="52" t="str">
        <f>U20</f>
        <v>Shoulder Season</v>
      </c>
      <c r="AD20" s="52" t="str">
        <f t="shared" ref="AD20:AF21" si="12">V20</f>
        <v>Peak Season</v>
      </c>
      <c r="AE20" s="52">
        <f t="shared" si="12"/>
        <v>0</v>
      </c>
      <c r="AF20" s="52">
        <f t="shared" si="12"/>
        <v>0</v>
      </c>
    </row>
    <row r="21" spans="1:32" ht="18.600000000000001" customHeight="1">
      <c r="A21" s="299"/>
      <c r="B21" s="299"/>
      <c r="C21" s="299"/>
      <c r="D21" s="57" t="s">
        <v>314</v>
      </c>
      <c r="E21" s="57" t="s">
        <v>315</v>
      </c>
      <c r="F21" s="57"/>
      <c r="G21" s="57"/>
      <c r="H21" s="8"/>
      <c r="I21" s="26" t="s">
        <v>37</v>
      </c>
      <c r="J21" s="26" t="s">
        <v>38</v>
      </c>
      <c r="K21" s="26" t="s">
        <v>137</v>
      </c>
      <c r="M21" s="294"/>
      <c r="N21" s="294"/>
      <c r="O21" s="294"/>
      <c r="P21" s="51" t="str">
        <f t="shared" si="10"/>
        <v>28 Sep 2020 to 23 Dec 2020</v>
      </c>
      <c r="Q21" s="51" t="str">
        <f t="shared" si="10"/>
        <v>24 Dec 2020 to 04 Jan 2021</v>
      </c>
      <c r="R21" s="51">
        <f t="shared" si="10"/>
        <v>0</v>
      </c>
      <c r="S21" s="51">
        <f t="shared" si="10"/>
        <v>0</v>
      </c>
      <c r="U21" s="27" t="str">
        <f>P21</f>
        <v>28 Sep 2020 to 23 Dec 2020</v>
      </c>
      <c r="V21" s="27" t="str">
        <f t="shared" si="11"/>
        <v>24 Dec 2020 to 04 Jan 2021</v>
      </c>
      <c r="W21" s="27">
        <f t="shared" si="11"/>
        <v>0</v>
      </c>
      <c r="X21" s="27">
        <f t="shared" si="11"/>
        <v>0</v>
      </c>
      <c r="Z21" s="311"/>
      <c r="AA21" s="311"/>
      <c r="AB21" s="311"/>
      <c r="AC21" s="52" t="str">
        <f>U21</f>
        <v>28 Sep 2020 to 23 Dec 2020</v>
      </c>
      <c r="AD21" s="52" t="str">
        <f t="shared" si="12"/>
        <v>24 Dec 2020 to 04 Jan 2021</v>
      </c>
      <c r="AE21" s="52">
        <f t="shared" si="12"/>
        <v>0</v>
      </c>
      <c r="AF21" s="52">
        <f t="shared" si="12"/>
        <v>0</v>
      </c>
    </row>
    <row r="22" spans="1:32" ht="18.600000000000001" customHeight="1">
      <c r="A22" s="30" t="s">
        <v>306</v>
      </c>
      <c r="B22" s="31" t="s">
        <v>139</v>
      </c>
      <c r="C22" s="31" t="s">
        <v>140</v>
      </c>
      <c r="D22" s="31">
        <v>655</v>
      </c>
      <c r="E22" s="31">
        <v>1185</v>
      </c>
      <c r="F22" s="31"/>
      <c r="G22" s="31"/>
      <c r="H22" s="8"/>
      <c r="I22" s="33"/>
      <c r="J22" s="33"/>
      <c r="K22" s="33">
        <v>0</v>
      </c>
      <c r="M22" s="30" t="str">
        <f>A22</f>
        <v>Garden Villa</v>
      </c>
      <c r="N22" s="31" t="str">
        <f>B22</f>
        <v>BB</v>
      </c>
      <c r="O22" s="31" t="str">
        <f>C22</f>
        <v>02 Persons</v>
      </c>
      <c r="P22" s="34">
        <f>D22+K22</f>
        <v>655</v>
      </c>
      <c r="Q22" s="34">
        <f>E22+K22</f>
        <v>1185</v>
      </c>
      <c r="R22" s="34">
        <f>F22+K22</f>
        <v>0</v>
      </c>
      <c r="S22" s="34">
        <f>G22+K22</f>
        <v>0</v>
      </c>
      <c r="U22" s="53">
        <v>12</v>
      </c>
      <c r="V22" s="53">
        <v>25</v>
      </c>
      <c r="W22" s="53">
        <v>12</v>
      </c>
      <c r="X22" s="53">
        <v>12</v>
      </c>
      <c r="Z22" s="30" t="str">
        <f>M22</f>
        <v>Garden Villa</v>
      </c>
      <c r="AA22" s="31" t="str">
        <f>N22</f>
        <v>BB</v>
      </c>
      <c r="AB22" s="31" t="str">
        <f>O22</f>
        <v>02 Persons</v>
      </c>
      <c r="AC22" s="34">
        <f>P22+U22</f>
        <v>667</v>
      </c>
      <c r="AD22" s="34">
        <f>Q22+V22</f>
        <v>1210</v>
      </c>
      <c r="AE22" s="34">
        <f>R22+W22</f>
        <v>12</v>
      </c>
      <c r="AF22" s="34">
        <f>S22+X22</f>
        <v>12</v>
      </c>
    </row>
    <row r="23" spans="1:32" ht="18.600000000000001" customHeight="1">
      <c r="A23" s="30" t="s">
        <v>307</v>
      </c>
      <c r="B23" s="31" t="s">
        <v>139</v>
      </c>
      <c r="C23" s="31" t="s">
        <v>140</v>
      </c>
      <c r="D23" s="31">
        <v>810</v>
      </c>
      <c r="E23" s="31">
        <v>1390</v>
      </c>
      <c r="F23" s="31"/>
      <c r="G23" s="31"/>
      <c r="H23" s="8"/>
      <c r="I23" s="33"/>
      <c r="J23" s="33"/>
      <c r="K23" s="33">
        <v>0</v>
      </c>
      <c r="M23" s="30" t="str">
        <f t="shared" ref="M23:O24" si="13">A23</f>
        <v>Beach Villa with Pool</v>
      </c>
      <c r="N23" s="31" t="str">
        <f t="shared" si="13"/>
        <v>BB</v>
      </c>
      <c r="O23" s="31" t="str">
        <f t="shared" si="13"/>
        <v>02 Persons</v>
      </c>
      <c r="P23" s="34">
        <f t="shared" ref="P23:P24" si="14">D23+K23</f>
        <v>810</v>
      </c>
      <c r="Q23" s="34">
        <f t="shared" ref="Q23:Q24" si="15">E23+K23</f>
        <v>1390</v>
      </c>
      <c r="R23" s="34">
        <f t="shared" ref="R23:R24" si="16">F23+K23</f>
        <v>0</v>
      </c>
      <c r="S23" s="34">
        <f t="shared" ref="S23:S24" si="17">G23+K23</f>
        <v>0</v>
      </c>
      <c r="U23" s="53">
        <v>12</v>
      </c>
      <c r="V23" s="53">
        <v>25</v>
      </c>
      <c r="W23" s="53">
        <v>12</v>
      </c>
      <c r="X23" s="53">
        <v>12</v>
      </c>
      <c r="Z23" s="30" t="str">
        <f t="shared" ref="Z23:AB24" si="18">M23</f>
        <v>Beach Villa with Pool</v>
      </c>
      <c r="AA23" s="31" t="str">
        <f t="shared" si="18"/>
        <v>BB</v>
      </c>
      <c r="AB23" s="31" t="str">
        <f t="shared" si="18"/>
        <v>02 Persons</v>
      </c>
      <c r="AC23" s="34">
        <f t="shared" ref="AC23:AF24" si="19">P23+U23</f>
        <v>822</v>
      </c>
      <c r="AD23" s="34">
        <f t="shared" si="19"/>
        <v>1415</v>
      </c>
      <c r="AE23" s="34">
        <f t="shared" si="19"/>
        <v>12</v>
      </c>
      <c r="AF23" s="34">
        <f t="shared" si="19"/>
        <v>12</v>
      </c>
    </row>
    <row r="24" spans="1:32" ht="18.600000000000001" customHeight="1">
      <c r="A24" s="30" t="s">
        <v>308</v>
      </c>
      <c r="B24" s="31" t="s">
        <v>139</v>
      </c>
      <c r="C24" s="31" t="s">
        <v>140</v>
      </c>
      <c r="D24" s="31">
        <v>855</v>
      </c>
      <c r="E24" s="31">
        <v>1490</v>
      </c>
      <c r="F24" s="31"/>
      <c r="G24" s="31"/>
      <c r="H24" s="8"/>
      <c r="I24" s="33"/>
      <c r="J24" s="33"/>
      <c r="K24" s="33">
        <v>0</v>
      </c>
      <c r="M24" s="30" t="str">
        <f t="shared" si="13"/>
        <v>Beach Suite with Pool</v>
      </c>
      <c r="N24" s="31" t="str">
        <f t="shared" si="13"/>
        <v>BB</v>
      </c>
      <c r="O24" s="31" t="str">
        <f t="shared" si="13"/>
        <v>02 Persons</v>
      </c>
      <c r="P24" s="34">
        <f t="shared" si="14"/>
        <v>855</v>
      </c>
      <c r="Q24" s="34">
        <f t="shared" si="15"/>
        <v>1490</v>
      </c>
      <c r="R24" s="34">
        <f t="shared" si="16"/>
        <v>0</v>
      </c>
      <c r="S24" s="34">
        <f t="shared" si="17"/>
        <v>0</v>
      </c>
      <c r="U24" s="53">
        <v>12</v>
      </c>
      <c r="V24" s="53">
        <v>25</v>
      </c>
      <c r="W24" s="53">
        <v>12</v>
      </c>
      <c r="X24" s="53">
        <v>12</v>
      </c>
      <c r="Z24" s="30" t="str">
        <f t="shared" si="18"/>
        <v>Beach Suite with Pool</v>
      </c>
      <c r="AA24" s="31" t="str">
        <f t="shared" si="18"/>
        <v>BB</v>
      </c>
      <c r="AB24" s="31" t="str">
        <f t="shared" si="18"/>
        <v>02 Persons</v>
      </c>
      <c r="AC24" s="34">
        <f t="shared" si="19"/>
        <v>867</v>
      </c>
      <c r="AD24" s="34">
        <f t="shared" si="19"/>
        <v>1515</v>
      </c>
      <c r="AE24" s="34">
        <f t="shared" si="19"/>
        <v>12</v>
      </c>
      <c r="AF24" s="34">
        <f t="shared" si="19"/>
        <v>12</v>
      </c>
    </row>
    <row r="25" spans="1:32" ht="18.600000000000001" customHeight="1">
      <c r="A25" s="30" t="s">
        <v>309</v>
      </c>
      <c r="B25" s="31" t="s">
        <v>139</v>
      </c>
      <c r="C25" s="31" t="s">
        <v>140</v>
      </c>
      <c r="D25" s="31">
        <v>885</v>
      </c>
      <c r="E25" s="31">
        <v>1595</v>
      </c>
      <c r="F25" s="31"/>
      <c r="G25" s="31"/>
      <c r="H25" s="8"/>
      <c r="I25" s="33"/>
      <c r="J25" s="33"/>
      <c r="K25" s="33">
        <v>0</v>
      </c>
      <c r="M25" s="30" t="str">
        <f>A25</f>
        <v>Sunset Beach Suite with Pool</v>
      </c>
      <c r="N25" s="31" t="str">
        <f>B25</f>
        <v>BB</v>
      </c>
      <c r="O25" s="31" t="str">
        <f>C25</f>
        <v>02 Persons</v>
      </c>
      <c r="P25" s="34">
        <f>D25+K25</f>
        <v>885</v>
      </c>
      <c r="Q25" s="34">
        <f>E25+K25</f>
        <v>1595</v>
      </c>
      <c r="R25" s="34">
        <f>F25+K25</f>
        <v>0</v>
      </c>
      <c r="S25" s="34">
        <f>G25+K25</f>
        <v>0</v>
      </c>
      <c r="U25" s="53">
        <v>12</v>
      </c>
      <c r="V25" s="53">
        <v>25</v>
      </c>
      <c r="W25" s="53">
        <v>12</v>
      </c>
      <c r="X25" s="53">
        <v>12</v>
      </c>
      <c r="Z25" s="30" t="str">
        <f>M25</f>
        <v>Sunset Beach Suite with Pool</v>
      </c>
      <c r="AA25" s="31" t="str">
        <f>N25</f>
        <v>BB</v>
      </c>
      <c r="AB25" s="31" t="str">
        <f>O25</f>
        <v>02 Persons</v>
      </c>
      <c r="AC25" s="34">
        <f>P25+U25</f>
        <v>897</v>
      </c>
      <c r="AD25" s="34">
        <f>Q25+V25</f>
        <v>1620</v>
      </c>
      <c r="AE25" s="34">
        <f>R25+W25</f>
        <v>12</v>
      </c>
      <c r="AF25" s="34">
        <f>S25+X25</f>
        <v>12</v>
      </c>
    </row>
    <row r="26" spans="1:32" ht="18.600000000000001" customHeight="1">
      <c r="A26" s="30" t="s">
        <v>310</v>
      </c>
      <c r="B26" s="31" t="s">
        <v>139</v>
      </c>
      <c r="C26" s="31" t="s">
        <v>140</v>
      </c>
      <c r="D26" s="31">
        <v>1205</v>
      </c>
      <c r="E26" s="31">
        <v>2110</v>
      </c>
      <c r="F26" s="31"/>
      <c r="G26" s="31"/>
      <c r="H26" s="8"/>
      <c r="I26" s="33"/>
      <c r="J26" s="33"/>
      <c r="K26" s="33">
        <v>0</v>
      </c>
      <c r="M26" s="30" t="str">
        <f t="shared" ref="M26:O29" si="20">A26</f>
        <v>Sunset Lagoon Suite with Pool</v>
      </c>
      <c r="N26" s="31" t="str">
        <f t="shared" si="20"/>
        <v>BB</v>
      </c>
      <c r="O26" s="31" t="str">
        <f t="shared" si="20"/>
        <v>02 Persons</v>
      </c>
      <c r="P26" s="34">
        <f t="shared" ref="P26:P28" si="21">D26+K26</f>
        <v>1205</v>
      </c>
      <c r="Q26" s="34">
        <f t="shared" ref="Q26:Q28" si="22">E26+K26</f>
        <v>2110</v>
      </c>
      <c r="R26" s="34">
        <f t="shared" ref="R26:R28" si="23">F26+K26</f>
        <v>0</v>
      </c>
      <c r="S26" s="34">
        <f t="shared" ref="S26:S28" si="24">G26+K26</f>
        <v>0</v>
      </c>
      <c r="U26" s="53">
        <v>12</v>
      </c>
      <c r="V26" s="53">
        <v>25</v>
      </c>
      <c r="W26" s="53">
        <v>12</v>
      </c>
      <c r="X26" s="53">
        <v>12</v>
      </c>
      <c r="Z26" s="30" t="str">
        <f t="shared" ref="Z26:AB29" si="25">M26</f>
        <v>Sunset Lagoon Suite with Pool</v>
      </c>
      <c r="AA26" s="31" t="str">
        <f t="shared" si="25"/>
        <v>BB</v>
      </c>
      <c r="AB26" s="31" t="str">
        <f t="shared" si="25"/>
        <v>02 Persons</v>
      </c>
      <c r="AC26" s="34">
        <f t="shared" ref="AC26:AF29" si="26">P26+U26</f>
        <v>1217</v>
      </c>
      <c r="AD26" s="34">
        <f t="shared" si="26"/>
        <v>2135</v>
      </c>
      <c r="AE26" s="34">
        <f t="shared" si="26"/>
        <v>12</v>
      </c>
      <c r="AF26" s="34">
        <f t="shared" si="26"/>
        <v>12</v>
      </c>
    </row>
    <row r="27" spans="1:32" ht="18.600000000000001" customHeight="1">
      <c r="A27" s="30" t="s">
        <v>311</v>
      </c>
      <c r="B27" s="31" t="s">
        <v>139</v>
      </c>
      <c r="C27" s="31" t="s">
        <v>140</v>
      </c>
      <c r="D27" s="31">
        <v>1235</v>
      </c>
      <c r="E27" s="31">
        <v>2160</v>
      </c>
      <c r="F27" s="31"/>
      <c r="G27" s="31"/>
      <c r="H27" s="8"/>
      <c r="I27" s="33"/>
      <c r="J27" s="33"/>
      <c r="K27" s="33">
        <v>0</v>
      </c>
      <c r="M27" s="30" t="str">
        <f t="shared" si="20"/>
        <v xml:space="preserve">Ocean Villa with Pool </v>
      </c>
      <c r="N27" s="31" t="str">
        <f t="shared" si="20"/>
        <v>BB</v>
      </c>
      <c r="O27" s="31" t="str">
        <f t="shared" si="20"/>
        <v>02 Persons</v>
      </c>
      <c r="P27" s="34">
        <f t="shared" si="21"/>
        <v>1235</v>
      </c>
      <c r="Q27" s="34">
        <f t="shared" si="22"/>
        <v>2160</v>
      </c>
      <c r="R27" s="34">
        <f t="shared" si="23"/>
        <v>0</v>
      </c>
      <c r="S27" s="34">
        <f t="shared" si="24"/>
        <v>0</v>
      </c>
      <c r="U27" s="53">
        <v>12</v>
      </c>
      <c r="V27" s="53">
        <v>25</v>
      </c>
      <c r="W27" s="53">
        <v>12</v>
      </c>
      <c r="X27" s="53">
        <v>12</v>
      </c>
      <c r="Z27" s="30" t="str">
        <f t="shared" si="25"/>
        <v xml:space="preserve">Ocean Villa with Pool </v>
      </c>
      <c r="AA27" s="31" t="str">
        <f t="shared" si="25"/>
        <v>BB</v>
      </c>
      <c r="AB27" s="31" t="str">
        <f t="shared" si="25"/>
        <v>02 Persons</v>
      </c>
      <c r="AC27" s="34">
        <f t="shared" si="26"/>
        <v>1247</v>
      </c>
      <c r="AD27" s="34">
        <f t="shared" si="26"/>
        <v>2185</v>
      </c>
      <c r="AE27" s="34">
        <f t="shared" si="26"/>
        <v>12</v>
      </c>
      <c r="AF27" s="34">
        <f t="shared" si="26"/>
        <v>12</v>
      </c>
    </row>
    <row r="28" spans="1:32" ht="18.600000000000001" customHeight="1">
      <c r="A28" s="30" t="s">
        <v>312</v>
      </c>
      <c r="B28" s="31" t="s">
        <v>139</v>
      </c>
      <c r="C28" s="31" t="s">
        <v>140</v>
      </c>
      <c r="D28" s="31">
        <v>1580</v>
      </c>
      <c r="E28" s="31">
        <v>2725</v>
      </c>
      <c r="F28" s="31"/>
      <c r="G28" s="31"/>
      <c r="H28" s="8"/>
      <c r="I28" s="33"/>
      <c r="J28" s="33"/>
      <c r="K28" s="33">
        <v>0</v>
      </c>
      <c r="M28" s="30" t="str">
        <f t="shared" si="20"/>
        <v>Sunset Ocean Suite with Pool</v>
      </c>
      <c r="N28" s="31" t="str">
        <f t="shared" si="20"/>
        <v>BB</v>
      </c>
      <c r="O28" s="31" t="str">
        <f t="shared" si="20"/>
        <v>02 Persons</v>
      </c>
      <c r="P28" s="34">
        <f t="shared" si="21"/>
        <v>1580</v>
      </c>
      <c r="Q28" s="34">
        <f t="shared" si="22"/>
        <v>2725</v>
      </c>
      <c r="R28" s="34">
        <f t="shared" si="23"/>
        <v>0</v>
      </c>
      <c r="S28" s="34">
        <f t="shared" si="24"/>
        <v>0</v>
      </c>
      <c r="U28" s="53">
        <v>12</v>
      </c>
      <c r="V28" s="53">
        <v>25</v>
      </c>
      <c r="W28" s="53">
        <v>12</v>
      </c>
      <c r="X28" s="53">
        <v>12</v>
      </c>
      <c r="Z28" s="30" t="str">
        <f t="shared" si="25"/>
        <v>Sunset Ocean Suite with Pool</v>
      </c>
      <c r="AA28" s="31" t="str">
        <f t="shared" si="25"/>
        <v>BB</v>
      </c>
      <c r="AB28" s="31" t="str">
        <f t="shared" si="25"/>
        <v>02 Persons</v>
      </c>
      <c r="AC28" s="34">
        <f t="shared" si="26"/>
        <v>1592</v>
      </c>
      <c r="AD28" s="34">
        <f t="shared" si="26"/>
        <v>2750</v>
      </c>
      <c r="AE28" s="34">
        <f t="shared" si="26"/>
        <v>12</v>
      </c>
      <c r="AF28" s="34">
        <f t="shared" si="26"/>
        <v>12</v>
      </c>
    </row>
    <row r="29" spans="1:32" ht="18.600000000000001" customHeight="1">
      <c r="A29" s="30" t="s">
        <v>313</v>
      </c>
      <c r="B29" s="31" t="s">
        <v>139</v>
      </c>
      <c r="C29" s="31" t="s">
        <v>68</v>
      </c>
      <c r="D29" s="31">
        <v>5155</v>
      </c>
      <c r="E29" s="31">
        <v>5685</v>
      </c>
      <c r="F29" s="31"/>
      <c r="G29" s="31"/>
      <c r="H29" s="8"/>
      <c r="I29" s="33"/>
      <c r="J29" s="33"/>
      <c r="K29" s="33">
        <v>0</v>
      </c>
      <c r="M29" s="30" t="str">
        <f t="shared" si="20"/>
        <v>Royal Ocean Suite with Pool (2 Bed Room)</v>
      </c>
      <c r="N29" s="31" t="str">
        <f t="shared" si="20"/>
        <v>BB</v>
      </c>
      <c r="O29" s="31" t="str">
        <f t="shared" si="20"/>
        <v>04 Persons</v>
      </c>
      <c r="P29" s="34">
        <f>D29+K29</f>
        <v>5155</v>
      </c>
      <c r="Q29" s="34">
        <f>E29+K29</f>
        <v>5685</v>
      </c>
      <c r="R29" s="34">
        <f>F29+K29</f>
        <v>0</v>
      </c>
      <c r="S29" s="34">
        <f>G29+K29</f>
        <v>0</v>
      </c>
      <c r="U29" s="53">
        <v>30</v>
      </c>
      <c r="V29" s="53">
        <v>80</v>
      </c>
      <c r="W29" s="53">
        <v>30</v>
      </c>
      <c r="X29" s="53">
        <v>30</v>
      </c>
      <c r="Z29" s="30" t="str">
        <f t="shared" si="25"/>
        <v>Royal Ocean Suite with Pool (2 Bed Room)</v>
      </c>
      <c r="AA29" s="31" t="str">
        <f t="shared" si="25"/>
        <v>BB</v>
      </c>
      <c r="AB29" s="31" t="str">
        <f t="shared" si="25"/>
        <v>04 Persons</v>
      </c>
      <c r="AC29" s="34">
        <f t="shared" si="26"/>
        <v>5185</v>
      </c>
      <c r="AD29" s="34">
        <f t="shared" si="26"/>
        <v>5765</v>
      </c>
      <c r="AE29" s="34">
        <f t="shared" si="26"/>
        <v>30</v>
      </c>
      <c r="AF29" s="34">
        <f t="shared" si="26"/>
        <v>30</v>
      </c>
    </row>
  </sheetData>
  <sheetProtection password="D8E4" sheet="1" selectLockedCells="1" selectUnlockedCells="1"/>
  <mergeCells count="18">
    <mergeCell ref="O20:O21"/>
    <mergeCell ref="Z20:Z21"/>
    <mergeCell ref="A9:A10"/>
    <mergeCell ref="B9:B10"/>
    <mergeCell ref="C9:C10"/>
    <mergeCell ref="M9:M10"/>
    <mergeCell ref="N9:N10"/>
    <mergeCell ref="O9:O10"/>
    <mergeCell ref="A20:A21"/>
    <mergeCell ref="B20:B21"/>
    <mergeCell ref="C20:C21"/>
    <mergeCell ref="M20:M21"/>
    <mergeCell ref="N20:N21"/>
    <mergeCell ref="AA20:AA21"/>
    <mergeCell ref="AB20:AB21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78D0E-4CEC-42E1-91DF-9CEF17DF28AC}">
  <sheetPr codeName="Лист29"/>
  <dimension ref="A1:G20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8.85546875" style="1" customWidth="1"/>
    <col min="2" max="2" width="13.140625" style="1" customWidth="1"/>
    <col min="3" max="3" width="15.5703125" style="2" customWidth="1"/>
    <col min="4" max="4" width="19.7109375" style="2" customWidth="1"/>
    <col min="5" max="7" width="19.7109375" style="3" customWidth="1"/>
    <col min="8" max="16384" width="9.140625" style="1"/>
  </cols>
  <sheetData>
    <row r="1" spans="1:7" ht="20.25" customHeight="1">
      <c r="A1" s="300" t="s">
        <v>2091</v>
      </c>
      <c r="B1" s="300"/>
      <c r="C1" s="300"/>
      <c r="D1" s="300"/>
      <c r="G1" s="4"/>
    </row>
    <row r="2" spans="1:7" s="2" customFormat="1" ht="20.25" customHeight="1">
      <c r="A2" s="22"/>
      <c r="B2" s="5"/>
      <c r="E2" s="3"/>
      <c r="F2" s="3"/>
      <c r="G2" s="3"/>
    </row>
    <row r="3" spans="1:7" s="2" customFormat="1" ht="20.25" customHeight="1">
      <c r="A3" s="15" t="s">
        <v>10</v>
      </c>
      <c r="B3" s="15"/>
      <c r="E3" s="3"/>
      <c r="F3" s="3"/>
      <c r="G3" s="3"/>
    </row>
    <row r="4" spans="1:7" s="2" customFormat="1" ht="20.25" customHeight="1">
      <c r="A4" s="5" t="s">
        <v>11</v>
      </c>
      <c r="B4" s="5"/>
      <c r="E4" s="3"/>
      <c r="F4" s="3"/>
      <c r="G4" s="3"/>
    </row>
    <row r="5" spans="1:7" s="2" customFormat="1" ht="20.25" customHeight="1">
      <c r="A5" s="5" t="s">
        <v>12</v>
      </c>
      <c r="B5" s="5"/>
      <c r="E5" s="3"/>
      <c r="F5" s="3"/>
      <c r="G5" s="3"/>
    </row>
    <row r="6" spans="1:7" s="2" customFormat="1" ht="20.25" customHeight="1">
      <c r="A6" s="5" t="s">
        <v>108</v>
      </c>
      <c r="B6" s="5"/>
      <c r="E6" s="3"/>
      <c r="F6" s="3"/>
      <c r="G6" s="3"/>
    </row>
    <row r="7" spans="1:7" s="2" customFormat="1" ht="20.25" customHeight="1">
      <c r="A7" s="5"/>
      <c r="B7" s="5"/>
      <c r="E7" s="3"/>
      <c r="F7" s="3"/>
      <c r="G7" s="3"/>
    </row>
    <row r="8" spans="1:7" s="2" customFormat="1" ht="20.25" customHeight="1">
      <c r="A8" s="15" t="s">
        <v>82</v>
      </c>
      <c r="B8" s="15"/>
      <c r="E8" s="3"/>
      <c r="F8" s="3"/>
      <c r="G8" s="3"/>
    </row>
    <row r="9" spans="1:7" s="2" customFormat="1" ht="20.25" customHeight="1">
      <c r="A9" s="15" t="s">
        <v>316</v>
      </c>
      <c r="B9" s="15"/>
      <c r="E9" s="3"/>
      <c r="F9" s="3"/>
      <c r="G9" s="3"/>
    </row>
    <row r="10" spans="1:7" s="2" customFormat="1" ht="20.25" customHeight="1">
      <c r="A10" s="5" t="s">
        <v>317</v>
      </c>
      <c r="B10" s="5"/>
      <c r="E10" s="3"/>
      <c r="F10" s="3"/>
      <c r="G10" s="3"/>
    </row>
    <row r="11" spans="1:7" s="2" customFormat="1" ht="20.25" customHeight="1">
      <c r="A11" s="5" t="s">
        <v>318</v>
      </c>
      <c r="B11" s="5"/>
      <c r="E11" s="3"/>
      <c r="F11" s="3"/>
      <c r="G11" s="3"/>
    </row>
    <row r="12" spans="1:7" s="2" customFormat="1" ht="20.25" customHeight="1">
      <c r="A12" s="5" t="s">
        <v>319</v>
      </c>
      <c r="B12" s="5"/>
      <c r="E12" s="3"/>
      <c r="F12" s="3"/>
      <c r="G12" s="3"/>
    </row>
    <row r="13" spans="1:7" s="2" customFormat="1" ht="20.25" customHeight="1">
      <c r="A13" s="5" t="s">
        <v>121</v>
      </c>
      <c r="B13" s="5"/>
      <c r="E13" s="3"/>
      <c r="F13" s="3"/>
      <c r="G13" s="3"/>
    </row>
    <row r="14" spans="1:7" s="2" customFormat="1" ht="20.25" customHeight="1">
      <c r="A14" s="7" t="s">
        <v>320</v>
      </c>
      <c r="B14" s="1"/>
      <c r="E14" s="3"/>
      <c r="F14" s="3"/>
      <c r="G14" s="3"/>
    </row>
    <row r="15" spans="1:7" s="2" customFormat="1" ht="20.25" customHeight="1">
      <c r="A15" s="5" t="s">
        <v>321</v>
      </c>
      <c r="B15" s="1"/>
      <c r="E15" s="3"/>
      <c r="F15" s="3"/>
      <c r="G15" s="3"/>
    </row>
    <row r="16" spans="1:7" s="2" customFormat="1" ht="20.25" customHeight="1">
      <c r="A16" s="5" t="s">
        <v>322</v>
      </c>
      <c r="B16" s="1"/>
      <c r="E16" s="3"/>
      <c r="F16" s="3"/>
      <c r="G16" s="3"/>
    </row>
    <row r="17" spans="1:7" s="2" customFormat="1" ht="20.25" customHeight="1">
      <c r="A17" s="5" t="s">
        <v>121</v>
      </c>
      <c r="B17" s="1"/>
      <c r="E17" s="3"/>
      <c r="F17" s="3"/>
      <c r="G17" s="3"/>
    </row>
    <row r="19" spans="1:7" s="2" customFormat="1" ht="20.25" customHeight="1">
      <c r="A19" s="24" t="s">
        <v>323</v>
      </c>
      <c r="B19" s="1"/>
      <c r="E19" s="3"/>
      <c r="F19" s="3"/>
      <c r="G19" s="3"/>
    </row>
    <row r="20" spans="1:7" s="2" customFormat="1" ht="20.25" customHeight="1">
      <c r="A20" s="24" t="s">
        <v>324</v>
      </c>
      <c r="B20" s="1"/>
      <c r="E20" s="3"/>
      <c r="F20" s="3"/>
      <c r="G20" s="3"/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&amp;N&amp;R&amp;"Candara,Regular"&amp;8Baglioni Resort Maldives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263DB-7B45-4396-9AA0-28218A74E85E}">
  <sheetPr codeName="Лист30">
    <tabColor rgb="FFFF0000"/>
  </sheetPr>
  <dimension ref="A8:AF19"/>
  <sheetViews>
    <sheetView topLeftCell="AG1" zoomScaleNormal="100" zoomScaleSheetLayoutView="100" workbookViewId="0">
      <selection sqref="A1:AF1048576"/>
    </sheetView>
  </sheetViews>
  <sheetFormatPr defaultColWidth="24.7109375" defaultRowHeight="18.600000000000001" customHeight="1"/>
  <cols>
    <col min="1" max="32" width="0" style="25" hidden="1" customWidth="1"/>
    <col min="33" max="16384" width="24.7109375" style="25"/>
  </cols>
  <sheetData>
    <row r="8" spans="1:32" ht="18.60000000000000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8.600000000000001" customHeight="1">
      <c r="A9" s="299" t="s">
        <v>0</v>
      </c>
      <c r="B9" s="299" t="s">
        <v>1</v>
      </c>
      <c r="C9" s="299" t="s">
        <v>29</v>
      </c>
      <c r="D9" s="57" t="s">
        <v>299</v>
      </c>
      <c r="E9" s="57" t="s">
        <v>301</v>
      </c>
      <c r="F9" s="57" t="s">
        <v>325</v>
      </c>
      <c r="G9" s="57" t="s">
        <v>298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 Season</v>
      </c>
      <c r="Q9" s="51" t="str">
        <f t="shared" si="0"/>
        <v>Low Season</v>
      </c>
      <c r="R9" s="51" t="str">
        <f t="shared" si="0"/>
        <v>Medium Season</v>
      </c>
      <c r="S9" s="51" t="str">
        <f t="shared" si="0"/>
        <v>Peak Season</v>
      </c>
      <c r="U9" s="27" t="str">
        <f>P9</f>
        <v>High Season</v>
      </c>
      <c r="V9" s="27" t="str">
        <f t="shared" ref="V9:X10" si="1">Q9</f>
        <v>Low Season</v>
      </c>
      <c r="W9" s="27" t="str">
        <f t="shared" si="1"/>
        <v>Medium Season</v>
      </c>
      <c r="X9" s="27" t="str">
        <f t="shared" si="1"/>
        <v>Peak Season</v>
      </c>
      <c r="Z9" s="311" t="s">
        <v>0</v>
      </c>
      <c r="AA9" s="311" t="s">
        <v>1</v>
      </c>
      <c r="AB9" s="311" t="s">
        <v>29</v>
      </c>
      <c r="AC9" s="52" t="str">
        <f>U9</f>
        <v>High Season</v>
      </c>
      <c r="AD9" s="52" t="str">
        <f t="shared" ref="AD9:AF10" si="2">V9</f>
        <v>Low Season</v>
      </c>
      <c r="AE9" s="52" t="str">
        <f t="shared" si="2"/>
        <v>Medium Season</v>
      </c>
      <c r="AF9" s="52" t="str">
        <f t="shared" si="2"/>
        <v>Peak Season</v>
      </c>
    </row>
    <row r="10" spans="1:32" ht="18.600000000000001" customHeight="1">
      <c r="A10" s="299"/>
      <c r="B10" s="299"/>
      <c r="C10" s="299"/>
      <c r="D10" s="57" t="s">
        <v>326</v>
      </c>
      <c r="E10" s="57" t="s">
        <v>327</v>
      </c>
      <c r="F10" s="57" t="s">
        <v>328</v>
      </c>
      <c r="G10" s="57" t="s">
        <v>329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07 Jan 2020 to 19 Apr 2020</v>
      </c>
      <c r="Q10" s="51" t="str">
        <f t="shared" si="0"/>
        <v>20 Apr 2020 to 31 Jul 2020</v>
      </c>
      <c r="R10" s="51" t="str">
        <f t="shared" si="0"/>
        <v>01 Aug 2020 to 18 Dec 2020</v>
      </c>
      <c r="S10" s="51" t="str">
        <f t="shared" si="0"/>
        <v>19 Dec 2020 to 10 Jan 2021</v>
      </c>
      <c r="U10" s="27" t="str">
        <f>P10</f>
        <v>07 Jan 2020 to 19 Apr 2020</v>
      </c>
      <c r="V10" s="27" t="str">
        <f t="shared" si="1"/>
        <v>20 Apr 2020 to 31 Jul 2020</v>
      </c>
      <c r="W10" s="27" t="str">
        <f t="shared" si="1"/>
        <v>01 Aug 2020 to 18 Dec 2020</v>
      </c>
      <c r="X10" s="27" t="str">
        <f t="shared" si="1"/>
        <v>19 Dec 2020 to 10 Jan 2021</v>
      </c>
      <c r="Z10" s="311"/>
      <c r="AA10" s="311"/>
      <c r="AB10" s="311"/>
      <c r="AC10" s="52" t="str">
        <f>U10</f>
        <v>07 Jan 2020 to 19 Apr 2020</v>
      </c>
      <c r="AD10" s="52" t="str">
        <f t="shared" si="2"/>
        <v>20 Apr 2020 to 31 Jul 2020</v>
      </c>
      <c r="AE10" s="52" t="str">
        <f t="shared" si="2"/>
        <v>01 Aug 2020 to 18 Dec 2020</v>
      </c>
      <c r="AF10" s="52" t="str">
        <f t="shared" si="2"/>
        <v>19 Dec 2020 to 10 Jan 2021</v>
      </c>
    </row>
    <row r="11" spans="1:32" ht="18.600000000000001" customHeight="1">
      <c r="A11" s="30" t="s">
        <v>306</v>
      </c>
      <c r="B11" s="31" t="s">
        <v>139</v>
      </c>
      <c r="C11" s="31" t="s">
        <v>73</v>
      </c>
      <c r="D11" s="31">
        <v>1550</v>
      </c>
      <c r="E11" s="31">
        <v>1000</v>
      </c>
      <c r="F11" s="31">
        <v>1100</v>
      </c>
      <c r="G11" s="31">
        <v>2200</v>
      </c>
      <c r="H11" s="8"/>
      <c r="I11" s="33"/>
      <c r="J11" s="33"/>
      <c r="K11" s="33">
        <v>12</v>
      </c>
      <c r="M11" s="30" t="str">
        <f t="shared" ref="M11:O19" si="3">A11</f>
        <v>Garden Villa</v>
      </c>
      <c r="N11" s="31" t="str">
        <f t="shared" si="3"/>
        <v>BB</v>
      </c>
      <c r="O11" s="31" t="str">
        <f t="shared" si="3"/>
        <v>02 Adults</v>
      </c>
      <c r="P11" s="34">
        <f>D11+K11</f>
        <v>1562</v>
      </c>
      <c r="Q11" s="34">
        <f>E11+K11</f>
        <v>1012</v>
      </c>
      <c r="R11" s="34">
        <f>F11+K11</f>
        <v>1112</v>
      </c>
      <c r="S11" s="34">
        <f>G11+K11</f>
        <v>2212</v>
      </c>
      <c r="U11" s="53">
        <v>10</v>
      </c>
      <c r="V11" s="53">
        <v>10</v>
      </c>
      <c r="W11" s="53">
        <v>10</v>
      </c>
      <c r="X11" s="53">
        <v>25</v>
      </c>
      <c r="Z11" s="30" t="str">
        <f t="shared" ref="Z11:AB19" si="4">M11</f>
        <v>Garden Villa</v>
      </c>
      <c r="AA11" s="31" t="str">
        <f t="shared" si="4"/>
        <v>BB</v>
      </c>
      <c r="AB11" s="31" t="str">
        <f t="shared" si="4"/>
        <v>02 Adults</v>
      </c>
      <c r="AC11" s="34">
        <f t="shared" ref="AC11:AF19" si="5">P11+U11</f>
        <v>1572</v>
      </c>
      <c r="AD11" s="34">
        <f t="shared" si="5"/>
        <v>1022</v>
      </c>
      <c r="AE11" s="34">
        <f t="shared" si="5"/>
        <v>1122</v>
      </c>
      <c r="AF11" s="34">
        <f t="shared" si="5"/>
        <v>2237</v>
      </c>
    </row>
    <row r="12" spans="1:32" ht="18.600000000000001" customHeight="1">
      <c r="A12" s="30" t="s">
        <v>330</v>
      </c>
      <c r="B12" s="31" t="s">
        <v>139</v>
      </c>
      <c r="C12" s="31" t="s">
        <v>73</v>
      </c>
      <c r="D12" s="31">
        <v>1800</v>
      </c>
      <c r="E12" s="31">
        <v>1200</v>
      </c>
      <c r="F12" s="31">
        <v>1400</v>
      </c>
      <c r="G12" s="31">
        <v>3100</v>
      </c>
      <c r="H12" s="8"/>
      <c r="I12" s="33"/>
      <c r="J12" s="33"/>
      <c r="K12" s="33">
        <v>12</v>
      </c>
      <c r="M12" s="30" t="str">
        <f t="shared" si="3"/>
        <v>Beach Villa</v>
      </c>
      <c r="N12" s="31" t="str">
        <f t="shared" si="3"/>
        <v>BB</v>
      </c>
      <c r="O12" s="31" t="str">
        <f t="shared" si="3"/>
        <v>02 Adults</v>
      </c>
      <c r="P12" s="34">
        <f>D12+K12</f>
        <v>1812</v>
      </c>
      <c r="Q12" s="34">
        <f>E12+K12</f>
        <v>1212</v>
      </c>
      <c r="R12" s="34">
        <f>F12+K12</f>
        <v>1412</v>
      </c>
      <c r="S12" s="34">
        <f>G12+K12</f>
        <v>3112</v>
      </c>
      <c r="U12" s="53">
        <v>12</v>
      </c>
      <c r="V12" s="53">
        <v>12</v>
      </c>
      <c r="W12" s="53">
        <v>12</v>
      </c>
      <c r="X12" s="53">
        <v>25</v>
      </c>
      <c r="Z12" s="30" t="str">
        <f t="shared" si="4"/>
        <v>Beach Villa</v>
      </c>
      <c r="AA12" s="31" t="str">
        <f t="shared" si="4"/>
        <v>BB</v>
      </c>
      <c r="AB12" s="31" t="str">
        <f t="shared" si="4"/>
        <v>02 Adults</v>
      </c>
      <c r="AC12" s="34">
        <f t="shared" si="5"/>
        <v>1824</v>
      </c>
      <c r="AD12" s="34">
        <f t="shared" si="5"/>
        <v>1224</v>
      </c>
      <c r="AE12" s="34">
        <f t="shared" si="5"/>
        <v>1424</v>
      </c>
      <c r="AF12" s="34">
        <f t="shared" si="5"/>
        <v>3137</v>
      </c>
    </row>
    <row r="13" spans="1:32" ht="18.600000000000001" customHeight="1">
      <c r="A13" s="30" t="s">
        <v>331</v>
      </c>
      <c r="B13" s="31" t="s">
        <v>139</v>
      </c>
      <c r="C13" s="31" t="s">
        <v>73</v>
      </c>
      <c r="D13" s="31">
        <v>1800</v>
      </c>
      <c r="E13" s="31">
        <v>1200</v>
      </c>
      <c r="F13" s="31">
        <v>1400</v>
      </c>
      <c r="G13" s="31">
        <v>3100</v>
      </c>
      <c r="H13" s="8"/>
      <c r="I13" s="33"/>
      <c r="J13" s="33"/>
      <c r="K13" s="33">
        <v>12</v>
      </c>
      <c r="M13" s="30" t="str">
        <f t="shared" si="3"/>
        <v>Water Villa</v>
      </c>
      <c r="N13" s="31" t="str">
        <f t="shared" si="3"/>
        <v>BB</v>
      </c>
      <c r="O13" s="31" t="str">
        <f t="shared" si="3"/>
        <v>02 Adults</v>
      </c>
      <c r="P13" s="34">
        <f>D13+K13</f>
        <v>1812</v>
      </c>
      <c r="Q13" s="34">
        <f>E13+K13</f>
        <v>1212</v>
      </c>
      <c r="R13" s="34">
        <f>F13+K13</f>
        <v>1412</v>
      </c>
      <c r="S13" s="34">
        <f>G13+K13</f>
        <v>3112</v>
      </c>
      <c r="U13" s="53">
        <v>12</v>
      </c>
      <c r="V13" s="53">
        <v>12</v>
      </c>
      <c r="W13" s="53">
        <v>12</v>
      </c>
      <c r="X13" s="53">
        <v>25</v>
      </c>
      <c r="Z13" s="30" t="str">
        <f t="shared" si="4"/>
        <v>Water Villa</v>
      </c>
      <c r="AA13" s="31" t="str">
        <f t="shared" si="4"/>
        <v>BB</v>
      </c>
      <c r="AB13" s="31" t="str">
        <f t="shared" si="4"/>
        <v>02 Adults</v>
      </c>
      <c r="AC13" s="34">
        <f t="shared" si="5"/>
        <v>1824</v>
      </c>
      <c r="AD13" s="34">
        <f t="shared" si="5"/>
        <v>1224</v>
      </c>
      <c r="AE13" s="34">
        <f t="shared" si="5"/>
        <v>1424</v>
      </c>
      <c r="AF13" s="34">
        <f t="shared" si="5"/>
        <v>3137</v>
      </c>
    </row>
    <row r="14" spans="1:32" ht="18.600000000000001" customHeight="1">
      <c r="A14" s="30" t="s">
        <v>332</v>
      </c>
      <c r="B14" s="31" t="s">
        <v>139</v>
      </c>
      <c r="C14" s="31" t="s">
        <v>73</v>
      </c>
      <c r="D14" s="31">
        <v>1950</v>
      </c>
      <c r="E14" s="31">
        <v>1400</v>
      </c>
      <c r="F14" s="31">
        <v>1600</v>
      </c>
      <c r="G14" s="31">
        <v>3300</v>
      </c>
      <c r="H14" s="8"/>
      <c r="I14" s="33"/>
      <c r="J14" s="33"/>
      <c r="K14" s="33">
        <v>12</v>
      </c>
      <c r="M14" s="30" t="str">
        <f t="shared" si="3"/>
        <v xml:space="preserve">Water Villa Sunset </v>
      </c>
      <c r="N14" s="31" t="str">
        <f t="shared" si="3"/>
        <v>BB</v>
      </c>
      <c r="O14" s="31" t="str">
        <f t="shared" si="3"/>
        <v>02 Adults</v>
      </c>
      <c r="P14" s="34">
        <f>D14+K14</f>
        <v>1962</v>
      </c>
      <c r="Q14" s="34">
        <f>E14+K14</f>
        <v>1412</v>
      </c>
      <c r="R14" s="34">
        <f>F14+K14</f>
        <v>1612</v>
      </c>
      <c r="S14" s="34">
        <f>G14+K14</f>
        <v>3312</v>
      </c>
      <c r="U14" s="53">
        <v>12</v>
      </c>
      <c r="V14" s="53">
        <v>12</v>
      </c>
      <c r="W14" s="53">
        <v>12</v>
      </c>
      <c r="X14" s="53">
        <v>25</v>
      </c>
      <c r="Z14" s="30" t="str">
        <f t="shared" si="4"/>
        <v xml:space="preserve">Water Villa Sunset </v>
      </c>
      <c r="AA14" s="31" t="str">
        <f t="shared" si="4"/>
        <v>BB</v>
      </c>
      <c r="AB14" s="31" t="str">
        <f t="shared" si="4"/>
        <v>02 Adults</v>
      </c>
      <c r="AC14" s="34">
        <f t="shared" si="5"/>
        <v>1974</v>
      </c>
      <c r="AD14" s="34">
        <f t="shared" si="5"/>
        <v>1424</v>
      </c>
      <c r="AE14" s="34">
        <f t="shared" si="5"/>
        <v>1624</v>
      </c>
      <c r="AF14" s="34">
        <f t="shared" si="5"/>
        <v>3337</v>
      </c>
    </row>
    <row r="15" spans="1:32" ht="18.600000000000001" customHeight="1">
      <c r="A15" s="30" t="s">
        <v>333</v>
      </c>
      <c r="B15" s="31" t="s">
        <v>139</v>
      </c>
      <c r="C15" s="31" t="s">
        <v>73</v>
      </c>
      <c r="D15" s="31">
        <v>2300</v>
      </c>
      <c r="E15" s="31">
        <v>1600</v>
      </c>
      <c r="F15" s="31">
        <v>1850</v>
      </c>
      <c r="G15" s="31">
        <v>3500</v>
      </c>
      <c r="H15" s="8"/>
      <c r="I15" s="33"/>
      <c r="J15" s="33"/>
      <c r="K15" s="33">
        <v>12</v>
      </c>
      <c r="M15" s="30" t="str">
        <f t="shared" si="3"/>
        <v>Water Villa with Pool</v>
      </c>
      <c r="N15" s="31" t="str">
        <f t="shared" si="3"/>
        <v>BB</v>
      </c>
      <c r="O15" s="31" t="str">
        <f t="shared" si="3"/>
        <v>02 Adults</v>
      </c>
      <c r="P15" s="34">
        <f>D15+K15</f>
        <v>2312</v>
      </c>
      <c r="Q15" s="34">
        <f>E15+K15</f>
        <v>1612</v>
      </c>
      <c r="R15" s="34">
        <f>F15+K15</f>
        <v>1862</v>
      </c>
      <c r="S15" s="34">
        <f>G15+K15</f>
        <v>3512</v>
      </c>
      <c r="U15" s="53">
        <v>12</v>
      </c>
      <c r="V15" s="53">
        <v>12</v>
      </c>
      <c r="W15" s="53">
        <v>12</v>
      </c>
      <c r="X15" s="53">
        <v>25</v>
      </c>
      <c r="Z15" s="30" t="str">
        <f t="shared" si="4"/>
        <v>Water Villa with Pool</v>
      </c>
      <c r="AA15" s="31" t="str">
        <f t="shared" si="4"/>
        <v>BB</v>
      </c>
      <c r="AB15" s="31" t="str">
        <f t="shared" si="4"/>
        <v>02 Adults</v>
      </c>
      <c r="AC15" s="34">
        <f t="shared" si="5"/>
        <v>2324</v>
      </c>
      <c r="AD15" s="34">
        <f t="shared" si="5"/>
        <v>1624</v>
      </c>
      <c r="AE15" s="34">
        <f t="shared" si="5"/>
        <v>1874</v>
      </c>
      <c r="AF15" s="34">
        <f t="shared" si="5"/>
        <v>3537</v>
      </c>
    </row>
    <row r="16" spans="1:32" ht="18.600000000000001" customHeight="1">
      <c r="A16" s="30" t="s">
        <v>334</v>
      </c>
      <c r="B16" s="31" t="s">
        <v>139</v>
      </c>
      <c r="C16" s="31" t="s">
        <v>73</v>
      </c>
      <c r="D16" s="31">
        <v>2800</v>
      </c>
      <c r="E16" s="31">
        <v>2100</v>
      </c>
      <c r="F16" s="31">
        <v>2350</v>
      </c>
      <c r="G16" s="31">
        <v>4500</v>
      </c>
      <c r="H16" s="8"/>
      <c r="I16" s="33"/>
      <c r="J16" s="33"/>
      <c r="K16" s="33">
        <v>12</v>
      </c>
      <c r="M16" s="30" t="str">
        <f t="shared" si="3"/>
        <v>Grand Beach Villa with Pool</v>
      </c>
      <c r="N16" s="31" t="str">
        <f t="shared" si="3"/>
        <v>BB</v>
      </c>
      <c r="O16" s="31" t="str">
        <f t="shared" si="3"/>
        <v>02 Adults</v>
      </c>
      <c r="P16" s="34">
        <f t="shared" ref="P16:P19" si="6">D16+K16</f>
        <v>2812</v>
      </c>
      <c r="Q16" s="34">
        <f t="shared" ref="Q16:Q19" si="7">E16+K16</f>
        <v>2112</v>
      </c>
      <c r="R16" s="34">
        <f t="shared" ref="R16:R19" si="8">F16+K16</f>
        <v>2362</v>
      </c>
      <c r="S16" s="34">
        <f t="shared" ref="S16:S19" si="9">G16+K16</f>
        <v>4512</v>
      </c>
      <c r="U16" s="53">
        <v>15</v>
      </c>
      <c r="V16" s="53">
        <v>15</v>
      </c>
      <c r="W16" s="53">
        <v>15</v>
      </c>
      <c r="X16" s="53">
        <v>25</v>
      </c>
      <c r="Z16" s="30" t="str">
        <f t="shared" si="4"/>
        <v>Grand Beach Villa with Pool</v>
      </c>
      <c r="AA16" s="31" t="str">
        <f t="shared" si="4"/>
        <v>BB</v>
      </c>
      <c r="AB16" s="31" t="str">
        <f t="shared" si="4"/>
        <v>02 Adults</v>
      </c>
      <c r="AC16" s="34">
        <f t="shared" si="5"/>
        <v>2827</v>
      </c>
      <c r="AD16" s="34">
        <f t="shared" si="5"/>
        <v>2127</v>
      </c>
      <c r="AE16" s="34">
        <f t="shared" si="5"/>
        <v>2377</v>
      </c>
      <c r="AF16" s="34">
        <f t="shared" si="5"/>
        <v>4537</v>
      </c>
    </row>
    <row r="17" spans="1:32" ht="18.600000000000001" customHeight="1">
      <c r="A17" s="30" t="s">
        <v>335</v>
      </c>
      <c r="B17" s="31" t="s">
        <v>139</v>
      </c>
      <c r="C17" s="31" t="s">
        <v>73</v>
      </c>
      <c r="D17" s="31">
        <v>3500</v>
      </c>
      <c r="E17" s="31">
        <v>2750</v>
      </c>
      <c r="F17" s="31">
        <v>3000</v>
      </c>
      <c r="G17" s="31">
        <v>5500</v>
      </c>
      <c r="H17" s="8"/>
      <c r="I17" s="33"/>
      <c r="J17" s="33"/>
      <c r="K17" s="33">
        <v>12</v>
      </c>
      <c r="M17" s="30" t="str">
        <f t="shared" si="3"/>
        <v>Suite Beach Villa with Pool</v>
      </c>
      <c r="N17" s="31" t="str">
        <f t="shared" si="3"/>
        <v>BB</v>
      </c>
      <c r="O17" s="31" t="str">
        <f t="shared" si="3"/>
        <v>02 Adults</v>
      </c>
      <c r="P17" s="34">
        <f t="shared" si="6"/>
        <v>3512</v>
      </c>
      <c r="Q17" s="34">
        <f t="shared" si="7"/>
        <v>2762</v>
      </c>
      <c r="R17" s="34">
        <f t="shared" si="8"/>
        <v>3012</v>
      </c>
      <c r="S17" s="34">
        <f t="shared" si="9"/>
        <v>5512</v>
      </c>
      <c r="U17" s="53">
        <v>15</v>
      </c>
      <c r="V17" s="53">
        <v>15</v>
      </c>
      <c r="W17" s="53">
        <v>15</v>
      </c>
      <c r="X17" s="53">
        <v>25</v>
      </c>
      <c r="Z17" s="30" t="str">
        <f t="shared" si="4"/>
        <v>Suite Beach Villa with Pool</v>
      </c>
      <c r="AA17" s="31" t="str">
        <f t="shared" si="4"/>
        <v>BB</v>
      </c>
      <c r="AB17" s="31" t="str">
        <f t="shared" si="4"/>
        <v>02 Adults</v>
      </c>
      <c r="AC17" s="34">
        <f t="shared" si="5"/>
        <v>3527</v>
      </c>
      <c r="AD17" s="34">
        <f t="shared" si="5"/>
        <v>2777</v>
      </c>
      <c r="AE17" s="34">
        <f t="shared" si="5"/>
        <v>3027</v>
      </c>
      <c r="AF17" s="34">
        <f t="shared" si="5"/>
        <v>5537</v>
      </c>
    </row>
    <row r="18" spans="1:32" ht="18.600000000000001" customHeight="1">
      <c r="A18" s="30" t="s">
        <v>336</v>
      </c>
      <c r="B18" s="31" t="s">
        <v>139</v>
      </c>
      <c r="C18" s="31" t="s">
        <v>337</v>
      </c>
      <c r="D18" s="31">
        <v>4500</v>
      </c>
      <c r="E18" s="31">
        <v>2900</v>
      </c>
      <c r="F18" s="31">
        <v>3400</v>
      </c>
      <c r="G18" s="31">
        <v>6500</v>
      </c>
      <c r="H18" s="8"/>
      <c r="I18" s="33"/>
      <c r="J18" s="33"/>
      <c r="K18" s="33">
        <v>24</v>
      </c>
      <c r="M18" s="30" t="str">
        <f t="shared" si="3"/>
        <v>Two Bed Room Family Beach Villa</v>
      </c>
      <c r="N18" s="31" t="str">
        <f t="shared" si="3"/>
        <v>BB</v>
      </c>
      <c r="O18" s="31" t="str">
        <f t="shared" si="3"/>
        <v>04 Adults</v>
      </c>
      <c r="P18" s="34">
        <f t="shared" si="6"/>
        <v>4524</v>
      </c>
      <c r="Q18" s="34">
        <f t="shared" si="7"/>
        <v>2924</v>
      </c>
      <c r="R18" s="34">
        <f t="shared" si="8"/>
        <v>3424</v>
      </c>
      <c r="S18" s="34">
        <f t="shared" si="9"/>
        <v>6524</v>
      </c>
      <c r="U18" s="53">
        <v>25</v>
      </c>
      <c r="V18" s="53">
        <v>25</v>
      </c>
      <c r="W18" s="53">
        <v>25</v>
      </c>
      <c r="X18" s="53">
        <v>50</v>
      </c>
      <c r="Z18" s="30" t="str">
        <f t="shared" si="4"/>
        <v>Two Bed Room Family Beach Villa</v>
      </c>
      <c r="AA18" s="31" t="str">
        <f t="shared" si="4"/>
        <v>BB</v>
      </c>
      <c r="AB18" s="31" t="str">
        <f t="shared" si="4"/>
        <v>04 Adults</v>
      </c>
      <c r="AC18" s="34">
        <f t="shared" si="5"/>
        <v>4549</v>
      </c>
      <c r="AD18" s="34">
        <f t="shared" si="5"/>
        <v>2949</v>
      </c>
      <c r="AE18" s="34">
        <f t="shared" si="5"/>
        <v>3449</v>
      </c>
      <c r="AF18" s="34">
        <f t="shared" si="5"/>
        <v>6574</v>
      </c>
    </row>
    <row r="19" spans="1:32" ht="18.600000000000001" customHeight="1">
      <c r="A19" s="30" t="s">
        <v>338</v>
      </c>
      <c r="B19" s="31" t="s">
        <v>139</v>
      </c>
      <c r="C19" s="31" t="s">
        <v>339</v>
      </c>
      <c r="D19" s="31">
        <v>10200</v>
      </c>
      <c r="E19" s="31">
        <v>7000</v>
      </c>
      <c r="F19" s="31">
        <v>9000</v>
      </c>
      <c r="G19" s="31">
        <v>15900</v>
      </c>
      <c r="H19" s="8"/>
      <c r="I19" s="33"/>
      <c r="J19" s="33"/>
      <c r="K19" s="33">
        <v>36</v>
      </c>
      <c r="M19" s="30" t="str">
        <f t="shared" si="3"/>
        <v>Three Bed Room Presidential Water Villa</v>
      </c>
      <c r="N19" s="31" t="str">
        <f t="shared" si="3"/>
        <v>BB</v>
      </c>
      <c r="O19" s="31" t="str">
        <f t="shared" si="3"/>
        <v>06 Adults</v>
      </c>
      <c r="P19" s="34">
        <f t="shared" si="6"/>
        <v>10236</v>
      </c>
      <c r="Q19" s="34">
        <f t="shared" si="7"/>
        <v>7036</v>
      </c>
      <c r="R19" s="34">
        <f t="shared" si="8"/>
        <v>9036</v>
      </c>
      <c r="S19" s="34">
        <f t="shared" si="9"/>
        <v>15936</v>
      </c>
      <c r="U19" s="53">
        <v>25</v>
      </c>
      <c r="V19" s="53">
        <v>25</v>
      </c>
      <c r="W19" s="53">
        <v>25</v>
      </c>
      <c r="X19" s="53">
        <v>75</v>
      </c>
      <c r="Z19" s="30" t="str">
        <f t="shared" si="4"/>
        <v>Three Bed Room Presidential Water Villa</v>
      </c>
      <c r="AA19" s="31" t="str">
        <f t="shared" si="4"/>
        <v>BB</v>
      </c>
      <c r="AB19" s="31" t="str">
        <f t="shared" si="4"/>
        <v>06 Adults</v>
      </c>
      <c r="AC19" s="34">
        <f t="shared" si="5"/>
        <v>10261</v>
      </c>
      <c r="AD19" s="34">
        <f t="shared" si="5"/>
        <v>7061</v>
      </c>
      <c r="AE19" s="34">
        <f t="shared" si="5"/>
        <v>9061</v>
      </c>
      <c r="AF19" s="34">
        <f t="shared" si="5"/>
        <v>16011</v>
      </c>
    </row>
  </sheetData>
  <sheetProtection password="D8E4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BE46B-AFA1-4CE8-AC90-79864E19513E}">
  <sheetPr codeName="Лист4">
    <tabColor rgb="FFFF0000"/>
  </sheetPr>
  <dimension ref="A8:BF25"/>
  <sheetViews>
    <sheetView topLeftCell="BG1" zoomScale="130" zoomScaleNormal="130" zoomScaleSheetLayoutView="100" workbookViewId="0">
      <selection sqref="A1:BF1048576"/>
    </sheetView>
  </sheetViews>
  <sheetFormatPr defaultColWidth="12.85546875" defaultRowHeight="21" customHeight="1"/>
  <cols>
    <col min="1" max="58" width="0" style="25" hidden="1" customWidth="1"/>
    <col min="59" max="16384" width="12.85546875" style="25"/>
  </cols>
  <sheetData>
    <row r="8" spans="1:58" ht="21" customHeight="1">
      <c r="A8" s="25" t="s">
        <v>23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1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1" customHeight="1">
      <c r="A10" s="298"/>
      <c r="B10" s="298"/>
      <c r="C10" s="298"/>
      <c r="D10" s="285" t="s">
        <v>35</v>
      </c>
      <c r="E10" s="286"/>
      <c r="F10" s="286"/>
      <c r="G10" s="287"/>
      <c r="H10" s="285" t="s">
        <v>36</v>
      </c>
      <c r="I10" s="286"/>
      <c r="J10" s="286"/>
      <c r="K10" s="287"/>
      <c r="M10" s="299"/>
      <c r="N10" s="299"/>
      <c r="O10" s="299"/>
      <c r="P10" s="288" t="str">
        <f>D10</f>
        <v>01 Nov 2019 to 26 Dec 2019</v>
      </c>
      <c r="Q10" s="289"/>
      <c r="R10" s="289"/>
      <c r="S10" s="290"/>
      <c r="T10" s="288" t="str">
        <f>H10</f>
        <v>27 Dec 2019 to 10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26 Dec 2019</v>
      </c>
      <c r="AI10" s="292"/>
      <c r="AJ10" s="292"/>
      <c r="AK10" s="293"/>
      <c r="AL10" s="291" t="str">
        <f>T10</f>
        <v>27 Dec 2019 to 10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26 Dec 2019</v>
      </c>
      <c r="AZ10" s="283"/>
      <c r="BA10" s="283"/>
      <c r="BB10" s="284"/>
      <c r="BC10" s="282" t="str">
        <f>AL10</f>
        <v>27 Dec 2019 to 10 Jan 2020</v>
      </c>
      <c r="BD10" s="283"/>
      <c r="BE10" s="283"/>
      <c r="BF10" s="284"/>
    </row>
    <row r="11" spans="1:58" ht="21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1" customHeight="1">
      <c r="A12" s="30" t="s">
        <v>44</v>
      </c>
      <c r="B12" s="31" t="s">
        <v>8</v>
      </c>
      <c r="C12" s="32" t="s">
        <v>45</v>
      </c>
      <c r="D12" s="31">
        <v>235</v>
      </c>
      <c r="E12" s="31">
        <v>275</v>
      </c>
      <c r="F12" s="31">
        <v>375</v>
      </c>
      <c r="G12" s="31">
        <v>65</v>
      </c>
      <c r="H12" s="31">
        <v>355</v>
      </c>
      <c r="I12" s="31">
        <v>415</v>
      </c>
      <c r="J12" s="31">
        <v>565</v>
      </c>
      <c r="K12" s="31">
        <v>65</v>
      </c>
      <c r="M12" s="30" t="str">
        <f t="shared" ref="M12:O13" si="0">A12</f>
        <v>Standard Bungalow</v>
      </c>
      <c r="N12" s="31" t="str">
        <f t="shared" si="0"/>
        <v>AI</v>
      </c>
      <c r="O12" s="31" t="str">
        <f t="shared" si="0"/>
        <v>as quoted</v>
      </c>
      <c r="P12" s="31">
        <f t="shared" ref="P12:Q13" si="1">SUM(D12)</f>
        <v>235</v>
      </c>
      <c r="Q12" s="31">
        <f t="shared" si="1"/>
        <v>275</v>
      </c>
      <c r="R12" s="31">
        <f t="shared" ref="R12:S13" si="2">F12</f>
        <v>375</v>
      </c>
      <c r="S12" s="31">
        <f t="shared" si="2"/>
        <v>65</v>
      </c>
      <c r="T12" s="31">
        <f t="shared" ref="T12:W13" si="3">SUM(H12)</f>
        <v>355</v>
      </c>
      <c r="U12" s="31">
        <f t="shared" si="3"/>
        <v>415</v>
      </c>
      <c r="V12" s="31">
        <f t="shared" si="3"/>
        <v>565</v>
      </c>
      <c r="W12" s="31">
        <f t="shared" si="3"/>
        <v>65</v>
      </c>
      <c r="X12" s="8"/>
      <c r="Y12" s="33"/>
      <c r="Z12" s="33"/>
      <c r="AA12" s="33">
        <v>0</v>
      </c>
      <c r="AB12" s="33">
        <v>0</v>
      </c>
      <c r="AC12" s="33">
        <v>0</v>
      </c>
      <c r="AE12" s="30" t="str">
        <f t="shared" ref="AE12:AK13" si="4">M12</f>
        <v>Standard Bungalow</v>
      </c>
      <c r="AF12" s="31" t="str">
        <f t="shared" si="4"/>
        <v>AI</v>
      </c>
      <c r="AG12" s="31" t="str">
        <f t="shared" si="4"/>
        <v>as quoted</v>
      </c>
      <c r="AH12" s="31">
        <f t="shared" si="4"/>
        <v>235</v>
      </c>
      <c r="AI12" s="34">
        <f t="shared" si="4"/>
        <v>275</v>
      </c>
      <c r="AJ12" s="34">
        <f t="shared" si="4"/>
        <v>375</v>
      </c>
      <c r="AK12" s="34">
        <f>S12</f>
        <v>65</v>
      </c>
      <c r="AL12" s="34">
        <f t="shared" ref="AL12:AN13" si="5">T12</f>
        <v>355</v>
      </c>
      <c r="AM12" s="34">
        <f t="shared" si="5"/>
        <v>415</v>
      </c>
      <c r="AN12" s="34">
        <f t="shared" si="5"/>
        <v>565</v>
      </c>
      <c r="AO12" s="34">
        <f>W12</f>
        <v>65</v>
      </c>
      <c r="AQ12" s="35">
        <v>0</v>
      </c>
      <c r="AR12" s="35">
        <v>0</v>
      </c>
      <c r="AS12" s="35">
        <v>10</v>
      </c>
      <c r="AT12" s="36">
        <v>0</v>
      </c>
      <c r="AV12" s="30" t="str">
        <f t="shared" ref="AV12:AX13" si="6">AE12</f>
        <v>Standard Bungalow</v>
      </c>
      <c r="AW12" s="31" t="str">
        <f t="shared" si="6"/>
        <v>AI</v>
      </c>
      <c r="AX12" s="31" t="str">
        <f t="shared" si="6"/>
        <v>as quoted</v>
      </c>
      <c r="AY12" s="31">
        <f>AH12+AQ12</f>
        <v>235</v>
      </c>
      <c r="AZ12" s="31">
        <f>AI12+AQ12</f>
        <v>275</v>
      </c>
      <c r="BA12" s="31">
        <f t="shared" ref="BA12:BC13" si="7">AJ12+AQ12</f>
        <v>375</v>
      </c>
      <c r="BB12" s="31">
        <f t="shared" si="7"/>
        <v>65</v>
      </c>
      <c r="BC12" s="31">
        <f t="shared" si="7"/>
        <v>365</v>
      </c>
      <c r="BD12" s="31">
        <f>AM12+AS12</f>
        <v>425</v>
      </c>
      <c r="BE12" s="31">
        <f t="shared" ref="BE12:BF13" si="8">AN12+AS12</f>
        <v>575</v>
      </c>
      <c r="BF12" s="31">
        <f t="shared" si="8"/>
        <v>65</v>
      </c>
    </row>
    <row r="13" spans="1:58" ht="21" customHeight="1">
      <c r="A13" s="30" t="s">
        <v>46</v>
      </c>
      <c r="B13" s="31" t="s">
        <v>8</v>
      </c>
      <c r="C13" s="32" t="s">
        <v>45</v>
      </c>
      <c r="D13" s="31">
        <f>D12+200</f>
        <v>435</v>
      </c>
      <c r="E13" s="31">
        <f>E12+200</f>
        <v>475</v>
      </c>
      <c r="F13" s="31">
        <f>F12+200</f>
        <v>575</v>
      </c>
      <c r="G13" s="31">
        <v>100</v>
      </c>
      <c r="H13" s="31">
        <f>H12+200</f>
        <v>555</v>
      </c>
      <c r="I13" s="31">
        <f>I12+200</f>
        <v>615</v>
      </c>
      <c r="J13" s="31">
        <f>J12+200</f>
        <v>765</v>
      </c>
      <c r="K13" s="31">
        <v>100</v>
      </c>
      <c r="M13" s="30" t="str">
        <f t="shared" si="0"/>
        <v xml:space="preserve">Water Bungalow </v>
      </c>
      <c r="N13" s="31" t="str">
        <f t="shared" si="0"/>
        <v>AI</v>
      </c>
      <c r="O13" s="31" t="str">
        <f t="shared" si="0"/>
        <v>as quoted</v>
      </c>
      <c r="P13" s="31">
        <f t="shared" si="1"/>
        <v>435</v>
      </c>
      <c r="Q13" s="31">
        <f t="shared" si="1"/>
        <v>475</v>
      </c>
      <c r="R13" s="31">
        <f t="shared" si="2"/>
        <v>575</v>
      </c>
      <c r="S13" s="31">
        <f t="shared" si="2"/>
        <v>100</v>
      </c>
      <c r="T13" s="31">
        <f t="shared" si="3"/>
        <v>555</v>
      </c>
      <c r="U13" s="31">
        <f t="shared" si="3"/>
        <v>615</v>
      </c>
      <c r="V13" s="31">
        <f t="shared" si="3"/>
        <v>765</v>
      </c>
      <c r="W13" s="31">
        <f t="shared" si="3"/>
        <v>100</v>
      </c>
      <c r="X13" s="8"/>
      <c r="Y13" s="33"/>
      <c r="Z13" s="33"/>
      <c r="AA13" s="33">
        <v>0</v>
      </c>
      <c r="AB13" s="33">
        <v>0</v>
      </c>
      <c r="AC13" s="33">
        <v>0</v>
      </c>
      <c r="AE13" s="30" t="str">
        <f t="shared" si="4"/>
        <v xml:space="preserve">Water Bungalow </v>
      </c>
      <c r="AF13" s="31" t="str">
        <f t="shared" si="4"/>
        <v>AI</v>
      </c>
      <c r="AG13" s="31" t="str">
        <f t="shared" si="4"/>
        <v>as quoted</v>
      </c>
      <c r="AH13" s="31">
        <f t="shared" si="4"/>
        <v>435</v>
      </c>
      <c r="AI13" s="34">
        <f t="shared" si="4"/>
        <v>475</v>
      </c>
      <c r="AJ13" s="34">
        <f t="shared" si="4"/>
        <v>575</v>
      </c>
      <c r="AK13" s="34">
        <f t="shared" si="4"/>
        <v>100</v>
      </c>
      <c r="AL13" s="34">
        <f t="shared" si="5"/>
        <v>555</v>
      </c>
      <c r="AM13" s="34">
        <f t="shared" si="5"/>
        <v>615</v>
      </c>
      <c r="AN13" s="34">
        <f t="shared" si="5"/>
        <v>765</v>
      </c>
      <c r="AO13" s="34">
        <f>W13</f>
        <v>100</v>
      </c>
      <c r="AQ13" s="35">
        <v>0</v>
      </c>
      <c r="AR13" s="35">
        <v>0</v>
      </c>
      <c r="AS13" s="35">
        <v>10</v>
      </c>
      <c r="AT13" s="36">
        <v>0</v>
      </c>
      <c r="AV13" s="30" t="str">
        <f t="shared" si="6"/>
        <v xml:space="preserve">Water Bungalow </v>
      </c>
      <c r="AW13" s="31" t="str">
        <f t="shared" si="6"/>
        <v>AI</v>
      </c>
      <c r="AX13" s="31" t="str">
        <f t="shared" si="6"/>
        <v>as quoted</v>
      </c>
      <c r="AY13" s="31">
        <f>AH13+AQ13</f>
        <v>435</v>
      </c>
      <c r="AZ13" s="31">
        <f>AI13+AQ13</f>
        <v>475</v>
      </c>
      <c r="BA13" s="31">
        <f t="shared" si="7"/>
        <v>575</v>
      </c>
      <c r="BB13" s="31">
        <f t="shared" si="7"/>
        <v>100</v>
      </c>
      <c r="BC13" s="31">
        <f t="shared" si="7"/>
        <v>565</v>
      </c>
      <c r="BD13" s="31">
        <f>AM13+AS13</f>
        <v>625</v>
      </c>
      <c r="BE13" s="31">
        <f t="shared" si="8"/>
        <v>775</v>
      </c>
      <c r="BF13" s="31">
        <f t="shared" si="8"/>
        <v>100</v>
      </c>
    </row>
    <row r="14" spans="1:58" ht="21" customHeight="1">
      <c r="A14" s="25" t="s">
        <v>23</v>
      </c>
      <c r="M14" s="25" t="s">
        <v>24</v>
      </c>
      <c r="Y14" s="25" t="s">
        <v>25</v>
      </c>
      <c r="AE14" s="25" t="s">
        <v>26</v>
      </c>
      <c r="AQ14" s="25" t="s">
        <v>27</v>
      </c>
      <c r="AV14" s="25" t="s">
        <v>28</v>
      </c>
    </row>
    <row r="15" spans="1:58" ht="21" customHeight="1">
      <c r="A15" s="298" t="s">
        <v>0</v>
      </c>
      <c r="B15" s="298" t="s">
        <v>1</v>
      </c>
      <c r="C15" s="298" t="s">
        <v>29</v>
      </c>
      <c r="D15" s="285" t="s">
        <v>47</v>
      </c>
      <c r="E15" s="286"/>
      <c r="F15" s="286"/>
      <c r="G15" s="287"/>
      <c r="H15" s="285" t="s">
        <v>48</v>
      </c>
      <c r="I15" s="286"/>
      <c r="J15" s="286"/>
      <c r="K15" s="287"/>
      <c r="M15" s="299" t="s">
        <v>0</v>
      </c>
      <c r="N15" s="299" t="s">
        <v>1</v>
      </c>
      <c r="O15" s="299" t="s">
        <v>29</v>
      </c>
      <c r="P15" s="288" t="str">
        <f>D15</f>
        <v>Season 3</v>
      </c>
      <c r="Q15" s="289"/>
      <c r="R15" s="289"/>
      <c r="S15" s="290"/>
      <c r="T15" s="288" t="str">
        <f>H15</f>
        <v>Season 4</v>
      </c>
      <c r="U15" s="289"/>
      <c r="V15" s="289"/>
      <c r="W15" s="290"/>
      <c r="X15" s="8"/>
      <c r="Y15" s="26" t="s">
        <v>32</v>
      </c>
      <c r="Z15" s="26" t="s">
        <v>33</v>
      </c>
      <c r="AA15" s="26" t="s">
        <v>34</v>
      </c>
      <c r="AB15" s="26" t="s">
        <v>34</v>
      </c>
      <c r="AC15" s="26" t="s">
        <v>34</v>
      </c>
      <c r="AE15" s="294" t="s">
        <v>0</v>
      </c>
      <c r="AF15" s="294" t="s">
        <v>1</v>
      </c>
      <c r="AG15" s="294" t="s">
        <v>29</v>
      </c>
      <c r="AH15" s="291" t="str">
        <f>P15</f>
        <v>Season 3</v>
      </c>
      <c r="AI15" s="292"/>
      <c r="AJ15" s="292"/>
      <c r="AK15" s="293"/>
      <c r="AL15" s="291" t="str">
        <f>T15</f>
        <v>Season 4</v>
      </c>
      <c r="AM15" s="292"/>
      <c r="AN15" s="292"/>
      <c r="AO15" s="293"/>
      <c r="AQ15" s="27"/>
      <c r="AR15" s="27"/>
      <c r="AS15" s="27"/>
      <c r="AT15" s="28"/>
      <c r="AV15" s="295" t="s">
        <v>0</v>
      </c>
      <c r="AW15" s="295" t="s">
        <v>1</v>
      </c>
      <c r="AX15" s="295" t="s">
        <v>29</v>
      </c>
      <c r="AY15" s="282" t="str">
        <f>AH15</f>
        <v>Season 3</v>
      </c>
      <c r="AZ15" s="283"/>
      <c r="BA15" s="283"/>
      <c r="BB15" s="284"/>
      <c r="BC15" s="282" t="str">
        <f>AL15</f>
        <v>Season 4</v>
      </c>
      <c r="BD15" s="283"/>
      <c r="BE15" s="283"/>
      <c r="BF15" s="284"/>
    </row>
    <row r="16" spans="1:58" ht="21" customHeight="1">
      <c r="A16" s="298"/>
      <c r="B16" s="298"/>
      <c r="C16" s="298"/>
      <c r="D16" s="285" t="s">
        <v>49</v>
      </c>
      <c r="E16" s="286"/>
      <c r="F16" s="286"/>
      <c r="G16" s="287"/>
      <c r="H16" s="285" t="s">
        <v>50</v>
      </c>
      <c r="I16" s="286"/>
      <c r="J16" s="286"/>
      <c r="K16" s="287"/>
      <c r="M16" s="299"/>
      <c r="N16" s="299"/>
      <c r="O16" s="299"/>
      <c r="P16" s="288" t="str">
        <f>D16</f>
        <v>11 Jan 2020 to 31 Mar 2020</v>
      </c>
      <c r="Q16" s="289"/>
      <c r="R16" s="289"/>
      <c r="S16" s="290"/>
      <c r="T16" s="288" t="str">
        <f>H16</f>
        <v>01 Apr 2020 to 30 Apr 2020</v>
      </c>
      <c r="U16" s="289"/>
      <c r="V16" s="289"/>
      <c r="W16" s="290"/>
      <c r="X16" s="8"/>
      <c r="Y16" s="26" t="s">
        <v>37</v>
      </c>
      <c r="Z16" s="26" t="s">
        <v>38</v>
      </c>
      <c r="AA16" s="26" t="s">
        <v>38</v>
      </c>
      <c r="AB16" s="26" t="s">
        <v>38</v>
      </c>
      <c r="AC16" s="26"/>
      <c r="AE16" s="294"/>
      <c r="AF16" s="294"/>
      <c r="AG16" s="294"/>
      <c r="AH16" s="291" t="str">
        <f>P16</f>
        <v>11 Jan 2020 to 31 Mar 2020</v>
      </c>
      <c r="AI16" s="292"/>
      <c r="AJ16" s="292"/>
      <c r="AK16" s="293"/>
      <c r="AL16" s="291" t="str">
        <f>T16</f>
        <v>01 Apr 2020 to 30 Apr 2020</v>
      </c>
      <c r="AM16" s="292"/>
      <c r="AN16" s="292"/>
      <c r="AO16" s="293"/>
      <c r="AQ16" s="27" t="s">
        <v>39</v>
      </c>
      <c r="AR16" s="27"/>
      <c r="AS16" s="27" t="s">
        <v>40</v>
      </c>
      <c r="AT16" s="28"/>
      <c r="AV16" s="296"/>
      <c r="AW16" s="296"/>
      <c r="AX16" s="296"/>
      <c r="AY16" s="282" t="str">
        <f>AH16</f>
        <v>11 Jan 2020 to 31 Mar 2020</v>
      </c>
      <c r="AZ16" s="283"/>
      <c r="BA16" s="283"/>
      <c r="BB16" s="284"/>
      <c r="BC16" s="282" t="str">
        <f>AL16</f>
        <v>01 Apr 2020 to 30 Apr 2020</v>
      </c>
      <c r="BD16" s="283"/>
      <c r="BE16" s="283"/>
      <c r="BF16" s="284"/>
    </row>
    <row r="17" spans="1:58" ht="21" customHeight="1">
      <c r="A17" s="298"/>
      <c r="B17" s="298"/>
      <c r="C17" s="298"/>
      <c r="D17" s="29" t="s">
        <v>3</v>
      </c>
      <c r="E17" s="29" t="s">
        <v>4</v>
      </c>
      <c r="F17" s="29" t="s">
        <v>5</v>
      </c>
      <c r="G17" s="29" t="s">
        <v>41</v>
      </c>
      <c r="H17" s="29" t="s">
        <v>3</v>
      </c>
      <c r="I17" s="29" t="s">
        <v>4</v>
      </c>
      <c r="J17" s="29" t="s">
        <v>5</v>
      </c>
      <c r="K17" s="29" t="s">
        <v>41</v>
      </c>
      <c r="M17" s="299"/>
      <c r="N17" s="299"/>
      <c r="O17" s="299"/>
      <c r="P17" s="29" t="s">
        <v>3</v>
      </c>
      <c r="Q17" s="29" t="s">
        <v>4</v>
      </c>
      <c r="R17" s="29" t="s">
        <v>5</v>
      </c>
      <c r="S17" s="29" t="s">
        <v>41</v>
      </c>
      <c r="T17" s="29" t="s">
        <v>3</v>
      </c>
      <c r="U17" s="29" t="s">
        <v>4</v>
      </c>
      <c r="V17" s="29" t="s">
        <v>5</v>
      </c>
      <c r="W17" s="29" t="s">
        <v>41</v>
      </c>
      <c r="X17" s="8"/>
      <c r="Y17" s="26"/>
      <c r="Z17" s="26"/>
      <c r="AA17" s="26"/>
      <c r="AB17" s="26"/>
      <c r="AC17" s="26"/>
      <c r="AE17" s="294"/>
      <c r="AF17" s="294"/>
      <c r="AG17" s="294"/>
      <c r="AH17" s="29" t="s">
        <v>3</v>
      </c>
      <c r="AI17" s="29" t="s">
        <v>4</v>
      </c>
      <c r="AJ17" s="29" t="s">
        <v>5</v>
      </c>
      <c r="AK17" s="29" t="s">
        <v>41</v>
      </c>
      <c r="AL17" s="29" t="s">
        <v>3</v>
      </c>
      <c r="AM17" s="29" t="s">
        <v>4</v>
      </c>
      <c r="AN17" s="29" t="s">
        <v>5</v>
      </c>
      <c r="AO17" s="29" t="s">
        <v>41</v>
      </c>
      <c r="AQ17" s="27" t="s">
        <v>42</v>
      </c>
      <c r="AR17" s="27" t="s">
        <v>43</v>
      </c>
      <c r="AS17" s="27" t="s">
        <v>42</v>
      </c>
      <c r="AT17" s="28" t="s">
        <v>43</v>
      </c>
      <c r="AV17" s="297"/>
      <c r="AW17" s="297"/>
      <c r="AX17" s="297"/>
      <c r="AY17" s="29" t="s">
        <v>3</v>
      </c>
      <c r="AZ17" s="29" t="s">
        <v>4</v>
      </c>
      <c r="BA17" s="29" t="s">
        <v>5</v>
      </c>
      <c r="BB17" s="29" t="s">
        <v>41</v>
      </c>
      <c r="BC17" s="29" t="s">
        <v>3</v>
      </c>
      <c r="BD17" s="29" t="s">
        <v>4</v>
      </c>
      <c r="BE17" s="29" t="s">
        <v>5</v>
      </c>
      <c r="BF17" s="29" t="s">
        <v>41</v>
      </c>
    </row>
    <row r="18" spans="1:58" ht="21" customHeight="1">
      <c r="A18" s="30" t="s">
        <v>44</v>
      </c>
      <c r="B18" s="31" t="s">
        <v>8</v>
      </c>
      <c r="C18" s="32" t="s">
        <v>45</v>
      </c>
      <c r="D18" s="31">
        <v>315</v>
      </c>
      <c r="E18" s="31">
        <v>370</v>
      </c>
      <c r="F18" s="31">
        <v>500</v>
      </c>
      <c r="G18" s="31">
        <v>65</v>
      </c>
      <c r="H18" s="31">
        <v>265</v>
      </c>
      <c r="I18" s="31">
        <v>310</v>
      </c>
      <c r="J18" s="31">
        <v>420</v>
      </c>
      <c r="K18" s="31">
        <v>65</v>
      </c>
      <c r="M18" s="30" t="str">
        <f t="shared" ref="M18:O19" si="9">A18</f>
        <v>Standard Bungalow</v>
      </c>
      <c r="N18" s="31" t="str">
        <f t="shared" si="9"/>
        <v>AI</v>
      </c>
      <c r="O18" s="31" t="str">
        <f t="shared" si="9"/>
        <v>as quoted</v>
      </c>
      <c r="P18" s="31">
        <f t="shared" ref="P18:Q19" si="10">SUM(D18)</f>
        <v>315</v>
      </c>
      <c r="Q18" s="31">
        <f t="shared" si="10"/>
        <v>370</v>
      </c>
      <c r="R18" s="31">
        <f t="shared" ref="R18:S19" si="11">F18</f>
        <v>500</v>
      </c>
      <c r="S18" s="31">
        <f t="shared" si="11"/>
        <v>65</v>
      </c>
      <c r="T18" s="31">
        <f t="shared" ref="T18:W19" si="12">SUM(H18)</f>
        <v>265</v>
      </c>
      <c r="U18" s="31">
        <f t="shared" si="12"/>
        <v>310</v>
      </c>
      <c r="V18" s="31">
        <f t="shared" si="12"/>
        <v>420</v>
      </c>
      <c r="W18" s="31">
        <f t="shared" si="12"/>
        <v>65</v>
      </c>
      <c r="X18" s="8"/>
      <c r="Y18" s="33"/>
      <c r="Z18" s="33"/>
      <c r="AA18" s="33">
        <v>0</v>
      </c>
      <c r="AB18" s="33">
        <v>0</v>
      </c>
      <c r="AC18" s="33">
        <v>0</v>
      </c>
      <c r="AE18" s="30" t="str">
        <f t="shared" ref="AE18:AK19" si="13">M18</f>
        <v>Standard Bungalow</v>
      </c>
      <c r="AF18" s="31" t="str">
        <f t="shared" si="13"/>
        <v>AI</v>
      </c>
      <c r="AG18" s="31" t="str">
        <f t="shared" si="13"/>
        <v>as quoted</v>
      </c>
      <c r="AH18" s="31">
        <f t="shared" si="13"/>
        <v>315</v>
      </c>
      <c r="AI18" s="34">
        <f t="shared" si="13"/>
        <v>370</v>
      </c>
      <c r="AJ18" s="34">
        <f t="shared" si="13"/>
        <v>500</v>
      </c>
      <c r="AK18" s="34">
        <f>S18</f>
        <v>65</v>
      </c>
      <c r="AL18" s="34">
        <f t="shared" ref="AL18:AN19" si="14">T18</f>
        <v>265</v>
      </c>
      <c r="AM18" s="34">
        <f t="shared" si="14"/>
        <v>310</v>
      </c>
      <c r="AN18" s="34">
        <f t="shared" si="14"/>
        <v>420</v>
      </c>
      <c r="AO18" s="34">
        <f>W18</f>
        <v>65</v>
      </c>
      <c r="AQ18" s="35">
        <v>0</v>
      </c>
      <c r="AR18" s="35">
        <v>0</v>
      </c>
      <c r="AS18" s="35">
        <v>0</v>
      </c>
      <c r="AT18" s="36">
        <v>0</v>
      </c>
      <c r="AV18" s="30" t="str">
        <f t="shared" ref="AV18:AX19" si="15">AE18</f>
        <v>Standard Bungalow</v>
      </c>
      <c r="AW18" s="31" t="str">
        <f t="shared" si="15"/>
        <v>AI</v>
      </c>
      <c r="AX18" s="31" t="str">
        <f t="shared" si="15"/>
        <v>as quoted</v>
      </c>
      <c r="AY18" s="31">
        <f>AH18+AQ18</f>
        <v>315</v>
      </c>
      <c r="AZ18" s="31">
        <f>AI18+AQ18</f>
        <v>370</v>
      </c>
      <c r="BA18" s="31">
        <f t="shared" ref="BA18:BC19" si="16">AJ18+AQ18</f>
        <v>500</v>
      </c>
      <c r="BB18" s="31">
        <f t="shared" si="16"/>
        <v>65</v>
      </c>
      <c r="BC18" s="31">
        <f t="shared" si="16"/>
        <v>265</v>
      </c>
      <c r="BD18" s="31">
        <f>AM18+AS18</f>
        <v>310</v>
      </c>
      <c r="BE18" s="31">
        <f t="shared" ref="BE18:BF19" si="17">AN18+AS18</f>
        <v>420</v>
      </c>
      <c r="BF18" s="31">
        <f t="shared" si="17"/>
        <v>65</v>
      </c>
    </row>
    <row r="19" spans="1:58" ht="21" customHeight="1">
      <c r="A19" s="30" t="s">
        <v>46</v>
      </c>
      <c r="B19" s="31" t="s">
        <v>8</v>
      </c>
      <c r="C19" s="32" t="s">
        <v>45</v>
      </c>
      <c r="D19" s="31">
        <f>D18+200</f>
        <v>515</v>
      </c>
      <c r="E19" s="31">
        <f>E18+200</f>
        <v>570</v>
      </c>
      <c r="F19" s="31">
        <f>F18+200</f>
        <v>700</v>
      </c>
      <c r="G19" s="31">
        <v>100</v>
      </c>
      <c r="H19" s="31">
        <f>H18+200</f>
        <v>465</v>
      </c>
      <c r="I19" s="31">
        <f>I18+200</f>
        <v>510</v>
      </c>
      <c r="J19" s="31">
        <f>J18+200</f>
        <v>620</v>
      </c>
      <c r="K19" s="31">
        <v>100</v>
      </c>
      <c r="M19" s="30" t="str">
        <f t="shared" si="9"/>
        <v xml:space="preserve">Water Bungalow </v>
      </c>
      <c r="N19" s="31" t="str">
        <f t="shared" si="9"/>
        <v>AI</v>
      </c>
      <c r="O19" s="31" t="str">
        <f t="shared" si="9"/>
        <v>as quoted</v>
      </c>
      <c r="P19" s="31">
        <f t="shared" si="10"/>
        <v>515</v>
      </c>
      <c r="Q19" s="31">
        <f t="shared" si="10"/>
        <v>570</v>
      </c>
      <c r="R19" s="31">
        <f t="shared" si="11"/>
        <v>700</v>
      </c>
      <c r="S19" s="31">
        <f t="shared" si="11"/>
        <v>100</v>
      </c>
      <c r="T19" s="31">
        <f t="shared" si="12"/>
        <v>465</v>
      </c>
      <c r="U19" s="31">
        <f t="shared" si="12"/>
        <v>510</v>
      </c>
      <c r="V19" s="31">
        <f t="shared" si="12"/>
        <v>620</v>
      </c>
      <c r="W19" s="31">
        <f t="shared" si="12"/>
        <v>100</v>
      </c>
      <c r="X19" s="8"/>
      <c r="Y19" s="33"/>
      <c r="Z19" s="33"/>
      <c r="AA19" s="33">
        <v>0</v>
      </c>
      <c r="AB19" s="33">
        <v>0</v>
      </c>
      <c r="AC19" s="33">
        <v>0</v>
      </c>
      <c r="AE19" s="30" t="str">
        <f t="shared" si="13"/>
        <v xml:space="preserve">Water Bungalow </v>
      </c>
      <c r="AF19" s="31" t="str">
        <f t="shared" si="13"/>
        <v>AI</v>
      </c>
      <c r="AG19" s="31" t="str">
        <f t="shared" si="13"/>
        <v>as quoted</v>
      </c>
      <c r="AH19" s="31">
        <f t="shared" si="13"/>
        <v>515</v>
      </c>
      <c r="AI19" s="34">
        <f t="shared" si="13"/>
        <v>570</v>
      </c>
      <c r="AJ19" s="34">
        <f t="shared" si="13"/>
        <v>700</v>
      </c>
      <c r="AK19" s="34">
        <f t="shared" si="13"/>
        <v>100</v>
      </c>
      <c r="AL19" s="34">
        <f t="shared" si="14"/>
        <v>465</v>
      </c>
      <c r="AM19" s="34">
        <f t="shared" si="14"/>
        <v>510</v>
      </c>
      <c r="AN19" s="34">
        <f t="shared" si="14"/>
        <v>620</v>
      </c>
      <c r="AO19" s="34">
        <f>W19</f>
        <v>100</v>
      </c>
      <c r="AQ19" s="35">
        <v>0</v>
      </c>
      <c r="AR19" s="35">
        <v>0</v>
      </c>
      <c r="AS19" s="35">
        <v>0</v>
      </c>
      <c r="AT19" s="36">
        <v>0</v>
      </c>
      <c r="AV19" s="30" t="str">
        <f t="shared" si="15"/>
        <v xml:space="preserve">Water Bungalow </v>
      </c>
      <c r="AW19" s="31" t="str">
        <f t="shared" si="15"/>
        <v>AI</v>
      </c>
      <c r="AX19" s="31" t="str">
        <f t="shared" si="15"/>
        <v>as quoted</v>
      </c>
      <c r="AY19" s="31">
        <f>AH19+AQ19</f>
        <v>515</v>
      </c>
      <c r="AZ19" s="31">
        <f>AI19+AQ19</f>
        <v>570</v>
      </c>
      <c r="BA19" s="31">
        <f t="shared" si="16"/>
        <v>700</v>
      </c>
      <c r="BB19" s="31">
        <f t="shared" si="16"/>
        <v>100</v>
      </c>
      <c r="BC19" s="31">
        <f t="shared" si="16"/>
        <v>465</v>
      </c>
      <c r="BD19" s="31">
        <f>AM19+AS19</f>
        <v>510</v>
      </c>
      <c r="BE19" s="31">
        <f t="shared" si="17"/>
        <v>620</v>
      </c>
      <c r="BF19" s="31">
        <f t="shared" si="17"/>
        <v>100</v>
      </c>
    </row>
    <row r="20" spans="1:58" ht="21" customHeight="1">
      <c r="A20" s="25" t="s">
        <v>23</v>
      </c>
      <c r="M20" s="25" t="s">
        <v>24</v>
      </c>
      <c r="Y20" s="25" t="s">
        <v>25</v>
      </c>
      <c r="AE20" s="25" t="s">
        <v>26</v>
      </c>
      <c r="AQ20" s="25" t="s">
        <v>27</v>
      </c>
      <c r="AV20" s="25" t="s">
        <v>28</v>
      </c>
    </row>
    <row r="21" spans="1:58" ht="21" customHeight="1">
      <c r="A21" s="298" t="s">
        <v>0</v>
      </c>
      <c r="B21" s="298" t="s">
        <v>1</v>
      </c>
      <c r="C21" s="298" t="s">
        <v>29</v>
      </c>
      <c r="D21" s="285" t="s">
        <v>51</v>
      </c>
      <c r="E21" s="286"/>
      <c r="F21" s="286"/>
      <c r="G21" s="287"/>
      <c r="H21" s="285" t="s">
        <v>52</v>
      </c>
      <c r="I21" s="286"/>
      <c r="J21" s="286"/>
      <c r="K21" s="287"/>
      <c r="M21" s="299" t="s">
        <v>0</v>
      </c>
      <c r="N21" s="299" t="s">
        <v>1</v>
      </c>
      <c r="O21" s="299" t="s">
        <v>29</v>
      </c>
      <c r="P21" s="288" t="str">
        <f>D21</f>
        <v>Season 5</v>
      </c>
      <c r="Q21" s="289"/>
      <c r="R21" s="289"/>
      <c r="S21" s="290"/>
      <c r="T21" s="288" t="str">
        <f>H21</f>
        <v>Season 6</v>
      </c>
      <c r="U21" s="289"/>
      <c r="V21" s="289"/>
      <c r="W21" s="290"/>
      <c r="X21" s="8"/>
      <c r="Y21" s="26" t="s">
        <v>32</v>
      </c>
      <c r="Z21" s="26" t="s">
        <v>33</v>
      </c>
      <c r="AA21" s="26" t="s">
        <v>34</v>
      </c>
      <c r="AB21" s="26" t="s">
        <v>34</v>
      </c>
      <c r="AC21" s="26" t="s">
        <v>34</v>
      </c>
      <c r="AE21" s="294" t="s">
        <v>0</v>
      </c>
      <c r="AF21" s="294" t="s">
        <v>1</v>
      </c>
      <c r="AG21" s="294" t="s">
        <v>29</v>
      </c>
      <c r="AH21" s="291" t="str">
        <f>P21</f>
        <v>Season 5</v>
      </c>
      <c r="AI21" s="292"/>
      <c r="AJ21" s="292"/>
      <c r="AK21" s="293"/>
      <c r="AL21" s="291" t="str">
        <f>T21</f>
        <v>Season 6</v>
      </c>
      <c r="AM21" s="292"/>
      <c r="AN21" s="292"/>
      <c r="AO21" s="293"/>
      <c r="AQ21" s="27"/>
      <c r="AR21" s="27"/>
      <c r="AS21" s="27"/>
      <c r="AT21" s="28"/>
      <c r="AV21" s="295" t="s">
        <v>0</v>
      </c>
      <c r="AW21" s="295" t="s">
        <v>1</v>
      </c>
      <c r="AX21" s="295" t="s">
        <v>29</v>
      </c>
      <c r="AY21" s="282" t="str">
        <f>AH21</f>
        <v>Season 5</v>
      </c>
      <c r="AZ21" s="283"/>
      <c r="BA21" s="283"/>
      <c r="BB21" s="284"/>
      <c r="BC21" s="282" t="str">
        <f>AL21</f>
        <v>Season 6</v>
      </c>
      <c r="BD21" s="283"/>
      <c r="BE21" s="283"/>
      <c r="BF21" s="284"/>
    </row>
    <row r="22" spans="1:58" ht="21" customHeight="1">
      <c r="A22" s="298"/>
      <c r="B22" s="298"/>
      <c r="C22" s="298"/>
      <c r="D22" s="285" t="s">
        <v>53</v>
      </c>
      <c r="E22" s="286"/>
      <c r="F22" s="286"/>
      <c r="G22" s="287"/>
      <c r="H22" s="285" t="s">
        <v>54</v>
      </c>
      <c r="I22" s="286"/>
      <c r="J22" s="286"/>
      <c r="K22" s="287"/>
      <c r="M22" s="299"/>
      <c r="N22" s="299"/>
      <c r="O22" s="299"/>
      <c r="P22" s="288" t="str">
        <f>D22</f>
        <v>01 May 2020 to 31 Jul 2020</v>
      </c>
      <c r="Q22" s="289"/>
      <c r="R22" s="289"/>
      <c r="S22" s="290"/>
      <c r="T22" s="288" t="str">
        <f>H22</f>
        <v>01 Aug 2020 to 31 Oct 2020</v>
      </c>
      <c r="U22" s="289"/>
      <c r="V22" s="289"/>
      <c r="W22" s="290"/>
      <c r="X22" s="8"/>
      <c r="Y22" s="26" t="s">
        <v>37</v>
      </c>
      <c r="Z22" s="26" t="s">
        <v>38</v>
      </c>
      <c r="AA22" s="26" t="s">
        <v>38</v>
      </c>
      <c r="AB22" s="26" t="s">
        <v>38</v>
      </c>
      <c r="AC22" s="26"/>
      <c r="AE22" s="294"/>
      <c r="AF22" s="294"/>
      <c r="AG22" s="294"/>
      <c r="AH22" s="291" t="str">
        <f>P22</f>
        <v>01 May 2020 to 31 Jul 2020</v>
      </c>
      <c r="AI22" s="292"/>
      <c r="AJ22" s="292"/>
      <c r="AK22" s="293"/>
      <c r="AL22" s="291" t="str">
        <f>T22</f>
        <v>01 Aug 2020 to 31 Oct 2020</v>
      </c>
      <c r="AM22" s="292"/>
      <c r="AN22" s="292"/>
      <c r="AO22" s="293"/>
      <c r="AQ22" s="27" t="s">
        <v>39</v>
      </c>
      <c r="AR22" s="27"/>
      <c r="AS22" s="27" t="s">
        <v>40</v>
      </c>
      <c r="AT22" s="28"/>
      <c r="AV22" s="296"/>
      <c r="AW22" s="296"/>
      <c r="AX22" s="296"/>
      <c r="AY22" s="282" t="str">
        <f>AH22</f>
        <v>01 May 2020 to 31 Jul 2020</v>
      </c>
      <c r="AZ22" s="283"/>
      <c r="BA22" s="283"/>
      <c r="BB22" s="284"/>
      <c r="BC22" s="282" t="str">
        <f>AL22</f>
        <v>01 Aug 2020 to 31 Oct 2020</v>
      </c>
      <c r="BD22" s="283"/>
      <c r="BE22" s="283"/>
      <c r="BF22" s="284"/>
    </row>
    <row r="23" spans="1:58" ht="21" customHeight="1">
      <c r="A23" s="298"/>
      <c r="B23" s="298"/>
      <c r="C23" s="298"/>
      <c r="D23" s="29" t="s">
        <v>3</v>
      </c>
      <c r="E23" s="29" t="s">
        <v>4</v>
      </c>
      <c r="F23" s="29" t="s">
        <v>5</v>
      </c>
      <c r="G23" s="29" t="s">
        <v>41</v>
      </c>
      <c r="H23" s="29" t="s">
        <v>3</v>
      </c>
      <c r="I23" s="29" t="s">
        <v>4</v>
      </c>
      <c r="J23" s="29" t="s">
        <v>5</v>
      </c>
      <c r="K23" s="29" t="s">
        <v>41</v>
      </c>
      <c r="M23" s="299"/>
      <c r="N23" s="299"/>
      <c r="O23" s="299"/>
      <c r="P23" s="29" t="s">
        <v>3</v>
      </c>
      <c r="Q23" s="29" t="s">
        <v>4</v>
      </c>
      <c r="R23" s="29" t="s">
        <v>5</v>
      </c>
      <c r="S23" s="29" t="s">
        <v>41</v>
      </c>
      <c r="T23" s="29" t="s">
        <v>3</v>
      </c>
      <c r="U23" s="29" t="s">
        <v>4</v>
      </c>
      <c r="V23" s="29" t="s">
        <v>5</v>
      </c>
      <c r="W23" s="29" t="s">
        <v>41</v>
      </c>
      <c r="X23" s="8"/>
      <c r="Y23" s="26"/>
      <c r="Z23" s="26"/>
      <c r="AA23" s="26"/>
      <c r="AB23" s="26"/>
      <c r="AC23" s="26"/>
      <c r="AE23" s="294"/>
      <c r="AF23" s="294"/>
      <c r="AG23" s="294"/>
      <c r="AH23" s="29" t="s">
        <v>3</v>
      </c>
      <c r="AI23" s="29" t="s">
        <v>4</v>
      </c>
      <c r="AJ23" s="29" t="s">
        <v>5</v>
      </c>
      <c r="AK23" s="29" t="s">
        <v>41</v>
      </c>
      <c r="AL23" s="29" t="s">
        <v>3</v>
      </c>
      <c r="AM23" s="29" t="s">
        <v>4</v>
      </c>
      <c r="AN23" s="29" t="s">
        <v>5</v>
      </c>
      <c r="AO23" s="29" t="s">
        <v>41</v>
      </c>
      <c r="AQ23" s="27" t="s">
        <v>42</v>
      </c>
      <c r="AR23" s="27" t="s">
        <v>43</v>
      </c>
      <c r="AS23" s="27" t="s">
        <v>42</v>
      </c>
      <c r="AT23" s="28" t="s">
        <v>43</v>
      </c>
      <c r="AV23" s="297"/>
      <c r="AW23" s="297"/>
      <c r="AX23" s="297"/>
      <c r="AY23" s="29" t="s">
        <v>3</v>
      </c>
      <c r="AZ23" s="29" t="s">
        <v>4</v>
      </c>
      <c r="BA23" s="29" t="s">
        <v>5</v>
      </c>
      <c r="BB23" s="29" t="s">
        <v>41</v>
      </c>
      <c r="BC23" s="29" t="s">
        <v>3</v>
      </c>
      <c r="BD23" s="29" t="s">
        <v>4</v>
      </c>
      <c r="BE23" s="29" t="s">
        <v>5</v>
      </c>
      <c r="BF23" s="29" t="s">
        <v>41</v>
      </c>
    </row>
    <row r="24" spans="1:58" ht="21" customHeight="1">
      <c r="A24" s="30" t="s">
        <v>44</v>
      </c>
      <c r="B24" s="31" t="s">
        <v>8</v>
      </c>
      <c r="C24" s="32" t="s">
        <v>45</v>
      </c>
      <c r="D24" s="31">
        <v>215</v>
      </c>
      <c r="E24" s="31">
        <v>250</v>
      </c>
      <c r="F24" s="31">
        <v>340</v>
      </c>
      <c r="G24" s="31">
        <v>6</v>
      </c>
      <c r="H24" s="31">
        <v>230</v>
      </c>
      <c r="I24" s="31">
        <v>270</v>
      </c>
      <c r="J24" s="31">
        <v>365</v>
      </c>
      <c r="K24" s="31">
        <v>6</v>
      </c>
      <c r="M24" s="30" t="str">
        <f t="shared" ref="M24:O25" si="18">A24</f>
        <v>Standard Bungalow</v>
      </c>
      <c r="N24" s="31" t="str">
        <f t="shared" si="18"/>
        <v>AI</v>
      </c>
      <c r="O24" s="31" t="str">
        <f t="shared" si="18"/>
        <v>as quoted</v>
      </c>
      <c r="P24" s="31">
        <f t="shared" ref="P24:Q25" si="19">SUM(D24)</f>
        <v>215</v>
      </c>
      <c r="Q24" s="31">
        <f t="shared" si="19"/>
        <v>250</v>
      </c>
      <c r="R24" s="31">
        <f t="shared" ref="R24:S25" si="20">F24</f>
        <v>340</v>
      </c>
      <c r="S24" s="31">
        <f t="shared" si="20"/>
        <v>6</v>
      </c>
      <c r="T24" s="31">
        <f t="shared" ref="T24:W25" si="21">SUM(H24)</f>
        <v>230</v>
      </c>
      <c r="U24" s="31">
        <f t="shared" si="21"/>
        <v>270</v>
      </c>
      <c r="V24" s="31">
        <f t="shared" si="21"/>
        <v>365</v>
      </c>
      <c r="W24" s="31">
        <f t="shared" si="21"/>
        <v>6</v>
      </c>
      <c r="X24" s="8"/>
      <c r="Y24" s="33"/>
      <c r="Z24" s="33"/>
      <c r="AA24" s="33">
        <v>0</v>
      </c>
      <c r="AB24" s="33">
        <v>0</v>
      </c>
      <c r="AC24" s="33">
        <v>0</v>
      </c>
      <c r="AE24" s="30" t="str">
        <f t="shared" ref="AE24:AK25" si="22">M24</f>
        <v>Standard Bungalow</v>
      </c>
      <c r="AF24" s="31" t="str">
        <f t="shared" si="22"/>
        <v>AI</v>
      </c>
      <c r="AG24" s="31" t="str">
        <f t="shared" si="22"/>
        <v>as quoted</v>
      </c>
      <c r="AH24" s="31">
        <f t="shared" si="22"/>
        <v>215</v>
      </c>
      <c r="AI24" s="34">
        <f t="shared" si="22"/>
        <v>250</v>
      </c>
      <c r="AJ24" s="34">
        <f t="shared" si="22"/>
        <v>340</v>
      </c>
      <c r="AK24" s="34">
        <f>S24</f>
        <v>6</v>
      </c>
      <c r="AL24" s="34">
        <f t="shared" ref="AL24:AN25" si="23">T24</f>
        <v>230</v>
      </c>
      <c r="AM24" s="34">
        <f t="shared" si="23"/>
        <v>270</v>
      </c>
      <c r="AN24" s="34">
        <f t="shared" si="23"/>
        <v>365</v>
      </c>
      <c r="AO24" s="34">
        <f>W24</f>
        <v>6</v>
      </c>
      <c r="AQ24" s="35">
        <v>0</v>
      </c>
      <c r="AR24" s="35">
        <v>0</v>
      </c>
      <c r="AS24" s="35">
        <v>0</v>
      </c>
      <c r="AT24" s="36">
        <v>0</v>
      </c>
      <c r="AV24" s="30" t="str">
        <f t="shared" ref="AV24:AX25" si="24">AE24</f>
        <v>Standard Bungalow</v>
      </c>
      <c r="AW24" s="31" t="str">
        <f t="shared" si="24"/>
        <v>AI</v>
      </c>
      <c r="AX24" s="31" t="str">
        <f t="shared" si="24"/>
        <v>as quoted</v>
      </c>
      <c r="AY24" s="31">
        <f>AH24+AQ24</f>
        <v>215</v>
      </c>
      <c r="AZ24" s="31">
        <f>AI24+AQ24</f>
        <v>250</v>
      </c>
      <c r="BA24" s="31">
        <f t="shared" ref="BA24:BC25" si="25">AJ24+AQ24</f>
        <v>340</v>
      </c>
      <c r="BB24" s="31">
        <f t="shared" si="25"/>
        <v>6</v>
      </c>
      <c r="BC24" s="31">
        <f t="shared" si="25"/>
        <v>230</v>
      </c>
      <c r="BD24" s="31">
        <f>AM24+AS24</f>
        <v>270</v>
      </c>
      <c r="BE24" s="31">
        <f t="shared" ref="BE24:BF25" si="26">AN24+AS24</f>
        <v>365</v>
      </c>
      <c r="BF24" s="31">
        <f t="shared" si="26"/>
        <v>6</v>
      </c>
    </row>
    <row r="25" spans="1:58" ht="21" customHeight="1">
      <c r="A25" s="30" t="s">
        <v>46</v>
      </c>
      <c r="B25" s="31" t="s">
        <v>8</v>
      </c>
      <c r="C25" s="32" t="s">
        <v>45</v>
      </c>
      <c r="D25" s="31">
        <f>D24+200</f>
        <v>415</v>
      </c>
      <c r="E25" s="31">
        <f>E24+200</f>
        <v>450</v>
      </c>
      <c r="F25" s="31">
        <f>F24+200</f>
        <v>540</v>
      </c>
      <c r="G25" s="31">
        <v>6</v>
      </c>
      <c r="H25" s="31">
        <f>H24+200</f>
        <v>430</v>
      </c>
      <c r="I25" s="31">
        <f>I24+200</f>
        <v>470</v>
      </c>
      <c r="J25" s="31">
        <f>J24+200</f>
        <v>565</v>
      </c>
      <c r="K25" s="31">
        <v>6</v>
      </c>
      <c r="M25" s="30" t="str">
        <f t="shared" si="18"/>
        <v xml:space="preserve">Water Bungalow </v>
      </c>
      <c r="N25" s="31" t="str">
        <f t="shared" si="18"/>
        <v>AI</v>
      </c>
      <c r="O25" s="31" t="str">
        <f t="shared" si="18"/>
        <v>as quoted</v>
      </c>
      <c r="P25" s="31">
        <f t="shared" si="19"/>
        <v>415</v>
      </c>
      <c r="Q25" s="31">
        <f t="shared" si="19"/>
        <v>450</v>
      </c>
      <c r="R25" s="31">
        <f t="shared" si="20"/>
        <v>540</v>
      </c>
      <c r="S25" s="31">
        <f t="shared" si="20"/>
        <v>6</v>
      </c>
      <c r="T25" s="31">
        <f t="shared" si="21"/>
        <v>430</v>
      </c>
      <c r="U25" s="31">
        <f t="shared" si="21"/>
        <v>470</v>
      </c>
      <c r="V25" s="31">
        <f t="shared" si="21"/>
        <v>565</v>
      </c>
      <c r="W25" s="31">
        <f t="shared" si="21"/>
        <v>6</v>
      </c>
      <c r="X25" s="8"/>
      <c r="Y25" s="33"/>
      <c r="Z25" s="33"/>
      <c r="AA25" s="33">
        <v>0</v>
      </c>
      <c r="AB25" s="33">
        <v>0</v>
      </c>
      <c r="AC25" s="33">
        <v>0</v>
      </c>
      <c r="AE25" s="30" t="str">
        <f t="shared" si="22"/>
        <v xml:space="preserve">Water Bungalow </v>
      </c>
      <c r="AF25" s="31" t="str">
        <f t="shared" si="22"/>
        <v>AI</v>
      </c>
      <c r="AG25" s="31" t="str">
        <f t="shared" si="22"/>
        <v>as quoted</v>
      </c>
      <c r="AH25" s="31">
        <f t="shared" si="22"/>
        <v>415</v>
      </c>
      <c r="AI25" s="34">
        <f t="shared" si="22"/>
        <v>450</v>
      </c>
      <c r="AJ25" s="34">
        <f t="shared" si="22"/>
        <v>540</v>
      </c>
      <c r="AK25" s="34">
        <f t="shared" si="22"/>
        <v>6</v>
      </c>
      <c r="AL25" s="34">
        <f t="shared" si="23"/>
        <v>430</v>
      </c>
      <c r="AM25" s="34">
        <f t="shared" si="23"/>
        <v>470</v>
      </c>
      <c r="AN25" s="34">
        <f t="shared" si="23"/>
        <v>565</v>
      </c>
      <c r="AO25" s="34">
        <f>W25</f>
        <v>6</v>
      </c>
      <c r="AQ25" s="35">
        <v>0</v>
      </c>
      <c r="AR25" s="35">
        <v>0</v>
      </c>
      <c r="AS25" s="35">
        <v>0</v>
      </c>
      <c r="AT25" s="36">
        <v>0</v>
      </c>
      <c r="AV25" s="30" t="str">
        <f t="shared" si="24"/>
        <v xml:space="preserve">Water Bungalow </v>
      </c>
      <c r="AW25" s="31" t="str">
        <f t="shared" si="24"/>
        <v>AI</v>
      </c>
      <c r="AX25" s="31" t="str">
        <f t="shared" si="24"/>
        <v>as quoted</v>
      </c>
      <c r="AY25" s="31">
        <f>AH25+AQ25</f>
        <v>415</v>
      </c>
      <c r="AZ25" s="31">
        <f>AI25+AQ25</f>
        <v>450</v>
      </c>
      <c r="BA25" s="31">
        <f t="shared" si="25"/>
        <v>540</v>
      </c>
      <c r="BB25" s="31">
        <f t="shared" si="25"/>
        <v>6</v>
      </c>
      <c r="BC25" s="31">
        <f t="shared" si="25"/>
        <v>430</v>
      </c>
      <c r="BD25" s="31">
        <f>AM25+AS25</f>
        <v>470</v>
      </c>
      <c r="BE25" s="31">
        <f t="shared" si="26"/>
        <v>565</v>
      </c>
      <c r="BF25" s="31">
        <f t="shared" si="26"/>
        <v>6</v>
      </c>
    </row>
  </sheetData>
  <sheetProtection algorithmName="SHA-512" hashValue="dkrmyrtplVRP2BGDYO66dOQsexAKRDLZEcs5qFAmEa3c/bxh+jaiLf1njRdrXiBxMenucnivumkKuVFNu0rFFA==" saltValue="a4IvNa79ZD/DRMeLB7NTLw==" spinCount="100000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15:AF17"/>
    <mergeCell ref="A15:A17"/>
    <mergeCell ref="B15:B17"/>
    <mergeCell ref="C15:C17"/>
    <mergeCell ref="D15:G15"/>
    <mergeCell ref="H15:K15"/>
    <mergeCell ref="M15:M17"/>
    <mergeCell ref="N15:N17"/>
    <mergeCell ref="O15:O17"/>
    <mergeCell ref="P15:S15"/>
    <mergeCell ref="T15:W15"/>
    <mergeCell ref="AE15:AE17"/>
    <mergeCell ref="AY15:BB15"/>
    <mergeCell ref="BC15:BF15"/>
    <mergeCell ref="D16:G16"/>
    <mergeCell ref="H16:K16"/>
    <mergeCell ref="P16:S16"/>
    <mergeCell ref="T16:W16"/>
    <mergeCell ref="AH16:AK16"/>
    <mergeCell ref="AL16:AO16"/>
    <mergeCell ref="AY16:BB16"/>
    <mergeCell ref="BC16:BF16"/>
    <mergeCell ref="AG15:AG17"/>
    <mergeCell ref="AH15:AK15"/>
    <mergeCell ref="AL15:AO15"/>
    <mergeCell ref="AV15:AV17"/>
    <mergeCell ref="AW15:AW17"/>
    <mergeCell ref="AX15:AX17"/>
    <mergeCell ref="AF21:AF23"/>
    <mergeCell ref="A21:A23"/>
    <mergeCell ref="B21:B23"/>
    <mergeCell ref="C21:C23"/>
    <mergeCell ref="D21:G21"/>
    <mergeCell ref="H21:K21"/>
    <mergeCell ref="M21:M23"/>
    <mergeCell ref="N21:N23"/>
    <mergeCell ref="O21:O23"/>
    <mergeCell ref="P21:S21"/>
    <mergeCell ref="T21:W21"/>
    <mergeCell ref="AE21:AE23"/>
    <mergeCell ref="AY21:BB21"/>
    <mergeCell ref="BC21:BF21"/>
    <mergeCell ref="D22:G22"/>
    <mergeCell ref="H22:K22"/>
    <mergeCell ref="P22:S22"/>
    <mergeCell ref="T22:W22"/>
    <mergeCell ref="AH22:AK22"/>
    <mergeCell ref="AL22:AO22"/>
    <mergeCell ref="AY22:BB22"/>
    <mergeCell ref="BC22:BF22"/>
    <mergeCell ref="AG21:AG23"/>
    <mergeCell ref="AH21:AK21"/>
    <mergeCell ref="AL21:AO21"/>
    <mergeCell ref="AV21:AV23"/>
    <mergeCell ref="AW21:AW23"/>
    <mergeCell ref="AX21:AX23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6ED71-E117-4ED1-A010-C6E3C076AFFC}">
  <sheetPr codeName="Лист31"/>
  <dimension ref="A1:K19"/>
  <sheetViews>
    <sheetView view="pageBreakPreview" zoomScale="120" zoomScaleNormal="100" zoomScaleSheetLayoutView="120" workbookViewId="0">
      <selection activeCell="L7" sqref="L7"/>
    </sheetView>
  </sheetViews>
  <sheetFormatPr defaultColWidth="9.140625" defaultRowHeight="20.25" customHeight="1"/>
  <cols>
    <col min="1" max="1" width="23.85546875" style="1" customWidth="1"/>
    <col min="2" max="2" width="9.85546875" style="1" customWidth="1"/>
    <col min="3" max="3" width="13.85546875" style="2" customWidth="1"/>
    <col min="4" max="4" width="11.42578125" style="2" customWidth="1"/>
    <col min="5" max="6" width="11.42578125" style="3" customWidth="1"/>
    <col min="7" max="11" width="11.42578125" style="1" customWidth="1"/>
    <col min="12" max="16384" width="9.140625" style="1"/>
  </cols>
  <sheetData>
    <row r="1" spans="1:11" ht="20.25" customHeight="1">
      <c r="A1" s="300" t="s">
        <v>2090</v>
      </c>
      <c r="B1" s="300"/>
      <c r="C1" s="300"/>
      <c r="D1" s="300"/>
      <c r="K1" s="4"/>
    </row>
    <row r="2" spans="1:11" s="2" customFormat="1" ht="20.25" customHeight="1">
      <c r="A2" s="5"/>
      <c r="B2" s="5"/>
      <c r="E2" s="3"/>
      <c r="F2" s="3"/>
      <c r="G2" s="1"/>
      <c r="H2" s="1"/>
      <c r="I2" s="1"/>
      <c r="J2" s="1"/>
      <c r="K2" s="1"/>
    </row>
    <row r="3" spans="1:11" s="2" customFormat="1" ht="20.25" customHeight="1">
      <c r="A3" s="15" t="s">
        <v>341</v>
      </c>
      <c r="B3" s="15"/>
      <c r="E3" s="3"/>
      <c r="F3" s="3"/>
      <c r="G3" s="1"/>
      <c r="H3" s="1"/>
      <c r="I3" s="1"/>
      <c r="J3" s="1"/>
      <c r="K3" s="1"/>
    </row>
    <row r="4" spans="1:11" s="2" customFormat="1" ht="20.25" customHeight="1">
      <c r="A4" s="7" t="s">
        <v>342</v>
      </c>
      <c r="B4" s="15"/>
      <c r="E4" s="3"/>
      <c r="F4" s="3"/>
      <c r="G4" s="1"/>
      <c r="H4" s="1"/>
      <c r="I4" s="1"/>
      <c r="J4" s="1"/>
      <c r="K4" s="1"/>
    </row>
    <row r="5" spans="1:11" s="2" customFormat="1" ht="20.25" customHeight="1">
      <c r="A5" s="5" t="s">
        <v>343</v>
      </c>
      <c r="B5" s="5"/>
      <c r="E5" s="3"/>
      <c r="F5" s="3"/>
      <c r="G5" s="1"/>
      <c r="H5" s="1"/>
      <c r="I5" s="1"/>
      <c r="J5" s="1"/>
      <c r="K5" s="1"/>
    </row>
    <row r="6" spans="1:11" s="2" customFormat="1" ht="20.25" customHeight="1">
      <c r="A6" s="5" t="s">
        <v>344</v>
      </c>
      <c r="B6" s="5"/>
      <c r="E6" s="3"/>
      <c r="F6" s="3"/>
      <c r="G6" s="1"/>
      <c r="H6" s="1"/>
      <c r="I6" s="1"/>
      <c r="J6" s="1"/>
      <c r="K6" s="1"/>
    </row>
    <row r="7" spans="1:11" s="2" customFormat="1" ht="20.25" customHeight="1">
      <c r="A7" s="5" t="s">
        <v>345</v>
      </c>
      <c r="B7" s="5"/>
      <c r="E7" s="3"/>
      <c r="F7" s="3"/>
      <c r="G7" s="1"/>
      <c r="H7" s="1"/>
      <c r="I7" s="1"/>
      <c r="J7" s="1"/>
      <c r="K7" s="1"/>
    </row>
    <row r="8" spans="1:11" s="2" customFormat="1" ht="20.25" customHeight="1">
      <c r="A8" s="5" t="s">
        <v>346</v>
      </c>
      <c r="B8" s="5"/>
      <c r="E8" s="3"/>
      <c r="F8" s="3"/>
      <c r="G8" s="1"/>
      <c r="H8" s="1"/>
      <c r="I8" s="1"/>
      <c r="J8" s="1"/>
      <c r="K8" s="1"/>
    </row>
    <row r="9" spans="1:11" s="2" customFormat="1" ht="20.25" customHeight="1">
      <c r="A9" s="7"/>
      <c r="B9" s="5"/>
      <c r="E9" s="3"/>
      <c r="F9" s="3"/>
      <c r="G9" s="1"/>
      <c r="H9" s="1"/>
      <c r="I9" s="1"/>
      <c r="J9" s="1"/>
      <c r="K9" s="1"/>
    </row>
    <row r="10" spans="1:11" s="2" customFormat="1" ht="20.25" customHeight="1">
      <c r="A10" s="7" t="s">
        <v>347</v>
      </c>
      <c r="B10" s="15"/>
      <c r="E10" s="3"/>
      <c r="F10" s="3"/>
      <c r="G10" s="1"/>
      <c r="H10" s="1"/>
      <c r="I10" s="1"/>
      <c r="J10" s="1"/>
      <c r="K10" s="1"/>
    </row>
    <row r="11" spans="1:11" s="2" customFormat="1" ht="20.25" customHeight="1">
      <c r="A11" s="5" t="s">
        <v>348</v>
      </c>
      <c r="B11" s="5"/>
      <c r="E11" s="3"/>
      <c r="F11" s="3"/>
      <c r="G11" s="1"/>
      <c r="H11" s="1"/>
      <c r="I11" s="1"/>
      <c r="J11" s="1"/>
      <c r="K11" s="1"/>
    </row>
    <row r="12" spans="1:11" s="2" customFormat="1" ht="20.25" customHeight="1">
      <c r="A12" s="5" t="s">
        <v>349</v>
      </c>
      <c r="B12" s="5"/>
      <c r="E12" s="3"/>
      <c r="F12" s="3"/>
      <c r="G12" s="1"/>
      <c r="H12" s="1"/>
      <c r="I12" s="1"/>
      <c r="J12" s="1"/>
      <c r="K12" s="1"/>
    </row>
    <row r="13" spans="1:11" s="2" customFormat="1" ht="20.25" customHeight="1">
      <c r="A13" s="5" t="s">
        <v>350</v>
      </c>
      <c r="B13" s="5"/>
      <c r="E13" s="3"/>
      <c r="F13" s="3"/>
      <c r="G13" s="1"/>
      <c r="H13" s="1"/>
      <c r="I13" s="1"/>
      <c r="J13" s="1"/>
      <c r="K13" s="1"/>
    </row>
    <row r="14" spans="1:11" s="2" customFormat="1" ht="20.25" customHeight="1">
      <c r="A14" s="5" t="s">
        <v>346</v>
      </c>
      <c r="B14" s="5"/>
      <c r="E14" s="3"/>
      <c r="F14" s="3"/>
      <c r="G14" s="1"/>
      <c r="H14" s="1"/>
      <c r="I14" s="1"/>
      <c r="J14" s="1"/>
      <c r="K14" s="1"/>
    </row>
    <row r="15" spans="1:11" s="2" customFormat="1" ht="20.25" customHeight="1">
      <c r="A15" s="5"/>
      <c r="B15" s="1"/>
      <c r="E15" s="3"/>
      <c r="F15" s="3"/>
      <c r="G15" s="1"/>
      <c r="H15" s="1"/>
      <c r="I15" s="1"/>
      <c r="J15" s="1"/>
      <c r="K15" s="1"/>
    </row>
    <row r="16" spans="1:11" s="2" customFormat="1" ht="20.25" customHeight="1">
      <c r="A16" s="59"/>
      <c r="B16" s="1"/>
      <c r="E16" s="3"/>
      <c r="F16" s="3"/>
      <c r="G16" s="1"/>
      <c r="H16" s="1"/>
      <c r="I16" s="1"/>
      <c r="J16" s="1"/>
      <c r="K16" s="1"/>
    </row>
    <row r="17" spans="1:11" s="2" customFormat="1" ht="20.25" customHeight="1">
      <c r="A17" s="5"/>
      <c r="B17" s="1"/>
      <c r="E17" s="3"/>
      <c r="F17" s="3"/>
      <c r="G17" s="1"/>
      <c r="H17" s="1"/>
      <c r="I17" s="1"/>
      <c r="J17" s="1"/>
      <c r="K17" s="1"/>
    </row>
    <row r="18" spans="1:11" s="2" customFormat="1" ht="20.25" customHeight="1">
      <c r="A18" s="5"/>
      <c r="B18" s="1"/>
      <c r="E18" s="3"/>
      <c r="F18" s="3"/>
      <c r="G18" s="1"/>
      <c r="H18" s="1"/>
      <c r="I18" s="1"/>
      <c r="J18" s="1"/>
      <c r="K18" s="1"/>
    </row>
    <row r="19" spans="1:11" s="2" customFormat="1" ht="20.25" customHeight="1">
      <c r="A19" s="5"/>
      <c r="B19" s="1"/>
      <c r="E19" s="3"/>
      <c r="F19" s="3"/>
      <c r="G19" s="1"/>
      <c r="H19" s="1"/>
      <c r="I19" s="1"/>
      <c r="J19" s="1"/>
      <c r="K19" s="1"/>
    </row>
  </sheetData>
  <mergeCells count="1">
    <mergeCell ref="A1:D1"/>
  </mergeCells>
  <pageMargins left="0.25" right="0.25" top="0.75" bottom="0.75" header="0.3" footer="0.3"/>
  <pageSetup paperSize="9" scale="71" orientation="portrait" verticalDpi="1200" r:id="rId1"/>
  <headerFooter>
    <oddFooter>&amp;L&amp;"Candara,Regular"&amp;8INTOUR MALDIVES &amp;C&amp;"Candara,Regular"&amp;8&amp;P of &amp;N&amp;R&amp;"Candara,Regular"&amp;8Bandos Maldives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89AD-9848-4996-A005-2374C69451E2}">
  <sheetPr codeName="Лист32">
    <tabColor rgb="FFFF0000"/>
  </sheetPr>
  <dimension ref="A7:BF43"/>
  <sheetViews>
    <sheetView topLeftCell="BG1" zoomScaleNormal="100" zoomScaleSheetLayoutView="100" workbookViewId="0">
      <selection sqref="A1:BF1048576"/>
    </sheetView>
  </sheetViews>
  <sheetFormatPr defaultColWidth="16.85546875" defaultRowHeight="23.45" customHeight="1"/>
  <cols>
    <col min="1" max="58" width="0" style="25" hidden="1" customWidth="1"/>
    <col min="59" max="16384" width="16.85546875" style="25"/>
  </cols>
  <sheetData>
    <row r="7" spans="1:58" ht="23.45" customHeight="1">
      <c r="D7" s="25" t="s">
        <v>351</v>
      </c>
    </row>
    <row r="8" spans="1:58" ht="23.45" customHeight="1">
      <c r="A8" s="25" t="s">
        <v>352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3.45" customHeight="1">
      <c r="A9" s="63"/>
      <c r="B9" s="63"/>
      <c r="C9" s="63"/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353</v>
      </c>
      <c r="Z9" s="26" t="s">
        <v>353</v>
      </c>
      <c r="AA9" s="26" t="s">
        <v>353</v>
      </c>
      <c r="AB9" s="26" t="s">
        <v>353</v>
      </c>
      <c r="AC9" s="26" t="s">
        <v>353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 t="s">
        <v>39</v>
      </c>
      <c r="AR9" s="27"/>
      <c r="AS9" s="27" t="s">
        <v>40</v>
      </c>
      <c r="AT9" s="28"/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3.45" customHeight="1">
      <c r="A10" s="298"/>
      <c r="B10" s="298"/>
      <c r="C10" s="298"/>
      <c r="D10" s="285" t="s">
        <v>235</v>
      </c>
      <c r="E10" s="286"/>
      <c r="F10" s="286"/>
      <c r="G10" s="287"/>
      <c r="H10" s="285" t="s">
        <v>354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06 Jan 2020</v>
      </c>
      <c r="U10" s="289"/>
      <c r="V10" s="289"/>
      <c r="W10" s="290"/>
      <c r="X10" s="8"/>
      <c r="Y10" s="26" t="s">
        <v>353</v>
      </c>
      <c r="Z10" s="26" t="s">
        <v>353</v>
      </c>
      <c r="AA10" s="26" t="s">
        <v>353</v>
      </c>
      <c r="AB10" s="26" t="s">
        <v>353</v>
      </c>
      <c r="AC10" s="26" t="s">
        <v>353</v>
      </c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06 Jan 2020</v>
      </c>
      <c r="AM10" s="292"/>
      <c r="AN10" s="292"/>
      <c r="AO10" s="293"/>
      <c r="AQ10" s="27" t="str">
        <f>AH10</f>
        <v>01 Nov 2019 to 23 Dec 2019</v>
      </c>
      <c r="AR10" s="27"/>
      <c r="AS10" s="27" t="str">
        <f>AL10</f>
        <v>24 Dec 2019 to 06 Jan 2020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06 Jan 2020</v>
      </c>
      <c r="BD10" s="283"/>
      <c r="BE10" s="283"/>
      <c r="BF10" s="284"/>
    </row>
    <row r="11" spans="1:58" ht="23.45" customHeight="1">
      <c r="A11" s="298"/>
      <c r="B11" s="298"/>
      <c r="C11" s="298"/>
      <c r="D11" s="29" t="s">
        <v>3</v>
      </c>
      <c r="E11" s="29" t="s">
        <v>4</v>
      </c>
      <c r="F11" s="29" t="s">
        <v>355</v>
      </c>
      <c r="G11" s="29" t="s">
        <v>356</v>
      </c>
      <c r="H11" s="29" t="s">
        <v>3</v>
      </c>
      <c r="I11" s="29" t="s">
        <v>4</v>
      </c>
      <c r="J11" s="29" t="s">
        <v>355</v>
      </c>
      <c r="K11" s="29" t="s">
        <v>356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3.45" customHeight="1">
      <c r="A12" s="30" t="s">
        <v>357</v>
      </c>
      <c r="B12" s="31" t="s">
        <v>139</v>
      </c>
      <c r="C12" s="31" t="s">
        <v>93</v>
      </c>
      <c r="D12" s="31">
        <v>216</v>
      </c>
      <c r="E12" s="31">
        <v>137</v>
      </c>
      <c r="F12" s="31">
        <v>94</v>
      </c>
      <c r="G12" s="31">
        <v>63</v>
      </c>
      <c r="H12" s="31">
        <v>346</v>
      </c>
      <c r="I12" s="31">
        <v>213</v>
      </c>
      <c r="J12" s="31">
        <v>94</v>
      </c>
      <c r="K12" s="31">
        <v>63</v>
      </c>
      <c r="M12" s="30" t="str">
        <f t="shared" ref="M12:O19" si="0">A12</f>
        <v>Standard Room</v>
      </c>
      <c r="N12" s="31" t="str">
        <f t="shared" si="0"/>
        <v>BB</v>
      </c>
      <c r="O12" s="31" t="str">
        <f t="shared" si="0"/>
        <v>As Quoted</v>
      </c>
      <c r="P12" s="31">
        <f t="shared" ref="P12:P19" si="1">SUM(D12)</f>
        <v>216</v>
      </c>
      <c r="Q12" s="31">
        <f t="shared" ref="Q12:Q19" si="2">SUM(E12*2)</f>
        <v>274</v>
      </c>
      <c r="R12" s="31">
        <f t="shared" ref="R12:R19" si="3">F12</f>
        <v>94</v>
      </c>
      <c r="S12" s="31">
        <f t="shared" ref="S12:S19" si="4">SUM(G12)</f>
        <v>63</v>
      </c>
      <c r="T12" s="31">
        <f t="shared" ref="T12:T19" si="5">SUM(H12)</f>
        <v>346</v>
      </c>
      <c r="U12" s="31">
        <f t="shared" ref="U12:U19" si="6">SUM(I12*2)</f>
        <v>426</v>
      </c>
      <c r="V12" s="31">
        <f t="shared" ref="V12:V19" si="7">J12</f>
        <v>94</v>
      </c>
      <c r="W12" s="31">
        <f t="shared" ref="W12:W19" si="8">SUM(K12)</f>
        <v>63</v>
      </c>
      <c r="X12" s="8"/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E12" s="30" t="str">
        <f t="shared" ref="AE12:AG19" si="9">M12</f>
        <v>Standard Room</v>
      </c>
      <c r="AF12" s="31" t="str">
        <f t="shared" si="9"/>
        <v>BB</v>
      </c>
      <c r="AG12" s="31" t="str">
        <f t="shared" si="9"/>
        <v>As Quoted</v>
      </c>
      <c r="AH12" s="64">
        <f t="shared" ref="AH12:AH19" si="10">SUM((P12))</f>
        <v>216</v>
      </c>
      <c r="AI12" s="64">
        <f t="shared" ref="AI12:AO19" si="11">SUM((Q12))</f>
        <v>274</v>
      </c>
      <c r="AJ12" s="64">
        <f t="shared" si="11"/>
        <v>94</v>
      </c>
      <c r="AK12" s="65">
        <f t="shared" si="11"/>
        <v>63</v>
      </c>
      <c r="AL12" s="64">
        <f t="shared" si="11"/>
        <v>346</v>
      </c>
      <c r="AM12" s="64">
        <f t="shared" si="11"/>
        <v>426</v>
      </c>
      <c r="AN12" s="64">
        <f t="shared" si="11"/>
        <v>94</v>
      </c>
      <c r="AO12" s="65">
        <f t="shared" si="11"/>
        <v>63</v>
      </c>
      <c r="AQ12" s="53">
        <v>10</v>
      </c>
      <c r="AR12" s="53">
        <v>1</v>
      </c>
      <c r="AS12" s="53">
        <v>20</v>
      </c>
      <c r="AT12" s="33">
        <v>1</v>
      </c>
      <c r="AV12" s="30" t="str">
        <f t="shared" ref="AV12:AX19" si="12">AE12</f>
        <v>Standard Room</v>
      </c>
      <c r="AW12" s="31" t="str">
        <f t="shared" si="12"/>
        <v>BB</v>
      </c>
      <c r="AX12" s="31" t="str">
        <f t="shared" si="12"/>
        <v>As Quoted</v>
      </c>
      <c r="AY12" s="66">
        <f t="shared" ref="AY12:AY19" si="13">AH12+AQ12</f>
        <v>226</v>
      </c>
      <c r="AZ12" s="66">
        <f t="shared" ref="AZ12:AZ19" si="14">AI12+AQ12</f>
        <v>284</v>
      </c>
      <c r="BA12" s="66">
        <f t="shared" ref="BA12:BA17" si="15">AJ12</f>
        <v>94</v>
      </c>
      <c r="BB12" s="66">
        <f t="shared" ref="BB12:BC19" si="16">AK12+AR12</f>
        <v>64</v>
      </c>
      <c r="BC12" s="66">
        <f t="shared" si="16"/>
        <v>366</v>
      </c>
      <c r="BD12" s="66">
        <f t="shared" ref="BD12:BD19" si="17">AM12+AS12</f>
        <v>446</v>
      </c>
      <c r="BE12" s="66">
        <f t="shared" ref="BE12:BE17" si="18">AN12</f>
        <v>94</v>
      </c>
      <c r="BF12" s="66">
        <f t="shared" ref="BF12:BF19" si="19">AO12+AT12</f>
        <v>64</v>
      </c>
    </row>
    <row r="13" spans="1:58" ht="23.45" customHeight="1">
      <c r="A13" s="30" t="s">
        <v>306</v>
      </c>
      <c r="B13" s="31" t="s">
        <v>139</v>
      </c>
      <c r="C13" s="31" t="s">
        <v>93</v>
      </c>
      <c r="D13" s="31">
        <v>242</v>
      </c>
      <c r="E13" s="31">
        <v>154</v>
      </c>
      <c r="F13" s="31">
        <v>94</v>
      </c>
      <c r="G13" s="31">
        <v>63</v>
      </c>
      <c r="H13" s="31">
        <v>388</v>
      </c>
      <c r="I13" s="31">
        <v>239</v>
      </c>
      <c r="J13" s="31">
        <v>94</v>
      </c>
      <c r="K13" s="31">
        <v>63</v>
      </c>
      <c r="M13" s="30" t="str">
        <f t="shared" si="0"/>
        <v>Garden Villa</v>
      </c>
      <c r="N13" s="31" t="str">
        <f t="shared" si="0"/>
        <v>BB</v>
      </c>
      <c r="O13" s="31" t="str">
        <f t="shared" si="0"/>
        <v>As Quoted</v>
      </c>
      <c r="P13" s="31">
        <f t="shared" si="1"/>
        <v>242</v>
      </c>
      <c r="Q13" s="31">
        <f t="shared" si="2"/>
        <v>308</v>
      </c>
      <c r="R13" s="31">
        <f t="shared" si="3"/>
        <v>94</v>
      </c>
      <c r="S13" s="31">
        <f t="shared" si="4"/>
        <v>63</v>
      </c>
      <c r="T13" s="31">
        <f t="shared" si="5"/>
        <v>388</v>
      </c>
      <c r="U13" s="31">
        <f t="shared" si="6"/>
        <v>478</v>
      </c>
      <c r="V13" s="31">
        <f t="shared" si="7"/>
        <v>94</v>
      </c>
      <c r="W13" s="31">
        <f t="shared" si="8"/>
        <v>63</v>
      </c>
      <c r="X13" s="8"/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E13" s="30" t="str">
        <f t="shared" si="9"/>
        <v>Garden Villa</v>
      </c>
      <c r="AF13" s="31" t="str">
        <f t="shared" si="9"/>
        <v>BB</v>
      </c>
      <c r="AG13" s="31" t="str">
        <f t="shared" si="9"/>
        <v>As Quoted</v>
      </c>
      <c r="AH13" s="64">
        <f t="shared" si="10"/>
        <v>242</v>
      </c>
      <c r="AI13" s="64">
        <f t="shared" si="11"/>
        <v>308</v>
      </c>
      <c r="AJ13" s="64">
        <f t="shared" si="11"/>
        <v>94</v>
      </c>
      <c r="AK13" s="65">
        <f t="shared" si="11"/>
        <v>63</v>
      </c>
      <c r="AL13" s="64">
        <f t="shared" si="11"/>
        <v>388</v>
      </c>
      <c r="AM13" s="64">
        <f t="shared" si="11"/>
        <v>478</v>
      </c>
      <c r="AN13" s="64">
        <f t="shared" si="11"/>
        <v>94</v>
      </c>
      <c r="AO13" s="65">
        <f t="shared" si="11"/>
        <v>63</v>
      </c>
      <c r="AQ13" s="53">
        <v>10</v>
      </c>
      <c r="AR13" s="53">
        <v>1</v>
      </c>
      <c r="AS13" s="53">
        <v>20</v>
      </c>
      <c r="AT13" s="33">
        <v>1</v>
      </c>
      <c r="AV13" s="30" t="str">
        <f t="shared" si="12"/>
        <v>Garden Villa</v>
      </c>
      <c r="AW13" s="31" t="str">
        <f t="shared" si="12"/>
        <v>BB</v>
      </c>
      <c r="AX13" s="31" t="str">
        <f t="shared" si="12"/>
        <v>As Quoted</v>
      </c>
      <c r="AY13" s="66">
        <f t="shared" si="13"/>
        <v>252</v>
      </c>
      <c r="AZ13" s="66">
        <f t="shared" si="14"/>
        <v>318</v>
      </c>
      <c r="BA13" s="66">
        <f t="shared" si="15"/>
        <v>94</v>
      </c>
      <c r="BB13" s="66">
        <f t="shared" si="16"/>
        <v>64</v>
      </c>
      <c r="BC13" s="66">
        <f t="shared" si="16"/>
        <v>408</v>
      </c>
      <c r="BD13" s="66">
        <f t="shared" si="17"/>
        <v>498</v>
      </c>
      <c r="BE13" s="66">
        <f t="shared" si="18"/>
        <v>94</v>
      </c>
      <c r="BF13" s="66">
        <f t="shared" si="19"/>
        <v>64</v>
      </c>
    </row>
    <row r="14" spans="1:58" ht="23.45" customHeight="1">
      <c r="A14" s="30" t="s">
        <v>358</v>
      </c>
      <c r="B14" s="31" t="s">
        <v>139</v>
      </c>
      <c r="C14" s="31" t="s">
        <v>93</v>
      </c>
      <c r="D14" s="31">
        <v>277</v>
      </c>
      <c r="E14" s="31">
        <v>172</v>
      </c>
      <c r="F14" s="31">
        <v>94</v>
      </c>
      <c r="G14" s="31">
        <v>63</v>
      </c>
      <c r="H14" s="31">
        <v>443</v>
      </c>
      <c r="I14" s="31">
        <v>268</v>
      </c>
      <c r="J14" s="31">
        <v>94</v>
      </c>
      <c r="K14" s="31">
        <v>63</v>
      </c>
      <c r="M14" s="30" t="str">
        <f t="shared" si="0"/>
        <v>Deluxe Room</v>
      </c>
      <c r="N14" s="31" t="str">
        <f t="shared" si="0"/>
        <v>BB</v>
      </c>
      <c r="O14" s="31" t="str">
        <f t="shared" si="0"/>
        <v>As Quoted</v>
      </c>
      <c r="P14" s="31">
        <f t="shared" si="1"/>
        <v>277</v>
      </c>
      <c r="Q14" s="31">
        <f t="shared" si="2"/>
        <v>344</v>
      </c>
      <c r="R14" s="31">
        <f t="shared" si="3"/>
        <v>94</v>
      </c>
      <c r="S14" s="31">
        <f t="shared" si="4"/>
        <v>63</v>
      </c>
      <c r="T14" s="31">
        <f t="shared" si="5"/>
        <v>443</v>
      </c>
      <c r="U14" s="31">
        <f t="shared" si="6"/>
        <v>536</v>
      </c>
      <c r="V14" s="31">
        <f t="shared" si="7"/>
        <v>94</v>
      </c>
      <c r="W14" s="31">
        <f t="shared" si="8"/>
        <v>63</v>
      </c>
      <c r="X14" s="8"/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E14" s="30" t="str">
        <f t="shared" si="9"/>
        <v>Deluxe Room</v>
      </c>
      <c r="AF14" s="31" t="str">
        <f t="shared" si="9"/>
        <v>BB</v>
      </c>
      <c r="AG14" s="31" t="str">
        <f t="shared" si="9"/>
        <v>As Quoted</v>
      </c>
      <c r="AH14" s="64">
        <f t="shared" si="10"/>
        <v>277</v>
      </c>
      <c r="AI14" s="64">
        <f t="shared" si="11"/>
        <v>344</v>
      </c>
      <c r="AJ14" s="64">
        <f t="shared" si="11"/>
        <v>94</v>
      </c>
      <c r="AK14" s="65">
        <f t="shared" si="11"/>
        <v>63</v>
      </c>
      <c r="AL14" s="64">
        <f t="shared" si="11"/>
        <v>443</v>
      </c>
      <c r="AM14" s="64">
        <f t="shared" si="11"/>
        <v>536</v>
      </c>
      <c r="AN14" s="64">
        <f t="shared" si="11"/>
        <v>94</v>
      </c>
      <c r="AO14" s="65">
        <f t="shared" si="11"/>
        <v>63</v>
      </c>
      <c r="AQ14" s="53">
        <v>10</v>
      </c>
      <c r="AR14" s="53">
        <v>1</v>
      </c>
      <c r="AS14" s="53">
        <v>20</v>
      </c>
      <c r="AT14" s="33">
        <v>1</v>
      </c>
      <c r="AV14" s="30" t="str">
        <f t="shared" si="12"/>
        <v>Deluxe Room</v>
      </c>
      <c r="AW14" s="31" t="str">
        <f t="shared" si="12"/>
        <v>BB</v>
      </c>
      <c r="AX14" s="31" t="str">
        <f t="shared" si="12"/>
        <v>As Quoted</v>
      </c>
      <c r="AY14" s="66">
        <f t="shared" si="13"/>
        <v>287</v>
      </c>
      <c r="AZ14" s="66">
        <f t="shared" si="14"/>
        <v>354</v>
      </c>
      <c r="BA14" s="66">
        <f t="shared" si="15"/>
        <v>94</v>
      </c>
      <c r="BB14" s="66">
        <f t="shared" si="16"/>
        <v>64</v>
      </c>
      <c r="BC14" s="66">
        <f t="shared" si="16"/>
        <v>463</v>
      </c>
      <c r="BD14" s="66">
        <f t="shared" si="17"/>
        <v>556</v>
      </c>
      <c r="BE14" s="66">
        <f t="shared" si="18"/>
        <v>94</v>
      </c>
      <c r="BF14" s="66">
        <f t="shared" si="19"/>
        <v>64</v>
      </c>
    </row>
    <row r="15" spans="1:58" ht="23.45" customHeight="1">
      <c r="A15" s="30" t="s">
        <v>359</v>
      </c>
      <c r="B15" s="31" t="s">
        <v>139</v>
      </c>
      <c r="C15" s="31" t="s">
        <v>93</v>
      </c>
      <c r="D15" s="31">
        <v>313</v>
      </c>
      <c r="E15" s="31">
        <v>193</v>
      </c>
      <c r="F15" s="31">
        <v>94</v>
      </c>
      <c r="G15" s="31">
        <v>63</v>
      </c>
      <c r="H15" s="31">
        <v>502</v>
      </c>
      <c r="I15" s="31">
        <v>303</v>
      </c>
      <c r="J15" s="31">
        <v>94</v>
      </c>
      <c r="K15" s="31">
        <v>63</v>
      </c>
      <c r="M15" s="30" t="str">
        <f t="shared" si="0"/>
        <v>Superior Villa</v>
      </c>
      <c r="N15" s="31" t="str">
        <f t="shared" si="0"/>
        <v>BB</v>
      </c>
      <c r="O15" s="31" t="str">
        <f t="shared" si="0"/>
        <v>As Quoted</v>
      </c>
      <c r="P15" s="31">
        <f t="shared" si="1"/>
        <v>313</v>
      </c>
      <c r="Q15" s="31">
        <f t="shared" si="2"/>
        <v>386</v>
      </c>
      <c r="R15" s="31">
        <f t="shared" si="3"/>
        <v>94</v>
      </c>
      <c r="S15" s="31">
        <f t="shared" si="4"/>
        <v>63</v>
      </c>
      <c r="T15" s="31">
        <f t="shared" si="5"/>
        <v>502</v>
      </c>
      <c r="U15" s="31">
        <f t="shared" si="6"/>
        <v>606</v>
      </c>
      <c r="V15" s="31">
        <f t="shared" si="7"/>
        <v>94</v>
      </c>
      <c r="W15" s="31">
        <f t="shared" si="8"/>
        <v>63</v>
      </c>
      <c r="X15" s="8"/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E15" s="30" t="str">
        <f t="shared" si="9"/>
        <v>Superior Villa</v>
      </c>
      <c r="AF15" s="31" t="str">
        <f t="shared" si="9"/>
        <v>BB</v>
      </c>
      <c r="AG15" s="31" t="str">
        <f t="shared" si="9"/>
        <v>As Quoted</v>
      </c>
      <c r="AH15" s="64">
        <f t="shared" si="10"/>
        <v>313</v>
      </c>
      <c r="AI15" s="64">
        <f t="shared" si="11"/>
        <v>386</v>
      </c>
      <c r="AJ15" s="64">
        <f t="shared" si="11"/>
        <v>94</v>
      </c>
      <c r="AK15" s="65">
        <f t="shared" si="11"/>
        <v>63</v>
      </c>
      <c r="AL15" s="64">
        <f t="shared" si="11"/>
        <v>502</v>
      </c>
      <c r="AM15" s="64">
        <f t="shared" si="11"/>
        <v>606</v>
      </c>
      <c r="AN15" s="64">
        <f t="shared" si="11"/>
        <v>94</v>
      </c>
      <c r="AO15" s="65">
        <f t="shared" si="11"/>
        <v>63</v>
      </c>
      <c r="AQ15" s="53">
        <v>10</v>
      </c>
      <c r="AR15" s="53">
        <v>1</v>
      </c>
      <c r="AS15" s="53">
        <v>20</v>
      </c>
      <c r="AT15" s="33">
        <v>1</v>
      </c>
      <c r="AV15" s="30" t="str">
        <f t="shared" si="12"/>
        <v>Superior Villa</v>
      </c>
      <c r="AW15" s="31" t="str">
        <f t="shared" si="12"/>
        <v>BB</v>
      </c>
      <c r="AX15" s="31" t="str">
        <f t="shared" si="12"/>
        <v>As Quoted</v>
      </c>
      <c r="AY15" s="66">
        <f t="shared" si="13"/>
        <v>323</v>
      </c>
      <c r="AZ15" s="66">
        <f t="shared" si="14"/>
        <v>396</v>
      </c>
      <c r="BA15" s="66">
        <f t="shared" si="15"/>
        <v>94</v>
      </c>
      <c r="BB15" s="66">
        <f t="shared" si="16"/>
        <v>64</v>
      </c>
      <c r="BC15" s="66">
        <f t="shared" si="16"/>
        <v>522</v>
      </c>
      <c r="BD15" s="66">
        <f t="shared" si="17"/>
        <v>626</v>
      </c>
      <c r="BE15" s="66">
        <f t="shared" si="18"/>
        <v>94</v>
      </c>
      <c r="BF15" s="66">
        <f t="shared" si="19"/>
        <v>64</v>
      </c>
    </row>
    <row r="16" spans="1:58" ht="23.45" customHeight="1">
      <c r="A16" s="30" t="s">
        <v>330</v>
      </c>
      <c r="B16" s="31" t="s">
        <v>139</v>
      </c>
      <c r="C16" s="31" t="s">
        <v>93</v>
      </c>
      <c r="D16" s="31">
        <v>354</v>
      </c>
      <c r="E16" s="31">
        <v>217</v>
      </c>
      <c r="F16" s="31">
        <v>94</v>
      </c>
      <c r="G16" s="31">
        <v>63</v>
      </c>
      <c r="H16" s="31">
        <v>569</v>
      </c>
      <c r="I16" s="31">
        <v>342</v>
      </c>
      <c r="J16" s="31">
        <v>94</v>
      </c>
      <c r="K16" s="31">
        <v>63</v>
      </c>
      <c r="M16" s="30" t="str">
        <f t="shared" si="0"/>
        <v>Beach Villa</v>
      </c>
      <c r="N16" s="31" t="str">
        <f t="shared" si="0"/>
        <v>BB</v>
      </c>
      <c r="O16" s="31" t="str">
        <f t="shared" si="0"/>
        <v>As Quoted</v>
      </c>
      <c r="P16" s="31">
        <f t="shared" si="1"/>
        <v>354</v>
      </c>
      <c r="Q16" s="31">
        <f t="shared" si="2"/>
        <v>434</v>
      </c>
      <c r="R16" s="31">
        <f t="shared" si="3"/>
        <v>94</v>
      </c>
      <c r="S16" s="31">
        <f t="shared" si="4"/>
        <v>63</v>
      </c>
      <c r="T16" s="31">
        <f t="shared" si="5"/>
        <v>569</v>
      </c>
      <c r="U16" s="31">
        <f t="shared" si="6"/>
        <v>684</v>
      </c>
      <c r="V16" s="31">
        <f t="shared" si="7"/>
        <v>94</v>
      </c>
      <c r="W16" s="31">
        <f t="shared" si="8"/>
        <v>63</v>
      </c>
      <c r="X16" s="8"/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E16" s="30" t="str">
        <f t="shared" si="9"/>
        <v>Beach Villa</v>
      </c>
      <c r="AF16" s="31" t="str">
        <f t="shared" si="9"/>
        <v>BB</v>
      </c>
      <c r="AG16" s="31" t="str">
        <f t="shared" si="9"/>
        <v>As Quoted</v>
      </c>
      <c r="AH16" s="64">
        <f t="shared" si="10"/>
        <v>354</v>
      </c>
      <c r="AI16" s="64">
        <f t="shared" si="11"/>
        <v>434</v>
      </c>
      <c r="AJ16" s="64">
        <f t="shared" si="11"/>
        <v>94</v>
      </c>
      <c r="AK16" s="65">
        <f t="shared" si="11"/>
        <v>63</v>
      </c>
      <c r="AL16" s="64">
        <f t="shared" si="11"/>
        <v>569</v>
      </c>
      <c r="AM16" s="64">
        <f t="shared" si="11"/>
        <v>684</v>
      </c>
      <c r="AN16" s="64">
        <f t="shared" si="11"/>
        <v>94</v>
      </c>
      <c r="AO16" s="65">
        <f t="shared" si="11"/>
        <v>63</v>
      </c>
      <c r="AQ16" s="53">
        <v>10</v>
      </c>
      <c r="AR16" s="53">
        <v>1</v>
      </c>
      <c r="AS16" s="53">
        <v>20</v>
      </c>
      <c r="AT16" s="33">
        <v>1</v>
      </c>
      <c r="AV16" s="30" t="str">
        <f t="shared" si="12"/>
        <v>Beach Villa</v>
      </c>
      <c r="AW16" s="31" t="str">
        <f t="shared" si="12"/>
        <v>BB</v>
      </c>
      <c r="AX16" s="31" t="str">
        <f t="shared" si="12"/>
        <v>As Quoted</v>
      </c>
      <c r="AY16" s="66">
        <f t="shared" si="13"/>
        <v>364</v>
      </c>
      <c r="AZ16" s="66">
        <f t="shared" si="14"/>
        <v>444</v>
      </c>
      <c r="BA16" s="66">
        <f t="shared" si="15"/>
        <v>94</v>
      </c>
      <c r="BB16" s="66">
        <f t="shared" si="16"/>
        <v>64</v>
      </c>
      <c r="BC16" s="66">
        <f t="shared" si="16"/>
        <v>589</v>
      </c>
      <c r="BD16" s="66">
        <f t="shared" si="17"/>
        <v>704</v>
      </c>
      <c r="BE16" s="66">
        <f t="shared" si="18"/>
        <v>94</v>
      </c>
      <c r="BF16" s="66">
        <f t="shared" si="19"/>
        <v>64</v>
      </c>
    </row>
    <row r="17" spans="1:58" ht="23.45" customHeight="1">
      <c r="A17" s="30" t="s">
        <v>360</v>
      </c>
      <c r="B17" s="31" t="s">
        <v>139</v>
      </c>
      <c r="C17" s="31" t="s">
        <v>93</v>
      </c>
      <c r="D17" s="31">
        <v>400</v>
      </c>
      <c r="E17" s="31">
        <v>244</v>
      </c>
      <c r="F17" s="31">
        <v>94</v>
      </c>
      <c r="G17" s="31">
        <v>63</v>
      </c>
      <c r="H17" s="31">
        <v>646</v>
      </c>
      <c r="I17" s="31">
        <v>386</v>
      </c>
      <c r="J17" s="31">
        <v>94</v>
      </c>
      <c r="K17" s="31">
        <v>63</v>
      </c>
      <c r="M17" s="30" t="str">
        <f t="shared" si="0"/>
        <v>Superior Beach Villa</v>
      </c>
      <c r="N17" s="31" t="str">
        <f t="shared" si="0"/>
        <v>BB</v>
      </c>
      <c r="O17" s="31" t="str">
        <f t="shared" si="0"/>
        <v>As Quoted</v>
      </c>
      <c r="P17" s="31">
        <f t="shared" si="1"/>
        <v>400</v>
      </c>
      <c r="Q17" s="31">
        <f t="shared" si="2"/>
        <v>488</v>
      </c>
      <c r="R17" s="31">
        <f t="shared" si="3"/>
        <v>94</v>
      </c>
      <c r="S17" s="31">
        <f t="shared" si="4"/>
        <v>63</v>
      </c>
      <c r="T17" s="31">
        <f t="shared" si="5"/>
        <v>646</v>
      </c>
      <c r="U17" s="31">
        <f t="shared" si="6"/>
        <v>772</v>
      </c>
      <c r="V17" s="31">
        <f t="shared" si="7"/>
        <v>94</v>
      </c>
      <c r="W17" s="31">
        <f t="shared" si="8"/>
        <v>63</v>
      </c>
      <c r="X17" s="8"/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E17" s="30" t="str">
        <f t="shared" si="9"/>
        <v>Superior Beach Villa</v>
      </c>
      <c r="AF17" s="31" t="str">
        <f t="shared" si="9"/>
        <v>BB</v>
      </c>
      <c r="AG17" s="31" t="str">
        <f t="shared" si="9"/>
        <v>As Quoted</v>
      </c>
      <c r="AH17" s="64">
        <f t="shared" si="10"/>
        <v>400</v>
      </c>
      <c r="AI17" s="64">
        <f t="shared" si="11"/>
        <v>488</v>
      </c>
      <c r="AJ17" s="64">
        <f t="shared" si="11"/>
        <v>94</v>
      </c>
      <c r="AK17" s="65">
        <f t="shared" si="11"/>
        <v>63</v>
      </c>
      <c r="AL17" s="64">
        <f t="shared" si="11"/>
        <v>646</v>
      </c>
      <c r="AM17" s="64">
        <f t="shared" si="11"/>
        <v>772</v>
      </c>
      <c r="AN17" s="64">
        <f t="shared" si="11"/>
        <v>94</v>
      </c>
      <c r="AO17" s="65">
        <f t="shared" si="11"/>
        <v>63</v>
      </c>
      <c r="AQ17" s="53">
        <v>10</v>
      </c>
      <c r="AR17" s="53">
        <v>1</v>
      </c>
      <c r="AS17" s="53">
        <v>20</v>
      </c>
      <c r="AT17" s="33">
        <v>1</v>
      </c>
      <c r="AV17" s="30" t="str">
        <f t="shared" si="12"/>
        <v>Superior Beach Villa</v>
      </c>
      <c r="AW17" s="31" t="str">
        <f t="shared" si="12"/>
        <v>BB</v>
      </c>
      <c r="AX17" s="31" t="str">
        <f t="shared" si="12"/>
        <v>As Quoted</v>
      </c>
      <c r="AY17" s="66">
        <f t="shared" si="13"/>
        <v>410</v>
      </c>
      <c r="AZ17" s="66">
        <f t="shared" si="14"/>
        <v>498</v>
      </c>
      <c r="BA17" s="66">
        <f t="shared" si="15"/>
        <v>94</v>
      </c>
      <c r="BB17" s="66">
        <f t="shared" si="16"/>
        <v>64</v>
      </c>
      <c r="BC17" s="66">
        <f t="shared" si="16"/>
        <v>666</v>
      </c>
      <c r="BD17" s="66">
        <f t="shared" si="17"/>
        <v>792</v>
      </c>
      <c r="BE17" s="66">
        <f t="shared" si="18"/>
        <v>94</v>
      </c>
      <c r="BF17" s="66">
        <f t="shared" si="19"/>
        <v>64</v>
      </c>
    </row>
    <row r="18" spans="1:58" ht="23.45" customHeight="1">
      <c r="A18" s="30" t="s">
        <v>202</v>
      </c>
      <c r="B18" s="31" t="s">
        <v>139</v>
      </c>
      <c r="C18" s="31" t="s">
        <v>93</v>
      </c>
      <c r="D18" s="31">
        <v>764</v>
      </c>
      <c r="E18" s="31">
        <v>469</v>
      </c>
      <c r="F18" s="31">
        <v>0</v>
      </c>
      <c r="G18" s="31">
        <v>0</v>
      </c>
      <c r="H18" s="31">
        <v>984</v>
      </c>
      <c r="I18" s="31">
        <v>587</v>
      </c>
      <c r="J18" s="31">
        <v>0</v>
      </c>
      <c r="K18" s="31">
        <v>0</v>
      </c>
      <c r="M18" s="30" t="str">
        <f t="shared" si="0"/>
        <v>Beach Pool Villa</v>
      </c>
      <c r="N18" s="31" t="str">
        <f t="shared" si="0"/>
        <v>BB</v>
      </c>
      <c r="O18" s="31" t="str">
        <f t="shared" si="0"/>
        <v>As Quoted</v>
      </c>
      <c r="P18" s="31">
        <f t="shared" si="1"/>
        <v>764</v>
      </c>
      <c r="Q18" s="31">
        <f t="shared" si="2"/>
        <v>938</v>
      </c>
      <c r="R18" s="31">
        <f t="shared" si="3"/>
        <v>0</v>
      </c>
      <c r="S18" s="31">
        <f t="shared" si="4"/>
        <v>0</v>
      </c>
      <c r="T18" s="31">
        <f t="shared" si="5"/>
        <v>984</v>
      </c>
      <c r="U18" s="31">
        <f t="shared" si="6"/>
        <v>1174</v>
      </c>
      <c r="V18" s="31">
        <f t="shared" si="7"/>
        <v>0</v>
      </c>
      <c r="W18" s="31">
        <f t="shared" si="8"/>
        <v>0</v>
      </c>
      <c r="X18" s="8"/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E18" s="30" t="str">
        <f t="shared" si="9"/>
        <v>Beach Pool Villa</v>
      </c>
      <c r="AF18" s="31" t="str">
        <f t="shared" si="9"/>
        <v>BB</v>
      </c>
      <c r="AG18" s="31" t="str">
        <f t="shared" si="9"/>
        <v>As Quoted</v>
      </c>
      <c r="AH18" s="64">
        <f t="shared" si="10"/>
        <v>764</v>
      </c>
      <c r="AI18" s="64">
        <f t="shared" si="11"/>
        <v>938</v>
      </c>
      <c r="AJ18" s="64">
        <f t="shared" si="11"/>
        <v>0</v>
      </c>
      <c r="AK18" s="65">
        <f t="shared" si="11"/>
        <v>0</v>
      </c>
      <c r="AL18" s="64">
        <f t="shared" si="11"/>
        <v>984</v>
      </c>
      <c r="AM18" s="64">
        <f t="shared" si="11"/>
        <v>1174</v>
      </c>
      <c r="AN18" s="64">
        <f t="shared" si="11"/>
        <v>0</v>
      </c>
      <c r="AO18" s="65">
        <f t="shared" si="11"/>
        <v>0</v>
      </c>
      <c r="AQ18" s="53">
        <v>10</v>
      </c>
      <c r="AR18" s="53">
        <v>1</v>
      </c>
      <c r="AS18" s="53">
        <v>20</v>
      </c>
      <c r="AT18" s="33">
        <v>1</v>
      </c>
      <c r="AV18" s="30" t="str">
        <f t="shared" si="12"/>
        <v>Beach Pool Villa</v>
      </c>
      <c r="AW18" s="31" t="str">
        <f t="shared" si="12"/>
        <v>BB</v>
      </c>
      <c r="AX18" s="31" t="str">
        <f t="shared" si="12"/>
        <v>As Quoted</v>
      </c>
      <c r="AY18" s="66">
        <f t="shared" si="13"/>
        <v>774</v>
      </c>
      <c r="AZ18" s="66">
        <f t="shared" si="14"/>
        <v>948</v>
      </c>
      <c r="BA18" s="66" t="s">
        <v>55</v>
      </c>
      <c r="BB18" s="66" t="s">
        <v>55</v>
      </c>
      <c r="BC18" s="66">
        <f t="shared" si="16"/>
        <v>1004</v>
      </c>
      <c r="BD18" s="66">
        <f t="shared" si="17"/>
        <v>1194</v>
      </c>
      <c r="BE18" s="66" t="s">
        <v>55</v>
      </c>
      <c r="BF18" s="66" t="s">
        <v>55</v>
      </c>
    </row>
    <row r="19" spans="1:58" ht="23.45" customHeight="1">
      <c r="A19" s="30" t="s">
        <v>331</v>
      </c>
      <c r="B19" s="31" t="s">
        <v>139</v>
      </c>
      <c r="C19" s="31" t="s">
        <v>93</v>
      </c>
      <c r="D19" s="31">
        <v>805</v>
      </c>
      <c r="E19" s="31">
        <v>494</v>
      </c>
      <c r="F19" s="31">
        <v>153</v>
      </c>
      <c r="G19" s="31">
        <v>92</v>
      </c>
      <c r="H19" s="31">
        <v>1036</v>
      </c>
      <c r="I19" s="31">
        <v>618</v>
      </c>
      <c r="J19" s="31">
        <v>153</v>
      </c>
      <c r="K19" s="31">
        <v>92</v>
      </c>
      <c r="M19" s="30" t="str">
        <f t="shared" si="0"/>
        <v>Water Villa</v>
      </c>
      <c r="N19" s="31" t="str">
        <f t="shared" si="0"/>
        <v>BB</v>
      </c>
      <c r="O19" s="31" t="str">
        <f t="shared" si="0"/>
        <v>As Quoted</v>
      </c>
      <c r="P19" s="31">
        <f t="shared" si="1"/>
        <v>805</v>
      </c>
      <c r="Q19" s="31">
        <f t="shared" si="2"/>
        <v>988</v>
      </c>
      <c r="R19" s="31">
        <f t="shared" si="3"/>
        <v>153</v>
      </c>
      <c r="S19" s="31">
        <f t="shared" si="4"/>
        <v>92</v>
      </c>
      <c r="T19" s="31">
        <f t="shared" si="5"/>
        <v>1036</v>
      </c>
      <c r="U19" s="31">
        <f t="shared" si="6"/>
        <v>1236</v>
      </c>
      <c r="V19" s="31">
        <f t="shared" si="7"/>
        <v>153</v>
      </c>
      <c r="W19" s="31">
        <f t="shared" si="8"/>
        <v>92</v>
      </c>
      <c r="X19" s="8"/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E19" s="30" t="str">
        <f t="shared" si="9"/>
        <v>Water Villa</v>
      </c>
      <c r="AF19" s="31" t="str">
        <f t="shared" si="9"/>
        <v>BB</v>
      </c>
      <c r="AG19" s="31" t="str">
        <f t="shared" si="9"/>
        <v>As Quoted</v>
      </c>
      <c r="AH19" s="64">
        <f t="shared" si="10"/>
        <v>805</v>
      </c>
      <c r="AI19" s="64">
        <f t="shared" si="11"/>
        <v>988</v>
      </c>
      <c r="AJ19" s="64">
        <f t="shared" si="11"/>
        <v>153</v>
      </c>
      <c r="AK19" s="65">
        <f t="shared" si="11"/>
        <v>92</v>
      </c>
      <c r="AL19" s="64">
        <f t="shared" si="11"/>
        <v>1036</v>
      </c>
      <c r="AM19" s="64">
        <f t="shared" si="11"/>
        <v>1236</v>
      </c>
      <c r="AN19" s="64">
        <f t="shared" si="11"/>
        <v>153</v>
      </c>
      <c r="AO19" s="65">
        <f t="shared" si="11"/>
        <v>92</v>
      </c>
      <c r="AQ19" s="53">
        <v>10</v>
      </c>
      <c r="AR19" s="53">
        <v>1</v>
      </c>
      <c r="AS19" s="53">
        <v>20</v>
      </c>
      <c r="AT19" s="33">
        <v>1</v>
      </c>
      <c r="AV19" s="30" t="str">
        <f t="shared" si="12"/>
        <v>Water Villa</v>
      </c>
      <c r="AW19" s="31" t="str">
        <f t="shared" si="12"/>
        <v>BB</v>
      </c>
      <c r="AX19" s="31" t="str">
        <f t="shared" si="12"/>
        <v>As Quoted</v>
      </c>
      <c r="AY19" s="66">
        <f t="shared" si="13"/>
        <v>815</v>
      </c>
      <c r="AZ19" s="66">
        <f t="shared" si="14"/>
        <v>998</v>
      </c>
      <c r="BA19" s="66">
        <f>AJ19</f>
        <v>153</v>
      </c>
      <c r="BB19" s="66">
        <f t="shared" si="16"/>
        <v>93</v>
      </c>
      <c r="BC19" s="66">
        <f t="shared" si="16"/>
        <v>1056</v>
      </c>
      <c r="BD19" s="66">
        <f t="shared" si="17"/>
        <v>1256</v>
      </c>
      <c r="BE19" s="66">
        <f>AN19</f>
        <v>153</v>
      </c>
      <c r="BF19" s="66">
        <f t="shared" si="19"/>
        <v>93</v>
      </c>
    </row>
    <row r="20" spans="1:58" ht="23.45" customHeight="1">
      <c r="A20" s="25" t="s">
        <v>352</v>
      </c>
      <c r="M20" s="25" t="s">
        <v>24</v>
      </c>
      <c r="Y20" s="25" t="s">
        <v>25</v>
      </c>
      <c r="AE20" s="25" t="s">
        <v>26</v>
      </c>
      <c r="AQ20" s="25" t="s">
        <v>27</v>
      </c>
      <c r="AV20" s="25" t="s">
        <v>28</v>
      </c>
    </row>
    <row r="21" spans="1:58" ht="23.45" customHeight="1">
      <c r="A21" s="63"/>
      <c r="B21" s="63"/>
      <c r="C21" s="63"/>
      <c r="D21" s="285" t="s">
        <v>47</v>
      </c>
      <c r="E21" s="286"/>
      <c r="F21" s="286"/>
      <c r="G21" s="287"/>
      <c r="H21" s="285" t="s">
        <v>48</v>
      </c>
      <c r="I21" s="286"/>
      <c r="J21" s="286"/>
      <c r="K21" s="287"/>
      <c r="P21" s="288" t="str">
        <f>D21</f>
        <v>Season 3</v>
      </c>
      <c r="Q21" s="289"/>
      <c r="R21" s="289"/>
      <c r="S21" s="290"/>
      <c r="T21" s="288" t="str">
        <f>H21</f>
        <v>Season 4</v>
      </c>
      <c r="U21" s="289"/>
      <c r="V21" s="289"/>
      <c r="W21" s="290"/>
      <c r="X21" s="8"/>
      <c r="Y21" s="26" t="s">
        <v>353</v>
      </c>
      <c r="Z21" s="26" t="s">
        <v>353</v>
      </c>
      <c r="AA21" s="26" t="s">
        <v>353</v>
      </c>
      <c r="AB21" s="26" t="s">
        <v>353</v>
      </c>
      <c r="AC21" s="26" t="s">
        <v>353</v>
      </c>
      <c r="AH21" s="291" t="str">
        <f>P21</f>
        <v>Season 3</v>
      </c>
      <c r="AI21" s="292"/>
      <c r="AJ21" s="292"/>
      <c r="AK21" s="293"/>
      <c r="AL21" s="291" t="str">
        <f>T21</f>
        <v>Season 4</v>
      </c>
      <c r="AM21" s="292"/>
      <c r="AN21" s="292"/>
      <c r="AO21" s="293"/>
      <c r="AQ21" s="27" t="s">
        <v>39</v>
      </c>
      <c r="AR21" s="27"/>
      <c r="AS21" s="27" t="s">
        <v>40</v>
      </c>
      <c r="AT21" s="28"/>
      <c r="AY21" s="282" t="str">
        <f>AH21</f>
        <v>Season 3</v>
      </c>
      <c r="AZ21" s="283"/>
      <c r="BA21" s="283"/>
      <c r="BB21" s="284"/>
      <c r="BC21" s="282" t="str">
        <f>AL21</f>
        <v>Season 4</v>
      </c>
      <c r="BD21" s="283"/>
      <c r="BE21" s="283"/>
      <c r="BF21" s="284"/>
    </row>
    <row r="22" spans="1:58" ht="23.45" customHeight="1">
      <c r="A22" s="298"/>
      <c r="B22" s="298"/>
      <c r="C22" s="298"/>
      <c r="D22" s="285" t="s">
        <v>361</v>
      </c>
      <c r="E22" s="286"/>
      <c r="F22" s="286"/>
      <c r="G22" s="287"/>
      <c r="H22" s="285" t="s">
        <v>53</v>
      </c>
      <c r="I22" s="286"/>
      <c r="J22" s="286"/>
      <c r="K22" s="287"/>
      <c r="M22" s="299"/>
      <c r="N22" s="299"/>
      <c r="O22" s="299"/>
      <c r="P22" s="288" t="str">
        <f>D22</f>
        <v>07 Jan 2020 to 30 Apr 2020</v>
      </c>
      <c r="Q22" s="289"/>
      <c r="R22" s="289"/>
      <c r="S22" s="290"/>
      <c r="T22" s="288" t="str">
        <f>H22</f>
        <v>01 May 2020 to 31 Jul 2020</v>
      </c>
      <c r="U22" s="289"/>
      <c r="V22" s="289"/>
      <c r="W22" s="290"/>
      <c r="X22" s="8"/>
      <c r="Y22" s="26" t="s">
        <v>353</v>
      </c>
      <c r="Z22" s="26" t="s">
        <v>353</v>
      </c>
      <c r="AA22" s="26" t="s">
        <v>353</v>
      </c>
      <c r="AB22" s="26" t="s">
        <v>353</v>
      </c>
      <c r="AC22" s="26" t="s">
        <v>353</v>
      </c>
      <c r="AE22" s="294"/>
      <c r="AF22" s="294"/>
      <c r="AG22" s="294"/>
      <c r="AH22" s="291" t="str">
        <f>P22</f>
        <v>07 Jan 2020 to 30 Apr 2020</v>
      </c>
      <c r="AI22" s="292"/>
      <c r="AJ22" s="292"/>
      <c r="AK22" s="293"/>
      <c r="AL22" s="291" t="str">
        <f>T22</f>
        <v>01 May 2020 to 31 Jul 2020</v>
      </c>
      <c r="AM22" s="292"/>
      <c r="AN22" s="292"/>
      <c r="AO22" s="293"/>
      <c r="AQ22" s="27" t="str">
        <f>AH22</f>
        <v>07 Jan 2020 to 30 Apr 2020</v>
      </c>
      <c r="AR22" s="27"/>
      <c r="AS22" s="27" t="str">
        <f>AL22</f>
        <v>01 May 2020 to 31 Jul 2020</v>
      </c>
      <c r="AT22" s="28"/>
      <c r="AV22" s="296"/>
      <c r="AW22" s="296"/>
      <c r="AX22" s="296"/>
      <c r="AY22" s="282" t="str">
        <f>AH22</f>
        <v>07 Jan 2020 to 30 Apr 2020</v>
      </c>
      <c r="AZ22" s="283"/>
      <c r="BA22" s="283"/>
      <c r="BB22" s="284"/>
      <c r="BC22" s="282" t="str">
        <f>AL22</f>
        <v>01 May 2020 to 31 Jul 2020</v>
      </c>
      <c r="BD22" s="283"/>
      <c r="BE22" s="283"/>
      <c r="BF22" s="284"/>
    </row>
    <row r="23" spans="1:58" ht="23.45" customHeight="1">
      <c r="A23" s="298"/>
      <c r="B23" s="298"/>
      <c r="C23" s="298"/>
      <c r="D23" s="29" t="s">
        <v>3</v>
      </c>
      <c r="E23" s="29" t="s">
        <v>4</v>
      </c>
      <c r="F23" s="29" t="s">
        <v>355</v>
      </c>
      <c r="G23" s="29" t="s">
        <v>356</v>
      </c>
      <c r="H23" s="29" t="s">
        <v>3</v>
      </c>
      <c r="I23" s="29" t="s">
        <v>4</v>
      </c>
      <c r="J23" s="29" t="s">
        <v>355</v>
      </c>
      <c r="K23" s="29" t="s">
        <v>356</v>
      </c>
      <c r="M23" s="299"/>
      <c r="N23" s="299"/>
      <c r="O23" s="299"/>
      <c r="P23" s="29" t="s">
        <v>3</v>
      </c>
      <c r="Q23" s="29" t="s">
        <v>4</v>
      </c>
      <c r="R23" s="29" t="s">
        <v>5</v>
      </c>
      <c r="S23" s="29" t="s">
        <v>41</v>
      </c>
      <c r="T23" s="29" t="s">
        <v>3</v>
      </c>
      <c r="U23" s="29" t="s">
        <v>4</v>
      </c>
      <c r="V23" s="29" t="s">
        <v>5</v>
      </c>
      <c r="W23" s="29" t="s">
        <v>41</v>
      </c>
      <c r="X23" s="8"/>
      <c r="Y23" s="26"/>
      <c r="Z23" s="26"/>
      <c r="AA23" s="26"/>
      <c r="AB23" s="26"/>
      <c r="AC23" s="26"/>
      <c r="AE23" s="294"/>
      <c r="AF23" s="294"/>
      <c r="AG23" s="294"/>
      <c r="AH23" s="29" t="s">
        <v>3</v>
      </c>
      <c r="AI23" s="29" t="s">
        <v>4</v>
      </c>
      <c r="AJ23" s="29" t="s">
        <v>5</v>
      </c>
      <c r="AK23" s="29" t="s">
        <v>41</v>
      </c>
      <c r="AL23" s="29" t="s">
        <v>3</v>
      </c>
      <c r="AM23" s="29" t="s">
        <v>4</v>
      </c>
      <c r="AN23" s="29" t="s">
        <v>5</v>
      </c>
      <c r="AO23" s="29" t="s">
        <v>41</v>
      </c>
      <c r="AQ23" s="27" t="s">
        <v>42</v>
      </c>
      <c r="AR23" s="27" t="s">
        <v>43</v>
      </c>
      <c r="AS23" s="27" t="s">
        <v>42</v>
      </c>
      <c r="AT23" s="28" t="s">
        <v>43</v>
      </c>
      <c r="AV23" s="297"/>
      <c r="AW23" s="297"/>
      <c r="AX23" s="297"/>
      <c r="AY23" s="29" t="s">
        <v>3</v>
      </c>
      <c r="AZ23" s="29" t="s">
        <v>4</v>
      </c>
      <c r="BA23" s="29" t="s">
        <v>5</v>
      </c>
      <c r="BB23" s="29" t="s">
        <v>41</v>
      </c>
      <c r="BC23" s="29" t="s">
        <v>3</v>
      </c>
      <c r="BD23" s="29" t="s">
        <v>4</v>
      </c>
      <c r="BE23" s="29" t="s">
        <v>5</v>
      </c>
      <c r="BF23" s="29" t="s">
        <v>41</v>
      </c>
    </row>
    <row r="24" spans="1:58" ht="23.45" customHeight="1">
      <c r="A24" s="30" t="s">
        <v>357</v>
      </c>
      <c r="B24" s="31" t="s">
        <v>139</v>
      </c>
      <c r="C24" s="31" t="s">
        <v>93</v>
      </c>
      <c r="D24" s="31">
        <v>294</v>
      </c>
      <c r="E24" s="31">
        <v>183</v>
      </c>
      <c r="F24" s="31">
        <v>94</v>
      </c>
      <c r="G24" s="31">
        <v>63</v>
      </c>
      <c r="H24" s="31">
        <v>172</v>
      </c>
      <c r="I24" s="31">
        <v>113</v>
      </c>
      <c r="J24" s="31">
        <v>94</v>
      </c>
      <c r="K24" s="31">
        <v>63</v>
      </c>
      <c r="M24" s="30" t="str">
        <f t="shared" ref="M24:O31" si="20">A24</f>
        <v>Standard Room</v>
      </c>
      <c r="N24" s="31" t="str">
        <f t="shared" si="20"/>
        <v>BB</v>
      </c>
      <c r="O24" s="31" t="str">
        <f t="shared" si="20"/>
        <v>As Quoted</v>
      </c>
      <c r="P24" s="31">
        <f t="shared" ref="P24:P31" si="21">SUM(D24)</f>
        <v>294</v>
      </c>
      <c r="Q24" s="31">
        <f t="shared" ref="Q24:Q31" si="22">SUM(E24*2)</f>
        <v>366</v>
      </c>
      <c r="R24" s="31">
        <f t="shared" ref="R24:R31" si="23">F24</f>
        <v>94</v>
      </c>
      <c r="S24" s="31">
        <f t="shared" ref="S24:S31" si="24">SUM(G24)</f>
        <v>63</v>
      </c>
      <c r="T24" s="31">
        <f t="shared" ref="T24:T31" si="25">SUM(H24)</f>
        <v>172</v>
      </c>
      <c r="U24" s="31">
        <f t="shared" ref="U24:U31" si="26">SUM(I24*2)</f>
        <v>226</v>
      </c>
      <c r="V24" s="31">
        <f t="shared" ref="V24:V31" si="27">J24</f>
        <v>94</v>
      </c>
      <c r="W24" s="31">
        <f t="shared" ref="W24:W31" si="28">SUM(K24)</f>
        <v>63</v>
      </c>
      <c r="X24" s="8"/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E24" s="30" t="str">
        <f t="shared" ref="AE24:AG31" si="29">M24</f>
        <v>Standard Room</v>
      </c>
      <c r="AF24" s="31" t="str">
        <f t="shared" si="29"/>
        <v>BB</v>
      </c>
      <c r="AG24" s="31" t="str">
        <f t="shared" si="29"/>
        <v>As Quoted</v>
      </c>
      <c r="AH24" s="64">
        <f t="shared" ref="AH24:AH31" si="30">SUM((P24))</f>
        <v>294</v>
      </c>
      <c r="AI24" s="64">
        <f t="shared" ref="AI24:AO31" si="31">SUM((Q24))</f>
        <v>366</v>
      </c>
      <c r="AJ24" s="64">
        <f t="shared" si="31"/>
        <v>94</v>
      </c>
      <c r="AK24" s="65">
        <f t="shared" si="31"/>
        <v>63</v>
      </c>
      <c r="AL24" s="64">
        <f t="shared" si="31"/>
        <v>172</v>
      </c>
      <c r="AM24" s="64">
        <f t="shared" si="31"/>
        <v>226</v>
      </c>
      <c r="AN24" s="64">
        <f t="shared" si="31"/>
        <v>94</v>
      </c>
      <c r="AO24" s="65">
        <f t="shared" si="31"/>
        <v>63</v>
      </c>
      <c r="AQ24" s="53">
        <v>10</v>
      </c>
      <c r="AR24" s="53">
        <v>1</v>
      </c>
      <c r="AS24" s="53">
        <v>10</v>
      </c>
      <c r="AT24" s="53">
        <v>1</v>
      </c>
      <c r="AV24" s="30" t="str">
        <f t="shared" ref="AV24:AX31" si="32">AE24</f>
        <v>Standard Room</v>
      </c>
      <c r="AW24" s="31" t="str">
        <f t="shared" si="32"/>
        <v>BB</v>
      </c>
      <c r="AX24" s="31" t="str">
        <f t="shared" si="32"/>
        <v>As Quoted</v>
      </c>
      <c r="AY24" s="66">
        <f t="shared" ref="AY24:AY31" si="33">AH24+AQ24</f>
        <v>304</v>
      </c>
      <c r="AZ24" s="66">
        <f t="shared" ref="AZ24:AZ31" si="34">AI24+AQ24</f>
        <v>376</v>
      </c>
      <c r="BA24" s="66">
        <f t="shared" ref="BA24:BA29" si="35">AJ24</f>
        <v>94</v>
      </c>
      <c r="BB24" s="66">
        <f t="shared" ref="BB24:BC31" si="36">AK24+AR24</f>
        <v>64</v>
      </c>
      <c r="BC24" s="66">
        <f t="shared" si="36"/>
        <v>182</v>
      </c>
      <c r="BD24" s="66">
        <f t="shared" ref="BD24:BD31" si="37">AM24+AS24</f>
        <v>236</v>
      </c>
      <c r="BE24" s="66">
        <f t="shared" ref="BE24:BE29" si="38">AN24</f>
        <v>94</v>
      </c>
      <c r="BF24" s="66">
        <f t="shared" ref="BF24:BF29" si="39">AO24+AT24</f>
        <v>64</v>
      </c>
    </row>
    <row r="25" spans="1:58" ht="23.45" customHeight="1">
      <c r="A25" s="30" t="s">
        <v>306</v>
      </c>
      <c r="B25" s="31" t="s">
        <v>139</v>
      </c>
      <c r="C25" s="31" t="s">
        <v>93</v>
      </c>
      <c r="D25" s="31">
        <v>330</v>
      </c>
      <c r="E25" s="31">
        <v>205</v>
      </c>
      <c r="F25" s="31">
        <v>94</v>
      </c>
      <c r="G25" s="31">
        <v>63</v>
      </c>
      <c r="H25" s="31">
        <v>193</v>
      </c>
      <c r="I25" s="31">
        <v>127</v>
      </c>
      <c r="J25" s="31">
        <v>94</v>
      </c>
      <c r="K25" s="31">
        <v>63</v>
      </c>
      <c r="M25" s="30" t="str">
        <f t="shared" si="20"/>
        <v>Garden Villa</v>
      </c>
      <c r="N25" s="31" t="str">
        <f t="shared" si="20"/>
        <v>BB</v>
      </c>
      <c r="O25" s="31" t="str">
        <f t="shared" si="20"/>
        <v>As Quoted</v>
      </c>
      <c r="P25" s="31">
        <f t="shared" si="21"/>
        <v>330</v>
      </c>
      <c r="Q25" s="31">
        <f t="shared" si="22"/>
        <v>410</v>
      </c>
      <c r="R25" s="31">
        <f t="shared" si="23"/>
        <v>94</v>
      </c>
      <c r="S25" s="31">
        <f t="shared" si="24"/>
        <v>63</v>
      </c>
      <c r="T25" s="31">
        <f t="shared" si="25"/>
        <v>193</v>
      </c>
      <c r="U25" s="31">
        <f t="shared" si="26"/>
        <v>254</v>
      </c>
      <c r="V25" s="31">
        <f t="shared" si="27"/>
        <v>94</v>
      </c>
      <c r="W25" s="31">
        <f t="shared" si="28"/>
        <v>63</v>
      </c>
      <c r="X25" s="8"/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E25" s="30" t="str">
        <f t="shared" si="29"/>
        <v>Garden Villa</v>
      </c>
      <c r="AF25" s="31" t="str">
        <f t="shared" si="29"/>
        <v>BB</v>
      </c>
      <c r="AG25" s="31" t="str">
        <f t="shared" si="29"/>
        <v>As Quoted</v>
      </c>
      <c r="AH25" s="64">
        <f t="shared" si="30"/>
        <v>330</v>
      </c>
      <c r="AI25" s="64">
        <f t="shared" si="31"/>
        <v>410</v>
      </c>
      <c r="AJ25" s="64">
        <f t="shared" si="31"/>
        <v>94</v>
      </c>
      <c r="AK25" s="65">
        <f t="shared" si="31"/>
        <v>63</v>
      </c>
      <c r="AL25" s="64">
        <f t="shared" si="31"/>
        <v>193</v>
      </c>
      <c r="AM25" s="64">
        <f t="shared" si="31"/>
        <v>254</v>
      </c>
      <c r="AN25" s="64">
        <f t="shared" si="31"/>
        <v>94</v>
      </c>
      <c r="AO25" s="65">
        <f t="shared" si="31"/>
        <v>63</v>
      </c>
      <c r="AQ25" s="53">
        <v>10</v>
      </c>
      <c r="AR25" s="53">
        <v>1</v>
      </c>
      <c r="AS25" s="53">
        <v>10</v>
      </c>
      <c r="AT25" s="53">
        <v>1</v>
      </c>
      <c r="AV25" s="30" t="str">
        <f t="shared" si="32"/>
        <v>Garden Villa</v>
      </c>
      <c r="AW25" s="31" t="str">
        <f t="shared" si="32"/>
        <v>BB</v>
      </c>
      <c r="AX25" s="31" t="str">
        <f t="shared" si="32"/>
        <v>As Quoted</v>
      </c>
      <c r="AY25" s="66">
        <f t="shared" si="33"/>
        <v>340</v>
      </c>
      <c r="AZ25" s="66">
        <f t="shared" si="34"/>
        <v>420</v>
      </c>
      <c r="BA25" s="66">
        <f t="shared" si="35"/>
        <v>94</v>
      </c>
      <c r="BB25" s="66">
        <f t="shared" si="36"/>
        <v>64</v>
      </c>
      <c r="BC25" s="66">
        <f t="shared" si="36"/>
        <v>203</v>
      </c>
      <c r="BD25" s="66">
        <f t="shared" si="37"/>
        <v>264</v>
      </c>
      <c r="BE25" s="66">
        <f t="shared" si="38"/>
        <v>94</v>
      </c>
      <c r="BF25" s="66">
        <f t="shared" si="39"/>
        <v>64</v>
      </c>
    </row>
    <row r="26" spans="1:58" ht="23.45" customHeight="1">
      <c r="A26" s="30" t="s">
        <v>358</v>
      </c>
      <c r="B26" s="31" t="s">
        <v>139</v>
      </c>
      <c r="C26" s="31" t="s">
        <v>93</v>
      </c>
      <c r="D26" s="31">
        <v>377</v>
      </c>
      <c r="E26" s="31">
        <v>230</v>
      </c>
      <c r="F26" s="31">
        <v>94</v>
      </c>
      <c r="G26" s="31">
        <v>63</v>
      </c>
      <c r="H26" s="31">
        <v>220</v>
      </c>
      <c r="I26" s="31">
        <v>142</v>
      </c>
      <c r="J26" s="31">
        <v>94</v>
      </c>
      <c r="K26" s="31">
        <v>63</v>
      </c>
      <c r="M26" s="30" t="str">
        <f t="shared" si="20"/>
        <v>Deluxe Room</v>
      </c>
      <c r="N26" s="31" t="str">
        <f t="shared" si="20"/>
        <v>BB</v>
      </c>
      <c r="O26" s="31" t="str">
        <f t="shared" si="20"/>
        <v>As Quoted</v>
      </c>
      <c r="P26" s="31">
        <f t="shared" si="21"/>
        <v>377</v>
      </c>
      <c r="Q26" s="31">
        <f t="shared" si="22"/>
        <v>460</v>
      </c>
      <c r="R26" s="31">
        <f t="shared" si="23"/>
        <v>94</v>
      </c>
      <c r="S26" s="31">
        <f t="shared" si="24"/>
        <v>63</v>
      </c>
      <c r="T26" s="31">
        <f t="shared" si="25"/>
        <v>220</v>
      </c>
      <c r="U26" s="31">
        <f t="shared" si="26"/>
        <v>284</v>
      </c>
      <c r="V26" s="31">
        <f t="shared" si="27"/>
        <v>94</v>
      </c>
      <c r="W26" s="31">
        <f t="shared" si="28"/>
        <v>63</v>
      </c>
      <c r="X26" s="8"/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E26" s="30" t="str">
        <f t="shared" si="29"/>
        <v>Deluxe Room</v>
      </c>
      <c r="AF26" s="31" t="str">
        <f t="shared" si="29"/>
        <v>BB</v>
      </c>
      <c r="AG26" s="31" t="str">
        <f t="shared" si="29"/>
        <v>As Quoted</v>
      </c>
      <c r="AH26" s="64">
        <f t="shared" si="30"/>
        <v>377</v>
      </c>
      <c r="AI26" s="64">
        <f t="shared" si="31"/>
        <v>460</v>
      </c>
      <c r="AJ26" s="64">
        <f t="shared" si="31"/>
        <v>94</v>
      </c>
      <c r="AK26" s="65">
        <f t="shared" si="31"/>
        <v>63</v>
      </c>
      <c r="AL26" s="64">
        <f t="shared" si="31"/>
        <v>220</v>
      </c>
      <c r="AM26" s="64">
        <f t="shared" si="31"/>
        <v>284</v>
      </c>
      <c r="AN26" s="64">
        <f t="shared" si="31"/>
        <v>94</v>
      </c>
      <c r="AO26" s="65">
        <f t="shared" si="31"/>
        <v>63</v>
      </c>
      <c r="AQ26" s="53">
        <v>10</v>
      </c>
      <c r="AR26" s="53">
        <v>1</v>
      </c>
      <c r="AS26" s="53">
        <v>10</v>
      </c>
      <c r="AT26" s="53">
        <v>1</v>
      </c>
      <c r="AV26" s="30" t="str">
        <f t="shared" si="32"/>
        <v>Deluxe Room</v>
      </c>
      <c r="AW26" s="31" t="str">
        <f t="shared" si="32"/>
        <v>BB</v>
      </c>
      <c r="AX26" s="31" t="str">
        <f t="shared" si="32"/>
        <v>As Quoted</v>
      </c>
      <c r="AY26" s="66">
        <f t="shared" si="33"/>
        <v>387</v>
      </c>
      <c r="AZ26" s="66">
        <f t="shared" si="34"/>
        <v>470</v>
      </c>
      <c r="BA26" s="66">
        <f t="shared" si="35"/>
        <v>94</v>
      </c>
      <c r="BB26" s="66">
        <f t="shared" si="36"/>
        <v>64</v>
      </c>
      <c r="BC26" s="66">
        <f t="shared" si="36"/>
        <v>230</v>
      </c>
      <c r="BD26" s="66">
        <f t="shared" si="37"/>
        <v>294</v>
      </c>
      <c r="BE26" s="66">
        <f t="shared" si="38"/>
        <v>94</v>
      </c>
      <c r="BF26" s="66">
        <f t="shared" si="39"/>
        <v>64</v>
      </c>
    </row>
    <row r="27" spans="1:58" ht="23.45" customHeight="1">
      <c r="A27" s="30" t="s">
        <v>359</v>
      </c>
      <c r="B27" s="31" t="s">
        <v>139</v>
      </c>
      <c r="C27" s="31" t="s">
        <v>93</v>
      </c>
      <c r="D27" s="31">
        <v>427</v>
      </c>
      <c r="E27" s="31">
        <v>259</v>
      </c>
      <c r="F27" s="31">
        <v>94</v>
      </c>
      <c r="G27" s="31">
        <v>63</v>
      </c>
      <c r="H27" s="31">
        <v>248</v>
      </c>
      <c r="I27" s="31">
        <v>159</v>
      </c>
      <c r="J27" s="31">
        <v>94</v>
      </c>
      <c r="K27" s="31">
        <v>63</v>
      </c>
      <c r="M27" s="30" t="str">
        <f t="shared" si="20"/>
        <v>Superior Villa</v>
      </c>
      <c r="N27" s="31" t="str">
        <f t="shared" si="20"/>
        <v>BB</v>
      </c>
      <c r="O27" s="31" t="str">
        <f t="shared" si="20"/>
        <v>As Quoted</v>
      </c>
      <c r="P27" s="31">
        <f t="shared" si="21"/>
        <v>427</v>
      </c>
      <c r="Q27" s="31">
        <f t="shared" si="22"/>
        <v>518</v>
      </c>
      <c r="R27" s="31">
        <f t="shared" si="23"/>
        <v>94</v>
      </c>
      <c r="S27" s="31">
        <f t="shared" si="24"/>
        <v>63</v>
      </c>
      <c r="T27" s="31">
        <f t="shared" si="25"/>
        <v>248</v>
      </c>
      <c r="U27" s="31">
        <f t="shared" si="26"/>
        <v>318</v>
      </c>
      <c r="V27" s="31">
        <f t="shared" si="27"/>
        <v>94</v>
      </c>
      <c r="W27" s="31">
        <f t="shared" si="28"/>
        <v>63</v>
      </c>
      <c r="X27" s="8"/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E27" s="30" t="str">
        <f t="shared" si="29"/>
        <v>Superior Villa</v>
      </c>
      <c r="AF27" s="31" t="str">
        <f t="shared" si="29"/>
        <v>BB</v>
      </c>
      <c r="AG27" s="31" t="str">
        <f t="shared" si="29"/>
        <v>As Quoted</v>
      </c>
      <c r="AH27" s="64">
        <f t="shared" si="30"/>
        <v>427</v>
      </c>
      <c r="AI27" s="64">
        <f t="shared" si="31"/>
        <v>518</v>
      </c>
      <c r="AJ27" s="64">
        <f t="shared" si="31"/>
        <v>94</v>
      </c>
      <c r="AK27" s="65">
        <f t="shared" si="31"/>
        <v>63</v>
      </c>
      <c r="AL27" s="64">
        <f t="shared" si="31"/>
        <v>248</v>
      </c>
      <c r="AM27" s="64">
        <f t="shared" si="31"/>
        <v>318</v>
      </c>
      <c r="AN27" s="64">
        <f t="shared" si="31"/>
        <v>94</v>
      </c>
      <c r="AO27" s="65">
        <f t="shared" si="31"/>
        <v>63</v>
      </c>
      <c r="AQ27" s="53">
        <v>10</v>
      </c>
      <c r="AR27" s="53">
        <v>1</v>
      </c>
      <c r="AS27" s="53">
        <v>10</v>
      </c>
      <c r="AT27" s="53">
        <v>1</v>
      </c>
      <c r="AV27" s="30" t="str">
        <f t="shared" si="32"/>
        <v>Superior Villa</v>
      </c>
      <c r="AW27" s="31" t="str">
        <f t="shared" si="32"/>
        <v>BB</v>
      </c>
      <c r="AX27" s="31" t="str">
        <f t="shared" si="32"/>
        <v>As Quoted</v>
      </c>
      <c r="AY27" s="66">
        <f t="shared" si="33"/>
        <v>437</v>
      </c>
      <c r="AZ27" s="66">
        <f t="shared" si="34"/>
        <v>528</v>
      </c>
      <c r="BA27" s="66">
        <f t="shared" si="35"/>
        <v>94</v>
      </c>
      <c r="BB27" s="66">
        <f t="shared" si="36"/>
        <v>64</v>
      </c>
      <c r="BC27" s="66">
        <f t="shared" si="36"/>
        <v>258</v>
      </c>
      <c r="BD27" s="66">
        <f t="shared" si="37"/>
        <v>328</v>
      </c>
      <c r="BE27" s="66">
        <f t="shared" si="38"/>
        <v>94</v>
      </c>
      <c r="BF27" s="66">
        <f t="shared" si="39"/>
        <v>64</v>
      </c>
    </row>
    <row r="28" spans="1:58" ht="23.45" customHeight="1">
      <c r="A28" s="30" t="s">
        <v>330</v>
      </c>
      <c r="B28" s="31" t="s">
        <v>139</v>
      </c>
      <c r="C28" s="31" t="s">
        <v>93</v>
      </c>
      <c r="D28" s="31">
        <v>484</v>
      </c>
      <c r="E28" s="31">
        <v>292</v>
      </c>
      <c r="F28" s="31">
        <v>94</v>
      </c>
      <c r="G28" s="31">
        <v>63</v>
      </c>
      <c r="H28" s="31">
        <v>280</v>
      </c>
      <c r="I28" s="31">
        <v>178</v>
      </c>
      <c r="J28" s="31">
        <v>94</v>
      </c>
      <c r="K28" s="31">
        <v>63</v>
      </c>
      <c r="M28" s="30" t="str">
        <f t="shared" si="20"/>
        <v>Beach Villa</v>
      </c>
      <c r="N28" s="31" t="str">
        <f t="shared" si="20"/>
        <v>BB</v>
      </c>
      <c r="O28" s="31" t="str">
        <f t="shared" si="20"/>
        <v>As Quoted</v>
      </c>
      <c r="P28" s="31">
        <f t="shared" si="21"/>
        <v>484</v>
      </c>
      <c r="Q28" s="31">
        <f t="shared" si="22"/>
        <v>584</v>
      </c>
      <c r="R28" s="31">
        <f t="shared" si="23"/>
        <v>94</v>
      </c>
      <c r="S28" s="31">
        <f t="shared" si="24"/>
        <v>63</v>
      </c>
      <c r="T28" s="31">
        <f t="shared" si="25"/>
        <v>280</v>
      </c>
      <c r="U28" s="31">
        <f t="shared" si="26"/>
        <v>356</v>
      </c>
      <c r="V28" s="31">
        <f t="shared" si="27"/>
        <v>94</v>
      </c>
      <c r="W28" s="31">
        <f t="shared" si="28"/>
        <v>63</v>
      </c>
      <c r="X28" s="8"/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E28" s="30" t="str">
        <f t="shared" si="29"/>
        <v>Beach Villa</v>
      </c>
      <c r="AF28" s="31" t="str">
        <f t="shared" si="29"/>
        <v>BB</v>
      </c>
      <c r="AG28" s="31" t="str">
        <f t="shared" si="29"/>
        <v>As Quoted</v>
      </c>
      <c r="AH28" s="64">
        <f t="shared" si="30"/>
        <v>484</v>
      </c>
      <c r="AI28" s="64">
        <f t="shared" si="31"/>
        <v>584</v>
      </c>
      <c r="AJ28" s="64">
        <f t="shared" si="31"/>
        <v>94</v>
      </c>
      <c r="AK28" s="65">
        <f t="shared" si="31"/>
        <v>63</v>
      </c>
      <c r="AL28" s="64">
        <f t="shared" si="31"/>
        <v>280</v>
      </c>
      <c r="AM28" s="64">
        <f t="shared" si="31"/>
        <v>356</v>
      </c>
      <c r="AN28" s="64">
        <f t="shared" si="31"/>
        <v>94</v>
      </c>
      <c r="AO28" s="65">
        <f t="shared" si="31"/>
        <v>63</v>
      </c>
      <c r="AQ28" s="53">
        <v>10</v>
      </c>
      <c r="AR28" s="53">
        <v>1</v>
      </c>
      <c r="AS28" s="53">
        <v>10</v>
      </c>
      <c r="AT28" s="53">
        <v>1</v>
      </c>
      <c r="AV28" s="30" t="str">
        <f t="shared" si="32"/>
        <v>Beach Villa</v>
      </c>
      <c r="AW28" s="31" t="str">
        <f t="shared" si="32"/>
        <v>BB</v>
      </c>
      <c r="AX28" s="31" t="str">
        <f t="shared" si="32"/>
        <v>As Quoted</v>
      </c>
      <c r="AY28" s="66">
        <f t="shared" si="33"/>
        <v>494</v>
      </c>
      <c r="AZ28" s="66">
        <f t="shared" si="34"/>
        <v>594</v>
      </c>
      <c r="BA28" s="66">
        <f t="shared" si="35"/>
        <v>94</v>
      </c>
      <c r="BB28" s="66">
        <f t="shared" si="36"/>
        <v>64</v>
      </c>
      <c r="BC28" s="66">
        <f t="shared" si="36"/>
        <v>290</v>
      </c>
      <c r="BD28" s="66">
        <f t="shared" si="37"/>
        <v>366</v>
      </c>
      <c r="BE28" s="66">
        <f t="shared" si="38"/>
        <v>94</v>
      </c>
      <c r="BF28" s="66">
        <f t="shared" si="39"/>
        <v>64</v>
      </c>
    </row>
    <row r="29" spans="1:58" ht="23.45" customHeight="1">
      <c r="A29" s="30" t="s">
        <v>360</v>
      </c>
      <c r="B29" s="31" t="s">
        <v>139</v>
      </c>
      <c r="C29" s="31" t="s">
        <v>93</v>
      </c>
      <c r="D29" s="31">
        <v>549</v>
      </c>
      <c r="E29" s="31">
        <v>330</v>
      </c>
      <c r="F29" s="31">
        <v>94</v>
      </c>
      <c r="G29" s="31">
        <v>63</v>
      </c>
      <c r="H29" s="31">
        <v>316</v>
      </c>
      <c r="I29" s="31">
        <v>199</v>
      </c>
      <c r="J29" s="31">
        <v>94</v>
      </c>
      <c r="K29" s="31">
        <v>63</v>
      </c>
      <c r="M29" s="30" t="str">
        <f t="shared" si="20"/>
        <v>Superior Beach Villa</v>
      </c>
      <c r="N29" s="31" t="str">
        <f t="shared" si="20"/>
        <v>BB</v>
      </c>
      <c r="O29" s="31" t="str">
        <f t="shared" si="20"/>
        <v>As Quoted</v>
      </c>
      <c r="P29" s="31">
        <f t="shared" si="21"/>
        <v>549</v>
      </c>
      <c r="Q29" s="31">
        <f t="shared" si="22"/>
        <v>660</v>
      </c>
      <c r="R29" s="31">
        <f t="shared" si="23"/>
        <v>94</v>
      </c>
      <c r="S29" s="31">
        <f t="shared" si="24"/>
        <v>63</v>
      </c>
      <c r="T29" s="31">
        <f t="shared" si="25"/>
        <v>316</v>
      </c>
      <c r="U29" s="31">
        <f t="shared" si="26"/>
        <v>398</v>
      </c>
      <c r="V29" s="31">
        <f t="shared" si="27"/>
        <v>94</v>
      </c>
      <c r="W29" s="31">
        <f t="shared" si="28"/>
        <v>63</v>
      </c>
      <c r="X29" s="8"/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E29" s="30" t="str">
        <f t="shared" si="29"/>
        <v>Superior Beach Villa</v>
      </c>
      <c r="AF29" s="31" t="str">
        <f t="shared" si="29"/>
        <v>BB</v>
      </c>
      <c r="AG29" s="31" t="str">
        <f t="shared" si="29"/>
        <v>As Quoted</v>
      </c>
      <c r="AH29" s="64">
        <f t="shared" si="30"/>
        <v>549</v>
      </c>
      <c r="AI29" s="64">
        <f t="shared" si="31"/>
        <v>660</v>
      </c>
      <c r="AJ29" s="64">
        <f t="shared" si="31"/>
        <v>94</v>
      </c>
      <c r="AK29" s="65">
        <f t="shared" si="31"/>
        <v>63</v>
      </c>
      <c r="AL29" s="64">
        <f t="shared" si="31"/>
        <v>316</v>
      </c>
      <c r="AM29" s="64">
        <f t="shared" si="31"/>
        <v>398</v>
      </c>
      <c r="AN29" s="64">
        <f t="shared" si="31"/>
        <v>94</v>
      </c>
      <c r="AO29" s="65">
        <f t="shared" si="31"/>
        <v>63</v>
      </c>
      <c r="AQ29" s="53">
        <v>10</v>
      </c>
      <c r="AR29" s="53">
        <v>1</v>
      </c>
      <c r="AS29" s="53">
        <v>10</v>
      </c>
      <c r="AT29" s="53">
        <v>1</v>
      </c>
      <c r="AV29" s="30" t="str">
        <f t="shared" si="32"/>
        <v>Superior Beach Villa</v>
      </c>
      <c r="AW29" s="31" t="str">
        <f t="shared" si="32"/>
        <v>BB</v>
      </c>
      <c r="AX29" s="31" t="str">
        <f t="shared" si="32"/>
        <v>As Quoted</v>
      </c>
      <c r="AY29" s="66">
        <f t="shared" si="33"/>
        <v>559</v>
      </c>
      <c r="AZ29" s="66">
        <f t="shared" si="34"/>
        <v>670</v>
      </c>
      <c r="BA29" s="66">
        <f t="shared" si="35"/>
        <v>94</v>
      </c>
      <c r="BB29" s="66">
        <f t="shared" si="36"/>
        <v>64</v>
      </c>
      <c r="BC29" s="66">
        <f t="shared" si="36"/>
        <v>326</v>
      </c>
      <c r="BD29" s="66">
        <f t="shared" si="37"/>
        <v>408</v>
      </c>
      <c r="BE29" s="66">
        <f t="shared" si="38"/>
        <v>94</v>
      </c>
      <c r="BF29" s="66">
        <f t="shared" si="39"/>
        <v>64</v>
      </c>
    </row>
    <row r="30" spans="1:58" ht="23.45" customHeight="1">
      <c r="A30" s="30" t="s">
        <v>202</v>
      </c>
      <c r="B30" s="31" t="s">
        <v>139</v>
      </c>
      <c r="C30" s="31" t="s">
        <v>93</v>
      </c>
      <c r="D30" s="31">
        <v>826</v>
      </c>
      <c r="E30" s="31">
        <v>494</v>
      </c>
      <c r="F30" s="31">
        <v>0</v>
      </c>
      <c r="G30" s="31">
        <v>0</v>
      </c>
      <c r="H30" s="31">
        <v>590</v>
      </c>
      <c r="I30" s="31">
        <v>356</v>
      </c>
      <c r="J30" s="31">
        <v>0</v>
      </c>
      <c r="K30" s="31">
        <v>0</v>
      </c>
      <c r="M30" s="30" t="str">
        <f t="shared" si="20"/>
        <v>Beach Pool Villa</v>
      </c>
      <c r="N30" s="31" t="str">
        <f t="shared" si="20"/>
        <v>BB</v>
      </c>
      <c r="O30" s="31" t="str">
        <f t="shared" si="20"/>
        <v>As Quoted</v>
      </c>
      <c r="P30" s="31">
        <f t="shared" si="21"/>
        <v>826</v>
      </c>
      <c r="Q30" s="31">
        <f t="shared" si="22"/>
        <v>988</v>
      </c>
      <c r="R30" s="31">
        <f t="shared" si="23"/>
        <v>0</v>
      </c>
      <c r="S30" s="31">
        <f t="shared" si="24"/>
        <v>0</v>
      </c>
      <c r="T30" s="31">
        <f t="shared" si="25"/>
        <v>590</v>
      </c>
      <c r="U30" s="31">
        <f t="shared" si="26"/>
        <v>712</v>
      </c>
      <c r="V30" s="31">
        <f t="shared" si="27"/>
        <v>0</v>
      </c>
      <c r="W30" s="31">
        <f t="shared" si="28"/>
        <v>0</v>
      </c>
      <c r="X30" s="8"/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E30" s="30" t="str">
        <f t="shared" si="29"/>
        <v>Beach Pool Villa</v>
      </c>
      <c r="AF30" s="31" t="str">
        <f t="shared" si="29"/>
        <v>BB</v>
      </c>
      <c r="AG30" s="31" t="str">
        <f t="shared" si="29"/>
        <v>As Quoted</v>
      </c>
      <c r="AH30" s="64">
        <f t="shared" si="30"/>
        <v>826</v>
      </c>
      <c r="AI30" s="64">
        <f t="shared" si="31"/>
        <v>988</v>
      </c>
      <c r="AJ30" s="64">
        <f t="shared" si="31"/>
        <v>0</v>
      </c>
      <c r="AK30" s="65">
        <f t="shared" si="31"/>
        <v>0</v>
      </c>
      <c r="AL30" s="64">
        <f t="shared" si="31"/>
        <v>590</v>
      </c>
      <c r="AM30" s="64">
        <f t="shared" si="31"/>
        <v>712</v>
      </c>
      <c r="AN30" s="64">
        <f t="shared" si="31"/>
        <v>0</v>
      </c>
      <c r="AO30" s="65">
        <f t="shared" si="31"/>
        <v>0</v>
      </c>
      <c r="AQ30" s="53">
        <v>10</v>
      </c>
      <c r="AR30" s="53">
        <v>1</v>
      </c>
      <c r="AS30" s="53">
        <v>10</v>
      </c>
      <c r="AT30" s="53">
        <v>1</v>
      </c>
      <c r="AV30" s="30" t="str">
        <f t="shared" si="32"/>
        <v>Beach Pool Villa</v>
      </c>
      <c r="AW30" s="31" t="str">
        <f t="shared" si="32"/>
        <v>BB</v>
      </c>
      <c r="AX30" s="31" t="str">
        <f t="shared" si="32"/>
        <v>As Quoted</v>
      </c>
      <c r="AY30" s="66">
        <f t="shared" si="33"/>
        <v>836</v>
      </c>
      <c r="AZ30" s="66">
        <f t="shared" si="34"/>
        <v>998</v>
      </c>
      <c r="BA30" s="66" t="s">
        <v>55</v>
      </c>
      <c r="BB30" s="66" t="s">
        <v>55</v>
      </c>
      <c r="BC30" s="66">
        <f t="shared" si="36"/>
        <v>600</v>
      </c>
      <c r="BD30" s="66">
        <f t="shared" si="37"/>
        <v>722</v>
      </c>
      <c r="BE30" s="66" t="s">
        <v>55</v>
      </c>
      <c r="BF30" s="66" t="s">
        <v>55</v>
      </c>
    </row>
    <row r="31" spans="1:58" ht="23.45" customHeight="1">
      <c r="A31" s="30" t="s">
        <v>331</v>
      </c>
      <c r="B31" s="31" t="s">
        <v>139</v>
      </c>
      <c r="C31" s="31" t="s">
        <v>93</v>
      </c>
      <c r="D31" s="31">
        <v>870</v>
      </c>
      <c r="E31" s="31">
        <v>520</v>
      </c>
      <c r="F31" s="31">
        <v>153</v>
      </c>
      <c r="G31" s="31">
        <v>92</v>
      </c>
      <c r="H31" s="31">
        <v>622</v>
      </c>
      <c r="I31" s="31">
        <v>375</v>
      </c>
      <c r="J31" s="31">
        <v>153</v>
      </c>
      <c r="K31" s="31">
        <v>92</v>
      </c>
      <c r="M31" s="30" t="str">
        <f t="shared" si="20"/>
        <v>Water Villa</v>
      </c>
      <c r="N31" s="31" t="str">
        <f t="shared" si="20"/>
        <v>BB</v>
      </c>
      <c r="O31" s="31" t="str">
        <f t="shared" si="20"/>
        <v>As Quoted</v>
      </c>
      <c r="P31" s="31">
        <f t="shared" si="21"/>
        <v>870</v>
      </c>
      <c r="Q31" s="31">
        <f t="shared" si="22"/>
        <v>1040</v>
      </c>
      <c r="R31" s="31">
        <f t="shared" si="23"/>
        <v>153</v>
      </c>
      <c r="S31" s="31">
        <f t="shared" si="24"/>
        <v>92</v>
      </c>
      <c r="T31" s="31">
        <f t="shared" si="25"/>
        <v>622</v>
      </c>
      <c r="U31" s="31">
        <f t="shared" si="26"/>
        <v>750</v>
      </c>
      <c r="V31" s="31">
        <f t="shared" si="27"/>
        <v>153</v>
      </c>
      <c r="W31" s="31">
        <f t="shared" si="28"/>
        <v>92</v>
      </c>
      <c r="X31" s="8"/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E31" s="30" t="str">
        <f t="shared" si="29"/>
        <v>Water Villa</v>
      </c>
      <c r="AF31" s="31" t="str">
        <f t="shared" si="29"/>
        <v>BB</v>
      </c>
      <c r="AG31" s="31" t="str">
        <f t="shared" si="29"/>
        <v>As Quoted</v>
      </c>
      <c r="AH31" s="64">
        <f t="shared" si="30"/>
        <v>870</v>
      </c>
      <c r="AI31" s="64">
        <f t="shared" si="31"/>
        <v>1040</v>
      </c>
      <c r="AJ31" s="64">
        <f t="shared" si="31"/>
        <v>153</v>
      </c>
      <c r="AK31" s="65">
        <f t="shared" si="31"/>
        <v>92</v>
      </c>
      <c r="AL31" s="64">
        <f t="shared" si="31"/>
        <v>622</v>
      </c>
      <c r="AM31" s="64">
        <f t="shared" si="31"/>
        <v>750</v>
      </c>
      <c r="AN31" s="64">
        <f t="shared" si="31"/>
        <v>153</v>
      </c>
      <c r="AO31" s="65">
        <f t="shared" si="31"/>
        <v>92</v>
      </c>
      <c r="AQ31" s="53">
        <v>10</v>
      </c>
      <c r="AR31" s="53">
        <v>1</v>
      </c>
      <c r="AS31" s="53">
        <v>10</v>
      </c>
      <c r="AT31" s="53">
        <v>1</v>
      </c>
      <c r="AV31" s="30" t="str">
        <f t="shared" si="32"/>
        <v>Water Villa</v>
      </c>
      <c r="AW31" s="31" t="str">
        <f t="shared" si="32"/>
        <v>BB</v>
      </c>
      <c r="AX31" s="31" t="str">
        <f t="shared" si="32"/>
        <v>As Quoted</v>
      </c>
      <c r="AY31" s="66">
        <f t="shared" si="33"/>
        <v>880</v>
      </c>
      <c r="AZ31" s="66">
        <f t="shared" si="34"/>
        <v>1050</v>
      </c>
      <c r="BA31" s="66">
        <f>AJ31</f>
        <v>153</v>
      </c>
      <c r="BB31" s="66">
        <f t="shared" ref="BB31" si="40">AK31+AR31</f>
        <v>93</v>
      </c>
      <c r="BC31" s="66">
        <f t="shared" si="36"/>
        <v>632</v>
      </c>
      <c r="BD31" s="66">
        <f t="shared" si="37"/>
        <v>760</v>
      </c>
      <c r="BE31" s="66">
        <f>AN31</f>
        <v>153</v>
      </c>
      <c r="BF31" s="66">
        <f t="shared" ref="BF31" si="41">AO31+AT31</f>
        <v>93</v>
      </c>
    </row>
    <row r="32" spans="1:58" ht="23.45" customHeight="1">
      <c r="A32" s="25" t="s">
        <v>352</v>
      </c>
      <c r="M32" s="25" t="s">
        <v>24</v>
      </c>
      <c r="Y32" s="25" t="s">
        <v>25</v>
      </c>
      <c r="AE32" s="25" t="s">
        <v>26</v>
      </c>
      <c r="AQ32" s="25" t="s">
        <v>27</v>
      </c>
      <c r="AV32" s="25" t="s">
        <v>28</v>
      </c>
    </row>
    <row r="33" spans="1:58" ht="23.45" customHeight="1">
      <c r="A33" s="63"/>
      <c r="B33" s="63"/>
      <c r="C33" s="63"/>
      <c r="D33" s="285" t="s">
        <v>51</v>
      </c>
      <c r="E33" s="286"/>
      <c r="F33" s="286"/>
      <c r="G33" s="287"/>
      <c r="H33" s="285" t="s">
        <v>52</v>
      </c>
      <c r="I33" s="286"/>
      <c r="J33" s="286"/>
      <c r="K33" s="287"/>
      <c r="P33" s="288" t="str">
        <f>D33</f>
        <v>Season 5</v>
      </c>
      <c r="Q33" s="289"/>
      <c r="R33" s="289"/>
      <c r="S33" s="290"/>
      <c r="T33" s="288" t="str">
        <f>H33</f>
        <v>Season 6</v>
      </c>
      <c r="U33" s="289"/>
      <c r="V33" s="289"/>
      <c r="W33" s="290"/>
      <c r="X33" s="8"/>
      <c r="Y33" s="26" t="s">
        <v>353</v>
      </c>
      <c r="Z33" s="26" t="s">
        <v>353</v>
      </c>
      <c r="AA33" s="26" t="s">
        <v>353</v>
      </c>
      <c r="AB33" s="26" t="s">
        <v>353</v>
      </c>
      <c r="AC33" s="26" t="s">
        <v>353</v>
      </c>
      <c r="AH33" s="291" t="str">
        <f>P33</f>
        <v>Season 5</v>
      </c>
      <c r="AI33" s="292"/>
      <c r="AJ33" s="292"/>
      <c r="AK33" s="293"/>
      <c r="AL33" s="291" t="str">
        <f>T33</f>
        <v>Season 6</v>
      </c>
      <c r="AM33" s="292"/>
      <c r="AN33" s="292"/>
      <c r="AO33" s="293"/>
      <c r="AQ33" s="27" t="s">
        <v>39</v>
      </c>
      <c r="AR33" s="27"/>
      <c r="AS33" s="27" t="s">
        <v>40</v>
      </c>
      <c r="AT33" s="28"/>
      <c r="AY33" s="282" t="str">
        <f>AH33</f>
        <v>Season 5</v>
      </c>
      <c r="AZ33" s="283"/>
      <c r="BA33" s="283"/>
      <c r="BB33" s="284"/>
      <c r="BC33" s="282" t="str">
        <f>AL33</f>
        <v>Season 6</v>
      </c>
      <c r="BD33" s="283"/>
      <c r="BE33" s="283"/>
      <c r="BF33" s="284"/>
    </row>
    <row r="34" spans="1:58" ht="23.45" customHeight="1">
      <c r="A34" s="298"/>
      <c r="B34" s="298"/>
      <c r="C34" s="298"/>
      <c r="D34" s="285" t="s">
        <v>179</v>
      </c>
      <c r="E34" s="286"/>
      <c r="F34" s="286"/>
      <c r="G34" s="287"/>
      <c r="H34" s="285" t="s">
        <v>362</v>
      </c>
      <c r="I34" s="286"/>
      <c r="J34" s="286"/>
      <c r="K34" s="287"/>
      <c r="M34" s="299"/>
      <c r="N34" s="299"/>
      <c r="O34" s="299"/>
      <c r="P34" s="288" t="str">
        <f>D34</f>
        <v>01 Aug 2020 to 31 Aug 2020</v>
      </c>
      <c r="Q34" s="289"/>
      <c r="R34" s="289"/>
      <c r="S34" s="290"/>
      <c r="T34" s="288" t="str">
        <f>H34</f>
        <v>01 Sep 2020 to 31 Oct 2020</v>
      </c>
      <c r="U34" s="289"/>
      <c r="V34" s="289"/>
      <c r="W34" s="290"/>
      <c r="X34" s="8"/>
      <c r="Y34" s="26" t="s">
        <v>353</v>
      </c>
      <c r="Z34" s="26" t="s">
        <v>353</v>
      </c>
      <c r="AA34" s="26" t="s">
        <v>353</v>
      </c>
      <c r="AB34" s="26" t="s">
        <v>353</v>
      </c>
      <c r="AC34" s="26" t="s">
        <v>353</v>
      </c>
      <c r="AE34" s="294"/>
      <c r="AF34" s="294"/>
      <c r="AG34" s="294"/>
      <c r="AH34" s="291" t="str">
        <f>P34</f>
        <v>01 Aug 2020 to 31 Aug 2020</v>
      </c>
      <c r="AI34" s="292"/>
      <c r="AJ34" s="292"/>
      <c r="AK34" s="293"/>
      <c r="AL34" s="291" t="str">
        <f>T34</f>
        <v>01 Sep 2020 to 31 Oct 2020</v>
      </c>
      <c r="AM34" s="292"/>
      <c r="AN34" s="292"/>
      <c r="AO34" s="293"/>
      <c r="AQ34" s="27" t="str">
        <f>AH34</f>
        <v>01 Aug 2020 to 31 Aug 2020</v>
      </c>
      <c r="AR34" s="27"/>
      <c r="AS34" s="27" t="str">
        <f>AL34</f>
        <v>01 Sep 2020 to 31 Oct 2020</v>
      </c>
      <c r="AT34" s="28"/>
      <c r="AV34" s="296"/>
      <c r="AW34" s="296"/>
      <c r="AX34" s="296"/>
      <c r="AY34" s="282" t="str">
        <f>AH34</f>
        <v>01 Aug 2020 to 31 Aug 2020</v>
      </c>
      <c r="AZ34" s="283"/>
      <c r="BA34" s="283"/>
      <c r="BB34" s="284"/>
      <c r="BC34" s="282" t="str">
        <f>AL34</f>
        <v>01 Sep 2020 to 31 Oct 2020</v>
      </c>
      <c r="BD34" s="283"/>
      <c r="BE34" s="283"/>
      <c r="BF34" s="284"/>
    </row>
    <row r="35" spans="1:58" ht="23.45" customHeight="1">
      <c r="A35" s="298"/>
      <c r="B35" s="298"/>
      <c r="C35" s="298"/>
      <c r="D35" s="29" t="s">
        <v>3</v>
      </c>
      <c r="E35" s="29" t="s">
        <v>4</v>
      </c>
      <c r="F35" s="29" t="s">
        <v>355</v>
      </c>
      <c r="G35" s="29" t="s">
        <v>356</v>
      </c>
      <c r="H35" s="29" t="s">
        <v>3</v>
      </c>
      <c r="I35" s="29" t="s">
        <v>4</v>
      </c>
      <c r="J35" s="29" t="s">
        <v>355</v>
      </c>
      <c r="K35" s="29" t="s">
        <v>356</v>
      </c>
      <c r="M35" s="299"/>
      <c r="N35" s="299"/>
      <c r="O35" s="299"/>
      <c r="P35" s="29" t="s">
        <v>3</v>
      </c>
      <c r="Q35" s="29" t="s">
        <v>4</v>
      </c>
      <c r="R35" s="29" t="s">
        <v>5</v>
      </c>
      <c r="S35" s="29" t="s">
        <v>41</v>
      </c>
      <c r="T35" s="29" t="s">
        <v>3</v>
      </c>
      <c r="U35" s="29" t="s">
        <v>4</v>
      </c>
      <c r="V35" s="29" t="s">
        <v>5</v>
      </c>
      <c r="W35" s="29" t="s">
        <v>41</v>
      </c>
      <c r="X35" s="8"/>
      <c r="Y35" s="26"/>
      <c r="Z35" s="26"/>
      <c r="AA35" s="26"/>
      <c r="AB35" s="26"/>
      <c r="AC35" s="26"/>
      <c r="AE35" s="294"/>
      <c r="AF35" s="294"/>
      <c r="AG35" s="294"/>
      <c r="AH35" s="29" t="s">
        <v>3</v>
      </c>
      <c r="AI35" s="29" t="s">
        <v>4</v>
      </c>
      <c r="AJ35" s="29" t="s">
        <v>5</v>
      </c>
      <c r="AK35" s="29" t="s">
        <v>41</v>
      </c>
      <c r="AL35" s="29" t="s">
        <v>3</v>
      </c>
      <c r="AM35" s="29" t="s">
        <v>4</v>
      </c>
      <c r="AN35" s="29" t="s">
        <v>5</v>
      </c>
      <c r="AO35" s="29" t="s">
        <v>41</v>
      </c>
      <c r="AQ35" s="27" t="s">
        <v>42</v>
      </c>
      <c r="AR35" s="27" t="s">
        <v>43</v>
      </c>
      <c r="AS35" s="27" t="s">
        <v>42</v>
      </c>
      <c r="AT35" s="28" t="s">
        <v>43</v>
      </c>
      <c r="AV35" s="297"/>
      <c r="AW35" s="297"/>
      <c r="AX35" s="297"/>
      <c r="AY35" s="29" t="s">
        <v>3</v>
      </c>
      <c r="AZ35" s="29" t="s">
        <v>4</v>
      </c>
      <c r="BA35" s="29" t="s">
        <v>5</v>
      </c>
      <c r="BB35" s="29" t="s">
        <v>41</v>
      </c>
      <c r="BC35" s="29" t="s">
        <v>3</v>
      </c>
      <c r="BD35" s="29" t="s">
        <v>4</v>
      </c>
      <c r="BE35" s="29" t="s">
        <v>5</v>
      </c>
      <c r="BF35" s="29" t="s">
        <v>41</v>
      </c>
    </row>
    <row r="36" spans="1:58" ht="23.45" customHeight="1">
      <c r="A36" s="30" t="s">
        <v>357</v>
      </c>
      <c r="B36" s="31" t="s">
        <v>139</v>
      </c>
      <c r="C36" s="31" t="s">
        <v>93</v>
      </c>
      <c r="D36" s="31">
        <v>210</v>
      </c>
      <c r="E36" s="31">
        <v>134</v>
      </c>
      <c r="F36" s="31">
        <v>94</v>
      </c>
      <c r="G36" s="31">
        <v>63</v>
      </c>
      <c r="H36" s="31">
        <v>188</v>
      </c>
      <c r="I36" s="31">
        <v>120</v>
      </c>
      <c r="J36" s="31">
        <v>94</v>
      </c>
      <c r="K36" s="31">
        <v>63</v>
      </c>
      <c r="M36" s="30" t="str">
        <f t="shared" ref="M36:O43" si="42">A36</f>
        <v>Standard Room</v>
      </c>
      <c r="N36" s="31" t="str">
        <f t="shared" si="42"/>
        <v>BB</v>
      </c>
      <c r="O36" s="31" t="str">
        <f t="shared" si="42"/>
        <v>As Quoted</v>
      </c>
      <c r="P36" s="31">
        <f t="shared" ref="P36:P43" si="43">SUM(D36)</f>
        <v>210</v>
      </c>
      <c r="Q36" s="31">
        <f t="shared" ref="Q36:Q43" si="44">SUM(E36*2)</f>
        <v>268</v>
      </c>
      <c r="R36" s="31">
        <f t="shared" ref="R36:R43" si="45">F36</f>
        <v>94</v>
      </c>
      <c r="S36" s="31">
        <f t="shared" ref="S36:S43" si="46">SUM(G36)</f>
        <v>63</v>
      </c>
      <c r="T36" s="31">
        <f t="shared" ref="T36:T43" si="47">SUM(H36)</f>
        <v>188</v>
      </c>
      <c r="U36" s="31">
        <f t="shared" ref="U36:U43" si="48">SUM(I36*2)</f>
        <v>240</v>
      </c>
      <c r="V36" s="31">
        <f t="shared" ref="V36:V43" si="49">J36</f>
        <v>94</v>
      </c>
      <c r="W36" s="31">
        <f t="shared" ref="W36:W43" si="50">SUM(K36)</f>
        <v>63</v>
      </c>
      <c r="X36" s="8"/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E36" s="30" t="str">
        <f t="shared" ref="AE36:AG43" si="51">M36</f>
        <v>Standard Room</v>
      </c>
      <c r="AF36" s="31" t="str">
        <f t="shared" si="51"/>
        <v>BB</v>
      </c>
      <c r="AG36" s="31" t="str">
        <f t="shared" si="51"/>
        <v>As Quoted</v>
      </c>
      <c r="AH36" s="64">
        <f t="shared" ref="AH36:AH43" si="52">SUM((P36))</f>
        <v>210</v>
      </c>
      <c r="AI36" s="64">
        <f t="shared" ref="AI36:AO43" si="53">SUM((Q36))</f>
        <v>268</v>
      </c>
      <c r="AJ36" s="64">
        <f t="shared" si="53"/>
        <v>94</v>
      </c>
      <c r="AK36" s="65">
        <f t="shared" si="53"/>
        <v>63</v>
      </c>
      <c r="AL36" s="64">
        <f t="shared" si="53"/>
        <v>188</v>
      </c>
      <c r="AM36" s="64">
        <f t="shared" si="53"/>
        <v>240</v>
      </c>
      <c r="AN36" s="64">
        <f t="shared" si="53"/>
        <v>94</v>
      </c>
      <c r="AO36" s="65">
        <f t="shared" si="53"/>
        <v>63</v>
      </c>
      <c r="AQ36" s="53">
        <v>10</v>
      </c>
      <c r="AR36" s="53">
        <v>1</v>
      </c>
      <c r="AS36" s="53">
        <v>10</v>
      </c>
      <c r="AT36" s="53">
        <v>1</v>
      </c>
      <c r="AV36" s="30" t="str">
        <f t="shared" ref="AV36:AX43" si="54">AE36</f>
        <v>Standard Room</v>
      </c>
      <c r="AW36" s="31" t="str">
        <f t="shared" si="54"/>
        <v>BB</v>
      </c>
      <c r="AX36" s="31" t="str">
        <f t="shared" si="54"/>
        <v>As Quoted</v>
      </c>
      <c r="AY36" s="66">
        <f t="shared" ref="AY36:AY43" si="55">AH36+AQ36</f>
        <v>220</v>
      </c>
      <c r="AZ36" s="66">
        <f t="shared" ref="AZ36:AZ43" si="56">AI36+AQ36</f>
        <v>278</v>
      </c>
      <c r="BA36" s="66">
        <f t="shared" ref="BA36:BA41" si="57">AJ36</f>
        <v>94</v>
      </c>
      <c r="BB36" s="66">
        <f t="shared" ref="BB36:BC43" si="58">AK36+AR36</f>
        <v>64</v>
      </c>
      <c r="BC36" s="66">
        <f t="shared" si="58"/>
        <v>198</v>
      </c>
      <c r="BD36" s="66">
        <f t="shared" ref="BD36:BD43" si="59">AM36+AS36</f>
        <v>250</v>
      </c>
      <c r="BE36" s="66">
        <f t="shared" ref="BE36:BE41" si="60">AN36</f>
        <v>94</v>
      </c>
      <c r="BF36" s="66">
        <f t="shared" ref="BF36:BF41" si="61">AO36+AT36</f>
        <v>64</v>
      </c>
    </row>
    <row r="37" spans="1:58" ht="23.45" customHeight="1">
      <c r="A37" s="30" t="s">
        <v>306</v>
      </c>
      <c r="B37" s="31" t="s">
        <v>139</v>
      </c>
      <c r="C37" s="31" t="s">
        <v>93</v>
      </c>
      <c r="D37" s="31">
        <v>236</v>
      </c>
      <c r="E37" s="31">
        <v>150</v>
      </c>
      <c r="F37" s="31">
        <v>94</v>
      </c>
      <c r="G37" s="31">
        <v>63</v>
      </c>
      <c r="H37" s="31">
        <v>211</v>
      </c>
      <c r="I37" s="31">
        <v>135</v>
      </c>
      <c r="J37" s="31">
        <v>94</v>
      </c>
      <c r="K37" s="31">
        <v>63</v>
      </c>
      <c r="M37" s="30" t="str">
        <f t="shared" si="42"/>
        <v>Garden Villa</v>
      </c>
      <c r="N37" s="31" t="str">
        <f t="shared" si="42"/>
        <v>BB</v>
      </c>
      <c r="O37" s="31" t="str">
        <f t="shared" si="42"/>
        <v>As Quoted</v>
      </c>
      <c r="P37" s="31">
        <f t="shared" si="43"/>
        <v>236</v>
      </c>
      <c r="Q37" s="31">
        <f t="shared" si="44"/>
        <v>300</v>
      </c>
      <c r="R37" s="31">
        <f t="shared" si="45"/>
        <v>94</v>
      </c>
      <c r="S37" s="31">
        <f t="shared" si="46"/>
        <v>63</v>
      </c>
      <c r="T37" s="31">
        <f t="shared" si="47"/>
        <v>211</v>
      </c>
      <c r="U37" s="31">
        <f t="shared" si="48"/>
        <v>270</v>
      </c>
      <c r="V37" s="31">
        <f t="shared" si="49"/>
        <v>94</v>
      </c>
      <c r="W37" s="31">
        <f t="shared" si="50"/>
        <v>63</v>
      </c>
      <c r="X37" s="8"/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E37" s="30" t="str">
        <f t="shared" si="51"/>
        <v>Garden Villa</v>
      </c>
      <c r="AF37" s="31" t="str">
        <f t="shared" si="51"/>
        <v>BB</v>
      </c>
      <c r="AG37" s="31" t="str">
        <f t="shared" si="51"/>
        <v>As Quoted</v>
      </c>
      <c r="AH37" s="64">
        <f t="shared" si="52"/>
        <v>236</v>
      </c>
      <c r="AI37" s="64">
        <f t="shared" si="53"/>
        <v>300</v>
      </c>
      <c r="AJ37" s="64">
        <f t="shared" si="53"/>
        <v>94</v>
      </c>
      <c r="AK37" s="65">
        <f t="shared" si="53"/>
        <v>63</v>
      </c>
      <c r="AL37" s="64">
        <f t="shared" si="53"/>
        <v>211</v>
      </c>
      <c r="AM37" s="64">
        <f t="shared" si="53"/>
        <v>270</v>
      </c>
      <c r="AN37" s="64">
        <f t="shared" si="53"/>
        <v>94</v>
      </c>
      <c r="AO37" s="65">
        <f t="shared" si="53"/>
        <v>63</v>
      </c>
      <c r="AQ37" s="53">
        <v>10</v>
      </c>
      <c r="AR37" s="53">
        <v>1</v>
      </c>
      <c r="AS37" s="53">
        <v>10</v>
      </c>
      <c r="AT37" s="53">
        <v>1</v>
      </c>
      <c r="AV37" s="30" t="str">
        <f t="shared" si="54"/>
        <v>Garden Villa</v>
      </c>
      <c r="AW37" s="31" t="str">
        <f t="shared" si="54"/>
        <v>BB</v>
      </c>
      <c r="AX37" s="31" t="str">
        <f t="shared" si="54"/>
        <v>As Quoted</v>
      </c>
      <c r="AY37" s="66">
        <f t="shared" si="55"/>
        <v>246</v>
      </c>
      <c r="AZ37" s="66">
        <f t="shared" si="56"/>
        <v>310</v>
      </c>
      <c r="BA37" s="66">
        <f t="shared" si="57"/>
        <v>94</v>
      </c>
      <c r="BB37" s="66">
        <f t="shared" si="58"/>
        <v>64</v>
      </c>
      <c r="BC37" s="66">
        <f t="shared" si="58"/>
        <v>221</v>
      </c>
      <c r="BD37" s="66">
        <f t="shared" si="59"/>
        <v>280</v>
      </c>
      <c r="BE37" s="66">
        <f t="shared" si="60"/>
        <v>94</v>
      </c>
      <c r="BF37" s="66">
        <f t="shared" si="61"/>
        <v>64</v>
      </c>
    </row>
    <row r="38" spans="1:58" ht="23.45" customHeight="1">
      <c r="A38" s="30" t="s">
        <v>358</v>
      </c>
      <c r="B38" s="31" t="s">
        <v>139</v>
      </c>
      <c r="C38" s="31" t="s">
        <v>93</v>
      </c>
      <c r="D38" s="31">
        <v>269</v>
      </c>
      <c r="E38" s="31">
        <v>169</v>
      </c>
      <c r="F38" s="31">
        <v>94</v>
      </c>
      <c r="G38" s="31">
        <v>63</v>
      </c>
      <c r="H38" s="31">
        <v>241</v>
      </c>
      <c r="I38" s="31">
        <v>151</v>
      </c>
      <c r="J38" s="31">
        <v>94</v>
      </c>
      <c r="K38" s="31">
        <v>63</v>
      </c>
      <c r="M38" s="30" t="str">
        <f t="shared" si="42"/>
        <v>Deluxe Room</v>
      </c>
      <c r="N38" s="31" t="str">
        <f t="shared" si="42"/>
        <v>BB</v>
      </c>
      <c r="O38" s="31" t="str">
        <f t="shared" si="42"/>
        <v>As Quoted</v>
      </c>
      <c r="P38" s="31">
        <f t="shared" si="43"/>
        <v>269</v>
      </c>
      <c r="Q38" s="31">
        <f t="shared" si="44"/>
        <v>338</v>
      </c>
      <c r="R38" s="31">
        <f t="shared" si="45"/>
        <v>94</v>
      </c>
      <c r="S38" s="31">
        <f t="shared" si="46"/>
        <v>63</v>
      </c>
      <c r="T38" s="31">
        <f t="shared" si="47"/>
        <v>241</v>
      </c>
      <c r="U38" s="31">
        <f t="shared" si="48"/>
        <v>302</v>
      </c>
      <c r="V38" s="31">
        <f t="shared" si="49"/>
        <v>94</v>
      </c>
      <c r="W38" s="31">
        <f t="shared" si="50"/>
        <v>63</v>
      </c>
      <c r="X38" s="8"/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E38" s="30" t="str">
        <f t="shared" si="51"/>
        <v>Deluxe Room</v>
      </c>
      <c r="AF38" s="31" t="str">
        <f t="shared" si="51"/>
        <v>BB</v>
      </c>
      <c r="AG38" s="31" t="str">
        <f t="shared" si="51"/>
        <v>As Quoted</v>
      </c>
      <c r="AH38" s="64">
        <f t="shared" si="52"/>
        <v>269</v>
      </c>
      <c r="AI38" s="64">
        <f t="shared" si="53"/>
        <v>338</v>
      </c>
      <c r="AJ38" s="64">
        <f t="shared" si="53"/>
        <v>94</v>
      </c>
      <c r="AK38" s="65">
        <f t="shared" si="53"/>
        <v>63</v>
      </c>
      <c r="AL38" s="64">
        <f t="shared" si="53"/>
        <v>241</v>
      </c>
      <c r="AM38" s="64">
        <f t="shared" si="53"/>
        <v>302</v>
      </c>
      <c r="AN38" s="64">
        <f t="shared" si="53"/>
        <v>94</v>
      </c>
      <c r="AO38" s="65">
        <f t="shared" si="53"/>
        <v>63</v>
      </c>
      <c r="AQ38" s="53">
        <v>10</v>
      </c>
      <c r="AR38" s="53">
        <v>1</v>
      </c>
      <c r="AS38" s="53">
        <v>10</v>
      </c>
      <c r="AT38" s="53">
        <v>1</v>
      </c>
      <c r="AV38" s="30" t="str">
        <f t="shared" si="54"/>
        <v>Deluxe Room</v>
      </c>
      <c r="AW38" s="31" t="str">
        <f t="shared" si="54"/>
        <v>BB</v>
      </c>
      <c r="AX38" s="31" t="str">
        <f t="shared" si="54"/>
        <v>As Quoted</v>
      </c>
      <c r="AY38" s="66">
        <f t="shared" si="55"/>
        <v>279</v>
      </c>
      <c r="AZ38" s="66">
        <f t="shared" si="56"/>
        <v>348</v>
      </c>
      <c r="BA38" s="66">
        <f t="shared" si="57"/>
        <v>94</v>
      </c>
      <c r="BB38" s="66">
        <f t="shared" si="58"/>
        <v>64</v>
      </c>
      <c r="BC38" s="66">
        <f t="shared" si="58"/>
        <v>251</v>
      </c>
      <c r="BD38" s="66">
        <f t="shared" si="59"/>
        <v>312</v>
      </c>
      <c r="BE38" s="66">
        <f t="shared" si="60"/>
        <v>94</v>
      </c>
      <c r="BF38" s="66">
        <f t="shared" si="61"/>
        <v>64</v>
      </c>
    </row>
    <row r="39" spans="1:58" ht="23.45" customHeight="1">
      <c r="A39" s="30" t="s">
        <v>359</v>
      </c>
      <c r="B39" s="31" t="s">
        <v>139</v>
      </c>
      <c r="C39" s="31" t="s">
        <v>93</v>
      </c>
      <c r="D39" s="31">
        <v>304</v>
      </c>
      <c r="E39" s="31">
        <v>190</v>
      </c>
      <c r="F39" s="31">
        <v>94</v>
      </c>
      <c r="G39" s="31">
        <v>63</v>
      </c>
      <c r="H39" s="31">
        <v>272</v>
      </c>
      <c r="I39" s="31">
        <v>169</v>
      </c>
      <c r="J39" s="31">
        <v>94</v>
      </c>
      <c r="K39" s="31">
        <v>63</v>
      </c>
      <c r="M39" s="30" t="str">
        <f t="shared" si="42"/>
        <v>Superior Villa</v>
      </c>
      <c r="N39" s="31" t="str">
        <f t="shared" si="42"/>
        <v>BB</v>
      </c>
      <c r="O39" s="31" t="str">
        <f t="shared" si="42"/>
        <v>As Quoted</v>
      </c>
      <c r="P39" s="31">
        <f t="shared" si="43"/>
        <v>304</v>
      </c>
      <c r="Q39" s="31">
        <f t="shared" si="44"/>
        <v>380</v>
      </c>
      <c r="R39" s="31">
        <f t="shared" si="45"/>
        <v>94</v>
      </c>
      <c r="S39" s="31">
        <f t="shared" si="46"/>
        <v>63</v>
      </c>
      <c r="T39" s="31">
        <f t="shared" si="47"/>
        <v>272</v>
      </c>
      <c r="U39" s="31">
        <f t="shared" si="48"/>
        <v>338</v>
      </c>
      <c r="V39" s="31">
        <f t="shared" si="49"/>
        <v>94</v>
      </c>
      <c r="W39" s="31">
        <f t="shared" si="50"/>
        <v>63</v>
      </c>
      <c r="X39" s="8"/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E39" s="30" t="str">
        <f t="shared" si="51"/>
        <v>Superior Villa</v>
      </c>
      <c r="AF39" s="31" t="str">
        <f t="shared" si="51"/>
        <v>BB</v>
      </c>
      <c r="AG39" s="31" t="str">
        <f t="shared" si="51"/>
        <v>As Quoted</v>
      </c>
      <c r="AH39" s="64">
        <f t="shared" si="52"/>
        <v>304</v>
      </c>
      <c r="AI39" s="64">
        <f t="shared" si="53"/>
        <v>380</v>
      </c>
      <c r="AJ39" s="64">
        <f t="shared" si="53"/>
        <v>94</v>
      </c>
      <c r="AK39" s="65">
        <f t="shared" si="53"/>
        <v>63</v>
      </c>
      <c r="AL39" s="64">
        <f t="shared" si="53"/>
        <v>272</v>
      </c>
      <c r="AM39" s="64">
        <f t="shared" si="53"/>
        <v>338</v>
      </c>
      <c r="AN39" s="64">
        <f t="shared" si="53"/>
        <v>94</v>
      </c>
      <c r="AO39" s="65">
        <f t="shared" si="53"/>
        <v>63</v>
      </c>
      <c r="AQ39" s="53">
        <v>10</v>
      </c>
      <c r="AR39" s="53">
        <v>1</v>
      </c>
      <c r="AS39" s="53">
        <v>10</v>
      </c>
      <c r="AT39" s="53">
        <v>1</v>
      </c>
      <c r="AV39" s="30" t="str">
        <f t="shared" si="54"/>
        <v>Superior Villa</v>
      </c>
      <c r="AW39" s="31" t="str">
        <f t="shared" si="54"/>
        <v>BB</v>
      </c>
      <c r="AX39" s="31" t="str">
        <f t="shared" si="54"/>
        <v>As Quoted</v>
      </c>
      <c r="AY39" s="66">
        <f t="shared" si="55"/>
        <v>314</v>
      </c>
      <c r="AZ39" s="66">
        <f t="shared" si="56"/>
        <v>390</v>
      </c>
      <c r="BA39" s="66">
        <f t="shared" si="57"/>
        <v>94</v>
      </c>
      <c r="BB39" s="66">
        <f t="shared" si="58"/>
        <v>64</v>
      </c>
      <c r="BC39" s="66">
        <f t="shared" si="58"/>
        <v>282</v>
      </c>
      <c r="BD39" s="66">
        <f t="shared" si="59"/>
        <v>348</v>
      </c>
      <c r="BE39" s="66">
        <f t="shared" si="60"/>
        <v>94</v>
      </c>
      <c r="BF39" s="66">
        <f t="shared" si="61"/>
        <v>64</v>
      </c>
    </row>
    <row r="40" spans="1:58" ht="23.45" customHeight="1">
      <c r="A40" s="30" t="s">
        <v>330</v>
      </c>
      <c r="B40" s="31" t="s">
        <v>139</v>
      </c>
      <c r="C40" s="31" t="s">
        <v>93</v>
      </c>
      <c r="D40" s="31">
        <v>343</v>
      </c>
      <c r="E40" s="31">
        <v>213</v>
      </c>
      <c r="F40" s="31">
        <v>94</v>
      </c>
      <c r="G40" s="31">
        <v>63</v>
      </c>
      <c r="H40" s="31">
        <v>307</v>
      </c>
      <c r="I40" s="31">
        <v>190</v>
      </c>
      <c r="J40" s="31">
        <v>94</v>
      </c>
      <c r="K40" s="31">
        <v>63</v>
      </c>
      <c r="M40" s="30" t="str">
        <f t="shared" si="42"/>
        <v>Beach Villa</v>
      </c>
      <c r="N40" s="31" t="str">
        <f t="shared" si="42"/>
        <v>BB</v>
      </c>
      <c r="O40" s="31" t="str">
        <f t="shared" si="42"/>
        <v>As Quoted</v>
      </c>
      <c r="P40" s="31">
        <f t="shared" si="43"/>
        <v>343</v>
      </c>
      <c r="Q40" s="31">
        <f t="shared" si="44"/>
        <v>426</v>
      </c>
      <c r="R40" s="31">
        <f t="shared" si="45"/>
        <v>94</v>
      </c>
      <c r="S40" s="31">
        <f t="shared" si="46"/>
        <v>63</v>
      </c>
      <c r="T40" s="31">
        <f t="shared" si="47"/>
        <v>307</v>
      </c>
      <c r="U40" s="31">
        <f t="shared" si="48"/>
        <v>380</v>
      </c>
      <c r="V40" s="31">
        <f t="shared" si="49"/>
        <v>94</v>
      </c>
      <c r="W40" s="31">
        <f t="shared" si="50"/>
        <v>63</v>
      </c>
      <c r="X40" s="8"/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E40" s="30" t="str">
        <f t="shared" si="51"/>
        <v>Beach Villa</v>
      </c>
      <c r="AF40" s="31" t="str">
        <f t="shared" si="51"/>
        <v>BB</v>
      </c>
      <c r="AG40" s="31" t="str">
        <f t="shared" si="51"/>
        <v>As Quoted</v>
      </c>
      <c r="AH40" s="64">
        <f t="shared" si="52"/>
        <v>343</v>
      </c>
      <c r="AI40" s="64">
        <f t="shared" si="53"/>
        <v>426</v>
      </c>
      <c r="AJ40" s="64">
        <f t="shared" si="53"/>
        <v>94</v>
      </c>
      <c r="AK40" s="65">
        <f t="shared" si="53"/>
        <v>63</v>
      </c>
      <c r="AL40" s="64">
        <f t="shared" si="53"/>
        <v>307</v>
      </c>
      <c r="AM40" s="64">
        <f t="shared" si="53"/>
        <v>380</v>
      </c>
      <c r="AN40" s="64">
        <f t="shared" si="53"/>
        <v>94</v>
      </c>
      <c r="AO40" s="65">
        <f t="shared" si="53"/>
        <v>63</v>
      </c>
      <c r="AQ40" s="53">
        <v>10</v>
      </c>
      <c r="AR40" s="53">
        <v>1</v>
      </c>
      <c r="AS40" s="53">
        <v>10</v>
      </c>
      <c r="AT40" s="53">
        <v>1</v>
      </c>
      <c r="AV40" s="30" t="str">
        <f t="shared" si="54"/>
        <v>Beach Villa</v>
      </c>
      <c r="AW40" s="31" t="str">
        <f t="shared" si="54"/>
        <v>BB</v>
      </c>
      <c r="AX40" s="31" t="str">
        <f t="shared" si="54"/>
        <v>As Quoted</v>
      </c>
      <c r="AY40" s="66">
        <f t="shared" si="55"/>
        <v>353</v>
      </c>
      <c r="AZ40" s="66">
        <f t="shared" si="56"/>
        <v>436</v>
      </c>
      <c r="BA40" s="66">
        <f t="shared" si="57"/>
        <v>94</v>
      </c>
      <c r="BB40" s="66">
        <f t="shared" si="58"/>
        <v>64</v>
      </c>
      <c r="BC40" s="66">
        <f t="shared" si="58"/>
        <v>317</v>
      </c>
      <c r="BD40" s="66">
        <f t="shared" si="59"/>
        <v>390</v>
      </c>
      <c r="BE40" s="66">
        <f t="shared" si="60"/>
        <v>94</v>
      </c>
      <c r="BF40" s="66">
        <f t="shared" si="61"/>
        <v>64</v>
      </c>
    </row>
    <row r="41" spans="1:58" ht="23.45" customHeight="1">
      <c r="A41" s="30" t="s">
        <v>360</v>
      </c>
      <c r="B41" s="31" t="s">
        <v>139</v>
      </c>
      <c r="C41" s="31" t="s">
        <v>93</v>
      </c>
      <c r="D41" s="31">
        <v>388</v>
      </c>
      <c r="E41" s="31">
        <v>240</v>
      </c>
      <c r="F41" s="31">
        <v>94</v>
      </c>
      <c r="G41" s="31">
        <v>63</v>
      </c>
      <c r="H41" s="31">
        <v>347</v>
      </c>
      <c r="I41" s="31">
        <v>213</v>
      </c>
      <c r="J41" s="31">
        <v>94</v>
      </c>
      <c r="K41" s="31">
        <v>63</v>
      </c>
      <c r="M41" s="30" t="str">
        <f t="shared" si="42"/>
        <v>Superior Beach Villa</v>
      </c>
      <c r="N41" s="31" t="str">
        <f t="shared" si="42"/>
        <v>BB</v>
      </c>
      <c r="O41" s="31" t="str">
        <f t="shared" si="42"/>
        <v>As Quoted</v>
      </c>
      <c r="P41" s="31">
        <f t="shared" si="43"/>
        <v>388</v>
      </c>
      <c r="Q41" s="31">
        <f t="shared" si="44"/>
        <v>480</v>
      </c>
      <c r="R41" s="31">
        <f t="shared" si="45"/>
        <v>94</v>
      </c>
      <c r="S41" s="31">
        <f t="shared" si="46"/>
        <v>63</v>
      </c>
      <c r="T41" s="31">
        <f t="shared" si="47"/>
        <v>347</v>
      </c>
      <c r="U41" s="31">
        <f t="shared" si="48"/>
        <v>426</v>
      </c>
      <c r="V41" s="31">
        <f t="shared" si="49"/>
        <v>94</v>
      </c>
      <c r="W41" s="31">
        <f t="shared" si="50"/>
        <v>63</v>
      </c>
      <c r="X41" s="8"/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E41" s="30" t="str">
        <f t="shared" si="51"/>
        <v>Superior Beach Villa</v>
      </c>
      <c r="AF41" s="31" t="str">
        <f t="shared" si="51"/>
        <v>BB</v>
      </c>
      <c r="AG41" s="31" t="str">
        <f t="shared" si="51"/>
        <v>As Quoted</v>
      </c>
      <c r="AH41" s="64">
        <f t="shared" si="52"/>
        <v>388</v>
      </c>
      <c r="AI41" s="64">
        <f t="shared" si="53"/>
        <v>480</v>
      </c>
      <c r="AJ41" s="64">
        <f t="shared" si="53"/>
        <v>94</v>
      </c>
      <c r="AK41" s="65">
        <f t="shared" si="53"/>
        <v>63</v>
      </c>
      <c r="AL41" s="64">
        <f t="shared" si="53"/>
        <v>347</v>
      </c>
      <c r="AM41" s="64">
        <f t="shared" si="53"/>
        <v>426</v>
      </c>
      <c r="AN41" s="64">
        <f t="shared" si="53"/>
        <v>94</v>
      </c>
      <c r="AO41" s="65">
        <f t="shared" si="53"/>
        <v>63</v>
      </c>
      <c r="AQ41" s="53">
        <v>10</v>
      </c>
      <c r="AR41" s="53">
        <v>1</v>
      </c>
      <c r="AS41" s="53">
        <v>10</v>
      </c>
      <c r="AT41" s="53">
        <v>1</v>
      </c>
      <c r="AV41" s="30" t="str">
        <f t="shared" si="54"/>
        <v>Superior Beach Villa</v>
      </c>
      <c r="AW41" s="31" t="str">
        <f t="shared" si="54"/>
        <v>BB</v>
      </c>
      <c r="AX41" s="31" t="str">
        <f t="shared" si="54"/>
        <v>As Quoted</v>
      </c>
      <c r="AY41" s="66">
        <f t="shared" si="55"/>
        <v>398</v>
      </c>
      <c r="AZ41" s="66">
        <f t="shared" si="56"/>
        <v>490</v>
      </c>
      <c r="BA41" s="66">
        <f t="shared" si="57"/>
        <v>94</v>
      </c>
      <c r="BB41" s="66">
        <f t="shared" si="58"/>
        <v>64</v>
      </c>
      <c r="BC41" s="66">
        <f t="shared" si="58"/>
        <v>357</v>
      </c>
      <c r="BD41" s="66">
        <f t="shared" si="59"/>
        <v>436</v>
      </c>
      <c r="BE41" s="66">
        <f t="shared" si="60"/>
        <v>94</v>
      </c>
      <c r="BF41" s="66">
        <f t="shared" si="61"/>
        <v>64</v>
      </c>
    </row>
    <row r="42" spans="1:58" ht="23.45" customHeight="1">
      <c r="A42" s="30" t="s">
        <v>202</v>
      </c>
      <c r="B42" s="31" t="s">
        <v>139</v>
      </c>
      <c r="C42" s="31" t="s">
        <v>93</v>
      </c>
      <c r="D42" s="31">
        <v>779</v>
      </c>
      <c r="E42" s="31">
        <v>467</v>
      </c>
      <c r="F42" s="31">
        <v>0</v>
      </c>
      <c r="G42" s="31">
        <v>0</v>
      </c>
      <c r="H42" s="31">
        <v>649</v>
      </c>
      <c r="I42" s="31">
        <v>389</v>
      </c>
      <c r="J42" s="31">
        <v>0</v>
      </c>
      <c r="K42" s="31">
        <v>0</v>
      </c>
      <c r="M42" s="30" t="str">
        <f t="shared" si="42"/>
        <v>Beach Pool Villa</v>
      </c>
      <c r="N42" s="31" t="str">
        <f t="shared" si="42"/>
        <v>BB</v>
      </c>
      <c r="O42" s="31" t="str">
        <f t="shared" si="42"/>
        <v>As Quoted</v>
      </c>
      <c r="P42" s="31">
        <f t="shared" si="43"/>
        <v>779</v>
      </c>
      <c r="Q42" s="31">
        <f t="shared" si="44"/>
        <v>934</v>
      </c>
      <c r="R42" s="31">
        <f t="shared" si="45"/>
        <v>0</v>
      </c>
      <c r="S42" s="31">
        <f t="shared" si="46"/>
        <v>0</v>
      </c>
      <c r="T42" s="31">
        <f t="shared" si="47"/>
        <v>649</v>
      </c>
      <c r="U42" s="31">
        <f t="shared" si="48"/>
        <v>778</v>
      </c>
      <c r="V42" s="31">
        <f t="shared" si="49"/>
        <v>0</v>
      </c>
      <c r="W42" s="31">
        <f t="shared" si="50"/>
        <v>0</v>
      </c>
      <c r="X42" s="8"/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E42" s="30" t="str">
        <f t="shared" si="51"/>
        <v>Beach Pool Villa</v>
      </c>
      <c r="AF42" s="31" t="str">
        <f t="shared" si="51"/>
        <v>BB</v>
      </c>
      <c r="AG42" s="31" t="str">
        <f t="shared" si="51"/>
        <v>As Quoted</v>
      </c>
      <c r="AH42" s="64">
        <f t="shared" si="52"/>
        <v>779</v>
      </c>
      <c r="AI42" s="64">
        <f t="shared" si="53"/>
        <v>934</v>
      </c>
      <c r="AJ42" s="64">
        <f t="shared" si="53"/>
        <v>0</v>
      </c>
      <c r="AK42" s="65">
        <f t="shared" si="53"/>
        <v>0</v>
      </c>
      <c r="AL42" s="64">
        <f t="shared" si="53"/>
        <v>649</v>
      </c>
      <c r="AM42" s="64">
        <f t="shared" si="53"/>
        <v>778</v>
      </c>
      <c r="AN42" s="64">
        <f t="shared" si="53"/>
        <v>0</v>
      </c>
      <c r="AO42" s="65">
        <f t="shared" si="53"/>
        <v>0</v>
      </c>
      <c r="AQ42" s="53">
        <v>10</v>
      </c>
      <c r="AR42" s="53">
        <v>1</v>
      </c>
      <c r="AS42" s="53">
        <v>10</v>
      </c>
      <c r="AT42" s="53">
        <v>1</v>
      </c>
      <c r="AV42" s="30" t="str">
        <f t="shared" si="54"/>
        <v>Beach Pool Villa</v>
      </c>
      <c r="AW42" s="31" t="str">
        <f t="shared" si="54"/>
        <v>BB</v>
      </c>
      <c r="AX42" s="31" t="str">
        <f t="shared" si="54"/>
        <v>As Quoted</v>
      </c>
      <c r="AY42" s="66">
        <f t="shared" si="55"/>
        <v>789</v>
      </c>
      <c r="AZ42" s="66">
        <f t="shared" si="56"/>
        <v>944</v>
      </c>
      <c r="BA42" s="66" t="s">
        <v>55</v>
      </c>
      <c r="BB42" s="66" t="s">
        <v>55</v>
      </c>
      <c r="BC42" s="66">
        <f t="shared" si="58"/>
        <v>659</v>
      </c>
      <c r="BD42" s="66">
        <f t="shared" si="59"/>
        <v>788</v>
      </c>
      <c r="BE42" s="66" t="s">
        <v>55</v>
      </c>
      <c r="BF42" s="66" t="s">
        <v>55</v>
      </c>
    </row>
    <row r="43" spans="1:58" ht="23.45" customHeight="1">
      <c r="A43" s="30" t="s">
        <v>331</v>
      </c>
      <c r="B43" s="31" t="s">
        <v>139</v>
      </c>
      <c r="C43" s="31" t="s">
        <v>93</v>
      </c>
      <c r="D43" s="31">
        <v>820</v>
      </c>
      <c r="E43" s="31">
        <v>492</v>
      </c>
      <c r="F43" s="31">
        <v>153</v>
      </c>
      <c r="G43" s="31">
        <v>92</v>
      </c>
      <c r="H43" s="31">
        <v>684</v>
      </c>
      <c r="I43" s="31">
        <v>410</v>
      </c>
      <c r="J43" s="31">
        <v>153</v>
      </c>
      <c r="K43" s="31">
        <v>92</v>
      </c>
      <c r="M43" s="30" t="str">
        <f t="shared" si="42"/>
        <v>Water Villa</v>
      </c>
      <c r="N43" s="31" t="str">
        <f t="shared" si="42"/>
        <v>BB</v>
      </c>
      <c r="O43" s="31" t="str">
        <f t="shared" si="42"/>
        <v>As Quoted</v>
      </c>
      <c r="P43" s="31">
        <f t="shared" si="43"/>
        <v>820</v>
      </c>
      <c r="Q43" s="31">
        <f t="shared" si="44"/>
        <v>984</v>
      </c>
      <c r="R43" s="31">
        <f t="shared" si="45"/>
        <v>153</v>
      </c>
      <c r="S43" s="31">
        <f t="shared" si="46"/>
        <v>92</v>
      </c>
      <c r="T43" s="31">
        <f t="shared" si="47"/>
        <v>684</v>
      </c>
      <c r="U43" s="31">
        <f t="shared" si="48"/>
        <v>820</v>
      </c>
      <c r="V43" s="31">
        <f t="shared" si="49"/>
        <v>153</v>
      </c>
      <c r="W43" s="31">
        <f t="shared" si="50"/>
        <v>92</v>
      </c>
      <c r="X43" s="8"/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E43" s="30" t="str">
        <f t="shared" si="51"/>
        <v>Water Villa</v>
      </c>
      <c r="AF43" s="31" t="str">
        <f t="shared" si="51"/>
        <v>BB</v>
      </c>
      <c r="AG43" s="31" t="str">
        <f t="shared" si="51"/>
        <v>As Quoted</v>
      </c>
      <c r="AH43" s="64">
        <f t="shared" si="52"/>
        <v>820</v>
      </c>
      <c r="AI43" s="64">
        <f t="shared" si="53"/>
        <v>984</v>
      </c>
      <c r="AJ43" s="64">
        <f t="shared" si="53"/>
        <v>153</v>
      </c>
      <c r="AK43" s="65">
        <f t="shared" si="53"/>
        <v>92</v>
      </c>
      <c r="AL43" s="64">
        <f t="shared" si="53"/>
        <v>684</v>
      </c>
      <c r="AM43" s="64">
        <f t="shared" si="53"/>
        <v>820</v>
      </c>
      <c r="AN43" s="64">
        <f t="shared" si="53"/>
        <v>153</v>
      </c>
      <c r="AO43" s="65">
        <f t="shared" si="53"/>
        <v>92</v>
      </c>
      <c r="AQ43" s="53">
        <v>10</v>
      </c>
      <c r="AR43" s="53">
        <v>1</v>
      </c>
      <c r="AS43" s="53">
        <v>10</v>
      </c>
      <c r="AT43" s="53">
        <v>1</v>
      </c>
      <c r="AV43" s="30" t="str">
        <f t="shared" si="54"/>
        <v>Water Villa</v>
      </c>
      <c r="AW43" s="31" t="str">
        <f t="shared" si="54"/>
        <v>BB</v>
      </c>
      <c r="AX43" s="31" t="str">
        <f t="shared" si="54"/>
        <v>As Quoted</v>
      </c>
      <c r="AY43" s="66">
        <f t="shared" si="55"/>
        <v>830</v>
      </c>
      <c r="AZ43" s="66">
        <f t="shared" si="56"/>
        <v>994</v>
      </c>
      <c r="BA43" s="66">
        <f>AJ43</f>
        <v>153</v>
      </c>
      <c r="BB43" s="66">
        <f t="shared" ref="BB43" si="62">AK43+AR43</f>
        <v>93</v>
      </c>
      <c r="BC43" s="66">
        <f t="shared" si="58"/>
        <v>694</v>
      </c>
      <c r="BD43" s="66">
        <f t="shared" si="59"/>
        <v>830</v>
      </c>
      <c r="BE43" s="66">
        <f>AN43</f>
        <v>153</v>
      </c>
      <c r="BF43" s="66">
        <f t="shared" ref="BF43" si="63">AO43+AT43</f>
        <v>93</v>
      </c>
    </row>
  </sheetData>
  <sheetProtection algorithmName="SHA-512" hashValue="vKgcSf3o3BSesMEpVZ6pW0KuFnj6A66sAvggCvOj6Nc7AckSnjc0GqHFdmnkOGu0AsYdJb9RXFIzJFNoXkJXRw==" saltValue="GwWcm2eep/qEFHk68mCwRg==" spinCount="100000" sheet="1" selectLockedCells="1" selectUnlockedCells="1"/>
  <mergeCells count="84">
    <mergeCell ref="AY9:BB9"/>
    <mergeCell ref="BC9:BF9"/>
    <mergeCell ref="A10:A11"/>
    <mergeCell ref="B10:B11"/>
    <mergeCell ref="C10:C11"/>
    <mergeCell ref="D10:G10"/>
    <mergeCell ref="H10:K10"/>
    <mergeCell ref="M10:M11"/>
    <mergeCell ref="N10:N11"/>
    <mergeCell ref="O10:O11"/>
    <mergeCell ref="D9:G9"/>
    <mergeCell ref="H9:K9"/>
    <mergeCell ref="P9:S9"/>
    <mergeCell ref="T9:W9"/>
    <mergeCell ref="AH9:AK9"/>
    <mergeCell ref="AL9:AO9"/>
    <mergeCell ref="BC10:BF10"/>
    <mergeCell ref="P10:S10"/>
    <mergeCell ref="T10:W10"/>
    <mergeCell ref="AE10:AE11"/>
    <mergeCell ref="AF10:AF11"/>
    <mergeCell ref="AG10:AG11"/>
    <mergeCell ref="AH10:AK10"/>
    <mergeCell ref="AL10:AO10"/>
    <mergeCell ref="AV10:AV11"/>
    <mergeCell ref="AW10:AW11"/>
    <mergeCell ref="AX10:AX11"/>
    <mergeCell ref="AY10:BB10"/>
    <mergeCell ref="AY21:BB21"/>
    <mergeCell ref="BC21:BF21"/>
    <mergeCell ref="A22:A23"/>
    <mergeCell ref="B22:B23"/>
    <mergeCell ref="C22:C23"/>
    <mergeCell ref="D22:G22"/>
    <mergeCell ref="H22:K22"/>
    <mergeCell ref="M22:M23"/>
    <mergeCell ref="N22:N23"/>
    <mergeCell ref="O22:O23"/>
    <mergeCell ref="D21:G21"/>
    <mergeCell ref="H21:K21"/>
    <mergeCell ref="P21:S21"/>
    <mergeCell ref="T21:W21"/>
    <mergeCell ref="AH21:AK21"/>
    <mergeCell ref="AL21:AO21"/>
    <mergeCell ref="BC22:BF22"/>
    <mergeCell ref="P22:S22"/>
    <mergeCell ref="T22:W22"/>
    <mergeCell ref="AE22:AE23"/>
    <mergeCell ref="AF22:AF23"/>
    <mergeCell ref="AG22:AG23"/>
    <mergeCell ref="AH22:AK22"/>
    <mergeCell ref="AL22:AO22"/>
    <mergeCell ref="AV22:AV23"/>
    <mergeCell ref="AW22:AW23"/>
    <mergeCell ref="AX22:AX23"/>
    <mergeCell ref="AY22:BB22"/>
    <mergeCell ref="AY33:BB33"/>
    <mergeCell ref="BC33:BF33"/>
    <mergeCell ref="A34:A35"/>
    <mergeCell ref="B34:B35"/>
    <mergeCell ref="C34:C35"/>
    <mergeCell ref="D34:G34"/>
    <mergeCell ref="H34:K34"/>
    <mergeCell ref="M34:M35"/>
    <mergeCell ref="N34:N35"/>
    <mergeCell ref="O34:O35"/>
    <mergeCell ref="D33:G33"/>
    <mergeCell ref="H33:K33"/>
    <mergeCell ref="P33:S33"/>
    <mergeCell ref="T33:W33"/>
    <mergeCell ref="AH33:AK33"/>
    <mergeCell ref="AL33:AO33"/>
    <mergeCell ref="BC34:BF34"/>
    <mergeCell ref="P34:S34"/>
    <mergeCell ref="T34:W34"/>
    <mergeCell ref="AE34:AE35"/>
    <mergeCell ref="AF34:AF35"/>
    <mergeCell ref="AG34:AG35"/>
    <mergeCell ref="AH34:AK34"/>
    <mergeCell ref="AL34:AO34"/>
    <mergeCell ref="AV34:AV35"/>
    <mergeCell ref="AW34:AW35"/>
    <mergeCell ref="AX34:AX35"/>
    <mergeCell ref="AY34:BB34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887FB-2531-4123-818C-DA77DBF3E8BB}">
  <sheetPr codeName="Лист33"/>
  <dimension ref="A1:F24"/>
  <sheetViews>
    <sheetView view="pageBreakPreview" zoomScale="130" zoomScaleNormal="100" zoomScaleSheetLayoutView="130" workbookViewId="0">
      <selection activeCell="I11" sqref="I11"/>
    </sheetView>
  </sheetViews>
  <sheetFormatPr defaultColWidth="9.140625" defaultRowHeight="20.25" customHeight="1"/>
  <cols>
    <col min="1" max="1" width="28.7109375" style="1" customWidth="1"/>
    <col min="2" max="2" width="11.28515625" style="1" customWidth="1"/>
    <col min="3" max="3" width="12.7109375" style="2" customWidth="1"/>
    <col min="4" max="4" width="20.5703125" style="2" customWidth="1"/>
    <col min="5" max="6" width="20.5703125" style="3" customWidth="1"/>
    <col min="7" max="16384" width="9.140625" style="1"/>
  </cols>
  <sheetData>
    <row r="1" spans="1:6" ht="20.25" customHeight="1">
      <c r="A1" s="300" t="s">
        <v>2089</v>
      </c>
      <c r="B1" s="300"/>
      <c r="C1" s="300"/>
      <c r="D1" s="300"/>
    </row>
    <row r="2" spans="1:6" s="2" customFormat="1" ht="20.25" customHeight="1">
      <c r="A2" s="22"/>
      <c r="B2" s="5"/>
      <c r="E2" s="3"/>
      <c r="F2" s="3"/>
    </row>
    <row r="3" spans="1:6" s="2" customFormat="1" ht="20.25" customHeight="1">
      <c r="A3" s="15" t="s">
        <v>10</v>
      </c>
      <c r="B3" s="15"/>
      <c r="E3" s="3"/>
      <c r="F3" s="3"/>
    </row>
    <row r="4" spans="1:6" s="2" customFormat="1" ht="20.25" customHeight="1">
      <c r="A4" s="5" t="s">
        <v>11</v>
      </c>
      <c r="B4" s="5"/>
      <c r="E4" s="3"/>
      <c r="F4" s="3"/>
    </row>
    <row r="5" spans="1:6" s="2" customFormat="1" ht="20.25" customHeight="1">
      <c r="A5" s="5" t="s">
        <v>218</v>
      </c>
      <c r="B5" s="5"/>
      <c r="E5" s="3"/>
      <c r="F5" s="3"/>
    </row>
    <row r="6" spans="1:6" s="2" customFormat="1" ht="20.25" customHeight="1">
      <c r="A6" s="5" t="s">
        <v>219</v>
      </c>
      <c r="B6" s="5"/>
      <c r="E6" s="3"/>
      <c r="F6" s="3"/>
    </row>
    <row r="7" spans="1:6" s="2" customFormat="1" ht="20.25" customHeight="1">
      <c r="A7" s="5" t="s">
        <v>220</v>
      </c>
      <c r="B7" s="5"/>
      <c r="E7" s="3"/>
      <c r="F7" s="3"/>
    </row>
    <row r="8" spans="1:6" s="2" customFormat="1" ht="20.25" customHeight="1">
      <c r="A8" s="5" t="s">
        <v>221</v>
      </c>
      <c r="B8" s="5"/>
      <c r="E8" s="3"/>
      <c r="F8" s="3"/>
    </row>
    <row r="9" spans="1:6" s="2" customFormat="1" ht="20.25" customHeight="1">
      <c r="A9" s="5" t="s">
        <v>222</v>
      </c>
      <c r="B9" s="5"/>
      <c r="E9" s="3"/>
      <c r="F9" s="3"/>
    </row>
    <row r="10" spans="1:6" s="2" customFormat="1" ht="20.25" customHeight="1">
      <c r="A10" s="5" t="s">
        <v>363</v>
      </c>
      <c r="B10" s="5"/>
      <c r="E10" s="3"/>
      <c r="F10" s="3"/>
    </row>
    <row r="11" spans="1:6" s="2" customFormat="1" ht="20.25" customHeight="1">
      <c r="A11" s="5" t="s">
        <v>364</v>
      </c>
      <c r="B11" s="5"/>
      <c r="E11" s="3"/>
      <c r="F11" s="3"/>
    </row>
    <row r="12" spans="1:6" s="2" customFormat="1" ht="20.25" customHeight="1">
      <c r="A12" s="5" t="s">
        <v>365</v>
      </c>
      <c r="B12" s="5"/>
      <c r="E12" s="3"/>
      <c r="F12" s="3"/>
    </row>
    <row r="13" spans="1:6" s="2" customFormat="1" ht="20.25" customHeight="1">
      <c r="A13" s="5"/>
      <c r="B13" s="5"/>
      <c r="E13" s="3"/>
      <c r="F13" s="3"/>
    </row>
    <row r="14" spans="1:6" s="2" customFormat="1" ht="20.25" customHeight="1">
      <c r="A14" s="15" t="s">
        <v>226</v>
      </c>
      <c r="B14" s="15"/>
      <c r="E14" s="3"/>
      <c r="F14" s="3"/>
    </row>
    <row r="15" spans="1:6" s="2" customFormat="1" ht="20.25" customHeight="1">
      <c r="A15" s="15" t="s">
        <v>227</v>
      </c>
      <c r="B15" s="15"/>
      <c r="E15" s="3"/>
      <c r="F15" s="3"/>
    </row>
    <row r="16" spans="1:6" s="2" customFormat="1" ht="20.25" customHeight="1">
      <c r="A16" s="5" t="s">
        <v>228</v>
      </c>
      <c r="B16" s="5"/>
      <c r="E16" s="3"/>
      <c r="F16" s="3"/>
    </row>
    <row r="17" spans="1:6" s="2" customFormat="1" ht="20.25" customHeight="1">
      <c r="A17" s="5" t="s">
        <v>229</v>
      </c>
      <c r="B17" s="5"/>
      <c r="E17" s="3"/>
      <c r="F17" s="3"/>
    </row>
    <row r="18" spans="1:6" s="2" customFormat="1" ht="20.25" customHeight="1">
      <c r="A18" s="5" t="s">
        <v>230</v>
      </c>
      <c r="B18" s="1"/>
      <c r="E18" s="3"/>
      <c r="F18" s="3"/>
    </row>
    <row r="19" spans="1:6" s="2" customFormat="1" ht="20.25" customHeight="1">
      <c r="A19" s="7" t="s">
        <v>231</v>
      </c>
      <c r="B19" s="1"/>
      <c r="E19" s="3"/>
      <c r="F19" s="3"/>
    </row>
    <row r="20" spans="1:6" s="2" customFormat="1" ht="20.25" customHeight="1">
      <c r="A20" s="5" t="s">
        <v>232</v>
      </c>
      <c r="B20" s="1"/>
      <c r="E20" s="3"/>
      <c r="F20" s="3"/>
    </row>
    <row r="21" spans="1:6" s="2" customFormat="1" ht="20.25" customHeight="1">
      <c r="A21" s="5" t="s">
        <v>230</v>
      </c>
      <c r="B21" s="1"/>
      <c r="E21" s="3"/>
      <c r="F21" s="3"/>
    </row>
    <row r="23" spans="1:6" s="2" customFormat="1" ht="20.25" customHeight="1">
      <c r="A23" s="58" t="s">
        <v>233</v>
      </c>
      <c r="B23" s="1"/>
      <c r="E23" s="3"/>
      <c r="F23" s="3"/>
    </row>
    <row r="24" spans="1:6" s="2" customFormat="1" ht="20.25" customHeight="1">
      <c r="A24" s="48" t="s">
        <v>234</v>
      </c>
      <c r="B24" s="1"/>
      <c r="E24" s="3"/>
      <c r="F24" s="3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&amp;N&amp;R&amp;"Candara,Regular"&amp;8Banyan Tree Vabbinfaru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8EFD0-2DC5-484A-AF12-BE6389123C98}">
  <sheetPr codeName="Лист34">
    <tabColor rgb="FFFF0000"/>
  </sheetPr>
  <dimension ref="A8:AF19"/>
  <sheetViews>
    <sheetView topLeftCell="AG1" zoomScale="115" zoomScaleNormal="115" zoomScaleSheetLayoutView="100" workbookViewId="0">
      <selection sqref="A1:AF1048576"/>
    </sheetView>
  </sheetViews>
  <sheetFormatPr defaultColWidth="19.28515625" defaultRowHeight="19.149999999999999" customHeight="1"/>
  <cols>
    <col min="1" max="32" width="0" style="25" hidden="1" customWidth="1"/>
    <col min="33" max="16384" width="19.28515625" style="25"/>
  </cols>
  <sheetData>
    <row r="8" spans="1:32" ht="19.14999999999999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9.149999999999999" customHeight="1">
      <c r="A9" s="299" t="s">
        <v>0</v>
      </c>
      <c r="B9" s="299" t="s">
        <v>1</v>
      </c>
      <c r="C9" s="299" t="s">
        <v>29</v>
      </c>
      <c r="D9" s="57" t="s">
        <v>175</v>
      </c>
      <c r="E9" s="57" t="s">
        <v>156</v>
      </c>
      <c r="F9" s="57" t="s">
        <v>174</v>
      </c>
      <c r="G9" s="57" t="s">
        <v>176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Shoulder</v>
      </c>
      <c r="Q9" s="51" t="str">
        <f t="shared" si="0"/>
        <v xml:space="preserve">Peak </v>
      </c>
      <c r="R9" s="51" t="str">
        <f t="shared" si="0"/>
        <v xml:space="preserve">High </v>
      </c>
      <c r="S9" s="51" t="str">
        <f t="shared" si="0"/>
        <v xml:space="preserve">Low </v>
      </c>
      <c r="U9" s="27" t="str">
        <f>P9</f>
        <v>Shoulder</v>
      </c>
      <c r="V9" s="27" t="str">
        <f t="shared" ref="V9:X10" si="1">Q9</f>
        <v xml:space="preserve">Peak </v>
      </c>
      <c r="W9" s="27" t="str">
        <f t="shared" si="1"/>
        <v xml:space="preserve">High </v>
      </c>
      <c r="X9" s="27" t="str">
        <f t="shared" si="1"/>
        <v xml:space="preserve">Low </v>
      </c>
      <c r="Z9" s="311" t="s">
        <v>0</v>
      </c>
      <c r="AA9" s="311" t="s">
        <v>1</v>
      </c>
      <c r="AB9" s="311" t="s">
        <v>29</v>
      </c>
      <c r="AC9" s="52" t="str">
        <f>U9</f>
        <v>Shoulder</v>
      </c>
      <c r="AD9" s="52" t="str">
        <f t="shared" ref="AD9:AF10" si="2">V9</f>
        <v xml:space="preserve">Peak </v>
      </c>
      <c r="AE9" s="52" t="str">
        <f t="shared" si="2"/>
        <v xml:space="preserve">High </v>
      </c>
      <c r="AF9" s="52" t="str">
        <f t="shared" si="2"/>
        <v xml:space="preserve">Low </v>
      </c>
    </row>
    <row r="10" spans="1:32" ht="19.149999999999999" customHeight="1">
      <c r="A10" s="299"/>
      <c r="B10" s="299"/>
      <c r="C10" s="299"/>
      <c r="D10" s="57" t="s">
        <v>235</v>
      </c>
      <c r="E10" s="57" t="s">
        <v>236</v>
      </c>
      <c r="F10" s="57" t="s">
        <v>237</v>
      </c>
      <c r="G10" s="57" t="s">
        <v>238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05 Jan 2020</v>
      </c>
      <c r="R10" s="51" t="str">
        <f t="shared" si="0"/>
        <v>06 Jan 2020 to 19 Apr 2020</v>
      </c>
      <c r="S10" s="51" t="str">
        <f t="shared" si="0"/>
        <v>20 Apr 2020 to 30 Sep 2020</v>
      </c>
      <c r="U10" s="27" t="str">
        <f>P10</f>
        <v>01 Nov 2019 to 23 Dec 2019</v>
      </c>
      <c r="V10" s="27" t="str">
        <f t="shared" si="1"/>
        <v>24 Dec 2019 to 05 Jan 2020</v>
      </c>
      <c r="W10" s="27" t="str">
        <f t="shared" si="1"/>
        <v>06 Jan 2020 to 19 Apr 2020</v>
      </c>
      <c r="X10" s="27" t="str">
        <f t="shared" si="1"/>
        <v>20 Apr 2020 to 30 Sep 2020</v>
      </c>
      <c r="Z10" s="311"/>
      <c r="AA10" s="311"/>
      <c r="AB10" s="311"/>
      <c r="AC10" s="52" t="str">
        <f>U10</f>
        <v>01 Nov 2019 to 23 Dec 2019</v>
      </c>
      <c r="AD10" s="52" t="str">
        <f t="shared" si="2"/>
        <v>24 Dec 2019 to 05 Jan 2020</v>
      </c>
      <c r="AE10" s="52" t="str">
        <f t="shared" si="2"/>
        <v>06 Jan 2020 to 19 Apr 2020</v>
      </c>
      <c r="AF10" s="52" t="str">
        <f t="shared" si="2"/>
        <v>20 Apr 2020 to 30 Sep 2020</v>
      </c>
    </row>
    <row r="11" spans="1:32" ht="19.149999999999999" customHeight="1">
      <c r="A11" s="30" t="s">
        <v>366</v>
      </c>
      <c r="B11" s="31" t="s">
        <v>217</v>
      </c>
      <c r="C11" s="31" t="s">
        <v>140</v>
      </c>
      <c r="D11" s="31">
        <v>950</v>
      </c>
      <c r="E11" s="31">
        <v>1490</v>
      </c>
      <c r="F11" s="31">
        <v>1205</v>
      </c>
      <c r="G11" s="31">
        <v>850</v>
      </c>
      <c r="H11" s="8"/>
      <c r="I11" s="33"/>
      <c r="J11" s="33"/>
      <c r="K11" s="33">
        <v>12</v>
      </c>
      <c r="M11" s="30" t="str">
        <f t="shared" ref="M11:O12" si="3">A11</f>
        <v>Ocean View Pool Villa</v>
      </c>
      <c r="N11" s="31" t="str">
        <f t="shared" si="3"/>
        <v>HB</v>
      </c>
      <c r="O11" s="31" t="str">
        <f t="shared" si="3"/>
        <v>02 Persons</v>
      </c>
      <c r="P11" s="34">
        <f>D11+K11</f>
        <v>962</v>
      </c>
      <c r="Q11" s="34">
        <f>E11+K11</f>
        <v>1502</v>
      </c>
      <c r="R11" s="34">
        <f>F11+K11</f>
        <v>1217</v>
      </c>
      <c r="S11" s="34">
        <f>G11+K11</f>
        <v>862</v>
      </c>
      <c r="U11" s="53">
        <v>10</v>
      </c>
      <c r="V11" s="53">
        <v>25</v>
      </c>
      <c r="W11" s="53">
        <v>10</v>
      </c>
      <c r="X11" s="53">
        <v>10</v>
      </c>
      <c r="Z11" s="30" t="str">
        <f t="shared" ref="Z11:AB12" si="4">M11</f>
        <v>Ocean View Pool Villa</v>
      </c>
      <c r="AA11" s="31" t="str">
        <f t="shared" si="4"/>
        <v>HB</v>
      </c>
      <c r="AB11" s="31" t="str">
        <f t="shared" si="4"/>
        <v>02 Persons</v>
      </c>
      <c r="AC11" s="34">
        <f t="shared" ref="AC11:AF12" si="5">P11+U11</f>
        <v>972</v>
      </c>
      <c r="AD11" s="34">
        <f t="shared" si="5"/>
        <v>1527</v>
      </c>
      <c r="AE11" s="34">
        <f t="shared" si="5"/>
        <v>1227</v>
      </c>
      <c r="AF11" s="34">
        <f t="shared" si="5"/>
        <v>872</v>
      </c>
    </row>
    <row r="12" spans="1:32" ht="19.149999999999999" customHeight="1">
      <c r="A12" s="30" t="s">
        <v>367</v>
      </c>
      <c r="B12" s="31" t="s">
        <v>217</v>
      </c>
      <c r="C12" s="31" t="s">
        <v>140</v>
      </c>
      <c r="D12" s="31">
        <v>1065</v>
      </c>
      <c r="E12" s="31">
        <v>1605</v>
      </c>
      <c r="F12" s="31">
        <v>1320</v>
      </c>
      <c r="G12" s="31">
        <v>965</v>
      </c>
      <c r="H12" s="8"/>
      <c r="I12" s="33"/>
      <c r="J12" s="33"/>
      <c r="K12" s="33">
        <v>12</v>
      </c>
      <c r="M12" s="30" t="str">
        <f t="shared" si="3"/>
        <v>Beachfront Pool Villa</v>
      </c>
      <c r="N12" s="31" t="str">
        <f t="shared" si="3"/>
        <v>HB</v>
      </c>
      <c r="O12" s="31" t="str">
        <f t="shared" si="3"/>
        <v>02 Persons</v>
      </c>
      <c r="P12" s="34">
        <f>D12+K12</f>
        <v>1077</v>
      </c>
      <c r="Q12" s="34">
        <f t="shared" ref="Q12:Q13" si="6">E12+K12</f>
        <v>1617</v>
      </c>
      <c r="R12" s="34">
        <f t="shared" ref="R12:R13" si="7">F12+K12</f>
        <v>1332</v>
      </c>
      <c r="S12" s="34">
        <f>G12+K12</f>
        <v>977</v>
      </c>
      <c r="U12" s="53">
        <v>10</v>
      </c>
      <c r="V12" s="53">
        <v>25</v>
      </c>
      <c r="W12" s="53">
        <v>10</v>
      </c>
      <c r="X12" s="53">
        <v>10</v>
      </c>
      <c r="Z12" s="30" t="str">
        <f t="shared" si="4"/>
        <v>Beachfront Pool Villa</v>
      </c>
      <c r="AA12" s="31" t="str">
        <f t="shared" si="4"/>
        <v>HB</v>
      </c>
      <c r="AB12" s="31" t="str">
        <f t="shared" si="4"/>
        <v>02 Persons</v>
      </c>
      <c r="AC12" s="34">
        <f t="shared" si="5"/>
        <v>1087</v>
      </c>
      <c r="AD12" s="34">
        <f t="shared" si="5"/>
        <v>1642</v>
      </c>
      <c r="AE12" s="34">
        <f t="shared" si="5"/>
        <v>1342</v>
      </c>
      <c r="AF12" s="34">
        <f t="shared" si="5"/>
        <v>987</v>
      </c>
    </row>
    <row r="13" spans="1:32" ht="19.149999999999999" customHeight="1">
      <c r="A13" s="30" t="s">
        <v>368</v>
      </c>
      <c r="B13" s="31" t="s">
        <v>217</v>
      </c>
      <c r="C13" s="31" t="s">
        <v>140</v>
      </c>
      <c r="D13" s="31">
        <v>1465</v>
      </c>
      <c r="E13" s="31">
        <v>2005</v>
      </c>
      <c r="F13" s="31">
        <v>1720</v>
      </c>
      <c r="G13" s="31">
        <v>1365</v>
      </c>
      <c r="H13" s="8"/>
      <c r="I13" s="33"/>
      <c r="J13" s="33"/>
      <c r="K13" s="33">
        <v>12</v>
      </c>
      <c r="M13" s="30" t="str">
        <f>A13</f>
        <v>Spa Sanctuary Pool Villa</v>
      </c>
      <c r="N13" s="31" t="str">
        <f>B13</f>
        <v>HB</v>
      </c>
      <c r="O13" s="31" t="str">
        <f>C13</f>
        <v>02 Persons</v>
      </c>
      <c r="P13" s="34">
        <f>D13+K13</f>
        <v>1477</v>
      </c>
      <c r="Q13" s="34">
        <f t="shared" si="6"/>
        <v>2017</v>
      </c>
      <c r="R13" s="34">
        <f t="shared" si="7"/>
        <v>1732</v>
      </c>
      <c r="S13" s="34">
        <f>G13+K13</f>
        <v>1377</v>
      </c>
      <c r="U13" s="53">
        <v>10</v>
      </c>
      <c r="V13" s="53">
        <v>25</v>
      </c>
      <c r="W13" s="53">
        <v>10</v>
      </c>
      <c r="X13" s="53">
        <v>10</v>
      </c>
      <c r="Z13" s="30" t="str">
        <f>M13</f>
        <v>Spa Sanctuary Pool Villa</v>
      </c>
      <c r="AA13" s="31" t="str">
        <f>N13</f>
        <v>HB</v>
      </c>
      <c r="AB13" s="31" t="str">
        <f>O13</f>
        <v>02 Persons</v>
      </c>
      <c r="AC13" s="34">
        <f>P13+U13</f>
        <v>1487</v>
      </c>
      <c r="AD13" s="34">
        <f>Q13+V13</f>
        <v>2042</v>
      </c>
      <c r="AE13" s="34">
        <f>R13+W13</f>
        <v>1742</v>
      </c>
      <c r="AF13" s="34">
        <f>S13+X13</f>
        <v>1387</v>
      </c>
    </row>
    <row r="14" spans="1:32" ht="19.149999999999999" customHeight="1">
      <c r="A14" s="25" t="s">
        <v>24</v>
      </c>
      <c r="I14" s="25" t="s">
        <v>25</v>
      </c>
      <c r="M14" s="25" t="s">
        <v>26</v>
      </c>
      <c r="U14" s="25" t="s">
        <v>27</v>
      </c>
      <c r="Z14" s="25" t="s">
        <v>129</v>
      </c>
    </row>
    <row r="15" spans="1:32" ht="19.149999999999999" customHeight="1">
      <c r="A15" s="299" t="s">
        <v>0</v>
      </c>
      <c r="B15" s="299" t="s">
        <v>1</v>
      </c>
      <c r="C15" s="299" t="s">
        <v>29</v>
      </c>
      <c r="D15" s="57" t="s">
        <v>175</v>
      </c>
      <c r="E15" s="57" t="s">
        <v>156</v>
      </c>
      <c r="F15" s="57" t="s">
        <v>174</v>
      </c>
      <c r="G15" s="57">
        <v>0</v>
      </c>
      <c r="H15" s="8"/>
      <c r="I15" s="26" t="s">
        <v>32</v>
      </c>
      <c r="J15" s="26" t="s">
        <v>33</v>
      </c>
      <c r="K15" s="26" t="s">
        <v>34</v>
      </c>
      <c r="M15" s="294" t="s">
        <v>0</v>
      </c>
      <c r="N15" s="294" t="s">
        <v>1</v>
      </c>
      <c r="O15" s="294" t="s">
        <v>29</v>
      </c>
      <c r="P15" s="51" t="str">
        <f t="shared" ref="P15:S16" si="8">D15</f>
        <v>Shoulder</v>
      </c>
      <c r="Q15" s="51" t="str">
        <f t="shared" si="8"/>
        <v xml:space="preserve">Peak </v>
      </c>
      <c r="R15" s="51" t="str">
        <f t="shared" si="8"/>
        <v xml:space="preserve">High </v>
      </c>
      <c r="S15" s="51">
        <f t="shared" si="8"/>
        <v>0</v>
      </c>
      <c r="U15" s="27" t="str">
        <f>P15</f>
        <v>Shoulder</v>
      </c>
      <c r="V15" s="27" t="str">
        <f t="shared" ref="V15:X16" si="9">Q15</f>
        <v xml:space="preserve">Peak </v>
      </c>
      <c r="W15" s="27" t="str">
        <f t="shared" si="9"/>
        <v xml:space="preserve">High </v>
      </c>
      <c r="X15" s="27">
        <f t="shared" si="9"/>
        <v>0</v>
      </c>
      <c r="Z15" s="311" t="s">
        <v>0</v>
      </c>
      <c r="AA15" s="311" t="s">
        <v>1</v>
      </c>
      <c r="AB15" s="311" t="s">
        <v>29</v>
      </c>
      <c r="AC15" s="52" t="str">
        <f>U15</f>
        <v>Shoulder</v>
      </c>
      <c r="AD15" s="52" t="str">
        <f t="shared" ref="AD15:AF16" si="10">V15</f>
        <v xml:space="preserve">Peak </v>
      </c>
      <c r="AE15" s="52" t="str">
        <f t="shared" si="10"/>
        <v xml:space="preserve">High </v>
      </c>
      <c r="AF15" s="52">
        <f t="shared" si="10"/>
        <v>0</v>
      </c>
    </row>
    <row r="16" spans="1:32" ht="19.149999999999999" customHeight="1">
      <c r="A16" s="299"/>
      <c r="B16" s="299"/>
      <c r="C16" s="299"/>
      <c r="D16" s="57" t="s">
        <v>190</v>
      </c>
      <c r="E16" s="57" t="s">
        <v>241</v>
      </c>
      <c r="F16" s="57" t="s">
        <v>242</v>
      </c>
      <c r="G16" s="57">
        <v>0</v>
      </c>
      <c r="H16" s="8"/>
      <c r="I16" s="26" t="s">
        <v>37</v>
      </c>
      <c r="J16" s="26" t="s">
        <v>38</v>
      </c>
      <c r="K16" s="26" t="s">
        <v>137</v>
      </c>
      <c r="M16" s="294"/>
      <c r="N16" s="294"/>
      <c r="O16" s="294"/>
      <c r="P16" s="51" t="str">
        <f t="shared" si="8"/>
        <v>01 Oct 2020 to 23 Dec 2020</v>
      </c>
      <c r="Q16" s="51" t="str">
        <f t="shared" si="8"/>
        <v>24 Dec 2020 to 05 Jan 2021</v>
      </c>
      <c r="R16" s="51" t="str">
        <f t="shared" si="8"/>
        <v>06 Jan 2021 to 31 Jan 2021</v>
      </c>
      <c r="S16" s="51">
        <f t="shared" si="8"/>
        <v>0</v>
      </c>
      <c r="U16" s="27" t="str">
        <f>P16</f>
        <v>01 Oct 2020 to 23 Dec 2020</v>
      </c>
      <c r="V16" s="27" t="str">
        <f t="shared" si="9"/>
        <v>24 Dec 2020 to 05 Jan 2021</v>
      </c>
      <c r="W16" s="27" t="str">
        <f t="shared" si="9"/>
        <v>06 Jan 2021 to 31 Jan 2021</v>
      </c>
      <c r="X16" s="27">
        <f t="shared" si="9"/>
        <v>0</v>
      </c>
      <c r="Z16" s="311"/>
      <c r="AA16" s="311"/>
      <c r="AB16" s="311"/>
      <c r="AC16" s="52" t="str">
        <f>U16</f>
        <v>01 Oct 2020 to 23 Dec 2020</v>
      </c>
      <c r="AD16" s="52" t="str">
        <f t="shared" si="10"/>
        <v>24 Dec 2020 to 05 Jan 2021</v>
      </c>
      <c r="AE16" s="52" t="str">
        <f t="shared" si="10"/>
        <v>06 Jan 2021 to 31 Jan 2021</v>
      </c>
      <c r="AF16" s="52">
        <f t="shared" si="10"/>
        <v>0</v>
      </c>
    </row>
    <row r="17" spans="1:32" ht="19.149999999999999" customHeight="1">
      <c r="A17" s="30" t="s">
        <v>366</v>
      </c>
      <c r="B17" s="31" t="s">
        <v>217</v>
      </c>
      <c r="C17" s="31" t="s">
        <v>140</v>
      </c>
      <c r="D17" s="31">
        <v>950</v>
      </c>
      <c r="E17" s="31">
        <v>1535</v>
      </c>
      <c r="F17" s="31">
        <v>1240</v>
      </c>
      <c r="G17" s="31">
        <v>0</v>
      </c>
      <c r="H17" s="8"/>
      <c r="I17" s="33"/>
      <c r="J17" s="33"/>
      <c r="K17" s="33">
        <v>12</v>
      </c>
      <c r="M17" s="30" t="str">
        <f t="shared" ref="M17:O18" si="11">A17</f>
        <v>Ocean View Pool Villa</v>
      </c>
      <c r="N17" s="31" t="str">
        <f t="shared" si="11"/>
        <v>HB</v>
      </c>
      <c r="O17" s="31" t="str">
        <f t="shared" si="11"/>
        <v>02 Persons</v>
      </c>
      <c r="P17" s="34">
        <f>D17+K17</f>
        <v>962</v>
      </c>
      <c r="Q17" s="34">
        <f>E17+K17</f>
        <v>1547</v>
      </c>
      <c r="R17" s="34">
        <f>F17+K17</f>
        <v>1252</v>
      </c>
      <c r="S17" s="34">
        <f>G17+K17</f>
        <v>12</v>
      </c>
      <c r="U17" s="53">
        <v>10</v>
      </c>
      <c r="V17" s="53">
        <v>25</v>
      </c>
      <c r="W17" s="53">
        <v>10</v>
      </c>
      <c r="X17" s="53">
        <v>10</v>
      </c>
      <c r="Z17" s="30" t="str">
        <f t="shared" ref="Z17:AB18" si="12">M17</f>
        <v>Ocean View Pool Villa</v>
      </c>
      <c r="AA17" s="31" t="str">
        <f t="shared" si="12"/>
        <v>HB</v>
      </c>
      <c r="AB17" s="31" t="str">
        <f t="shared" si="12"/>
        <v>02 Persons</v>
      </c>
      <c r="AC17" s="34">
        <f t="shared" ref="AC17:AF18" si="13">P17+U17</f>
        <v>972</v>
      </c>
      <c r="AD17" s="34">
        <f t="shared" si="13"/>
        <v>1572</v>
      </c>
      <c r="AE17" s="34">
        <f t="shared" si="13"/>
        <v>1262</v>
      </c>
      <c r="AF17" s="34">
        <f t="shared" si="13"/>
        <v>22</v>
      </c>
    </row>
    <row r="18" spans="1:32" ht="19.149999999999999" customHeight="1">
      <c r="A18" s="30" t="s">
        <v>367</v>
      </c>
      <c r="B18" s="31" t="s">
        <v>217</v>
      </c>
      <c r="C18" s="31" t="s">
        <v>140</v>
      </c>
      <c r="D18" s="31">
        <v>1065</v>
      </c>
      <c r="E18" s="31">
        <v>1650</v>
      </c>
      <c r="F18" s="31">
        <v>1355</v>
      </c>
      <c r="G18" s="31">
        <v>0</v>
      </c>
      <c r="H18" s="8"/>
      <c r="I18" s="33"/>
      <c r="J18" s="33"/>
      <c r="K18" s="33">
        <v>12</v>
      </c>
      <c r="M18" s="30" t="str">
        <f t="shared" si="11"/>
        <v>Beachfront Pool Villa</v>
      </c>
      <c r="N18" s="31" t="str">
        <f t="shared" si="11"/>
        <v>HB</v>
      </c>
      <c r="O18" s="31" t="str">
        <f t="shared" si="11"/>
        <v>02 Persons</v>
      </c>
      <c r="P18" s="34">
        <f>D18+K18</f>
        <v>1077</v>
      </c>
      <c r="Q18" s="34">
        <f t="shared" ref="Q18:Q19" si="14">E18+K18</f>
        <v>1662</v>
      </c>
      <c r="R18" s="34">
        <f t="shared" ref="R18:R19" si="15">F18+K18</f>
        <v>1367</v>
      </c>
      <c r="S18" s="34">
        <f>G18+K18</f>
        <v>12</v>
      </c>
      <c r="U18" s="53">
        <v>10</v>
      </c>
      <c r="V18" s="53">
        <v>25</v>
      </c>
      <c r="W18" s="53">
        <v>10</v>
      </c>
      <c r="X18" s="53">
        <v>10</v>
      </c>
      <c r="Z18" s="30" t="str">
        <f t="shared" si="12"/>
        <v>Beachfront Pool Villa</v>
      </c>
      <c r="AA18" s="31" t="str">
        <f t="shared" si="12"/>
        <v>HB</v>
      </c>
      <c r="AB18" s="31" t="str">
        <f t="shared" si="12"/>
        <v>02 Persons</v>
      </c>
      <c r="AC18" s="34">
        <f t="shared" si="13"/>
        <v>1087</v>
      </c>
      <c r="AD18" s="34">
        <f t="shared" si="13"/>
        <v>1687</v>
      </c>
      <c r="AE18" s="34">
        <f t="shared" si="13"/>
        <v>1377</v>
      </c>
      <c r="AF18" s="34">
        <f t="shared" si="13"/>
        <v>22</v>
      </c>
    </row>
    <row r="19" spans="1:32" ht="19.149999999999999" customHeight="1">
      <c r="A19" s="30" t="s">
        <v>368</v>
      </c>
      <c r="B19" s="31" t="s">
        <v>217</v>
      </c>
      <c r="C19" s="31" t="s">
        <v>140</v>
      </c>
      <c r="D19" s="31">
        <v>1465</v>
      </c>
      <c r="E19" s="31">
        <v>2050</v>
      </c>
      <c r="F19" s="31">
        <v>1755</v>
      </c>
      <c r="G19" s="31">
        <v>0</v>
      </c>
      <c r="H19" s="8"/>
      <c r="I19" s="33"/>
      <c r="J19" s="33"/>
      <c r="K19" s="33">
        <v>12</v>
      </c>
      <c r="M19" s="30" t="str">
        <f>A19</f>
        <v>Spa Sanctuary Pool Villa</v>
      </c>
      <c r="N19" s="31" t="str">
        <f>B19</f>
        <v>HB</v>
      </c>
      <c r="O19" s="31" t="str">
        <f>C19</f>
        <v>02 Persons</v>
      </c>
      <c r="P19" s="34">
        <f>D19+K19</f>
        <v>1477</v>
      </c>
      <c r="Q19" s="34">
        <f t="shared" si="14"/>
        <v>2062</v>
      </c>
      <c r="R19" s="34">
        <f t="shared" si="15"/>
        <v>1767</v>
      </c>
      <c r="S19" s="34">
        <f>G19+K19</f>
        <v>12</v>
      </c>
      <c r="U19" s="53">
        <v>10</v>
      </c>
      <c r="V19" s="53">
        <v>25</v>
      </c>
      <c r="W19" s="53">
        <v>10</v>
      </c>
      <c r="X19" s="53">
        <v>10</v>
      </c>
      <c r="Z19" s="30" t="str">
        <f>M19</f>
        <v>Spa Sanctuary Pool Villa</v>
      </c>
      <c r="AA19" s="31" t="str">
        <f>N19</f>
        <v>HB</v>
      </c>
      <c r="AB19" s="31" t="str">
        <f>O19</f>
        <v>02 Persons</v>
      </c>
      <c r="AC19" s="34">
        <f>P19+U19</f>
        <v>1487</v>
      </c>
      <c r="AD19" s="34">
        <f>Q19+V19</f>
        <v>2087</v>
      </c>
      <c r="AE19" s="34">
        <f>R19+W19</f>
        <v>1777</v>
      </c>
      <c r="AF19" s="34">
        <f>S19+X19</f>
        <v>22</v>
      </c>
    </row>
  </sheetData>
  <sheetProtection algorithmName="SHA-512" hashValue="yyX/BJdIO0ykP6yhfRhU5GCL2uyCRIl240KauRBFzGLK2xXllDE4u45xSwR7DBXtt4rVD4gSseoRMU9QBzEQsw==" saltValue="1H4avkU4ZHI4c29KlM9pfA==" spinCount="100000" sheet="1" selectLockedCells="1" selectUnlockedCells="1"/>
  <mergeCells count="18">
    <mergeCell ref="O15:O16"/>
    <mergeCell ref="Z15:Z16"/>
    <mergeCell ref="A9:A10"/>
    <mergeCell ref="B9:B10"/>
    <mergeCell ref="C9:C10"/>
    <mergeCell ref="M9:M10"/>
    <mergeCell ref="N9:N10"/>
    <mergeCell ref="O9:O10"/>
    <mergeCell ref="A15:A16"/>
    <mergeCell ref="B15:B16"/>
    <mergeCell ref="C15:C16"/>
    <mergeCell ref="M15:M16"/>
    <mergeCell ref="N15:N16"/>
    <mergeCell ref="AA15:AA16"/>
    <mergeCell ref="AB15:AB16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3B14A-79FA-4AEA-8374-561DCE2D86A9}">
  <sheetPr codeName="Лист35"/>
  <dimension ref="A1:G18"/>
  <sheetViews>
    <sheetView view="pageBreakPreview" zoomScale="130" zoomScaleNormal="100" zoomScaleSheetLayoutView="130" workbookViewId="0">
      <selection activeCell="G1" sqref="G1"/>
    </sheetView>
  </sheetViews>
  <sheetFormatPr defaultColWidth="9.140625" defaultRowHeight="20.25" customHeight="1"/>
  <cols>
    <col min="1" max="1" width="27.140625" style="1" customWidth="1"/>
    <col min="2" max="2" width="9.85546875" style="1" customWidth="1"/>
    <col min="3" max="3" width="17.7109375" style="2" customWidth="1"/>
    <col min="4" max="4" width="19.5703125" style="2" customWidth="1"/>
    <col min="5" max="6" width="19.5703125" style="3" customWidth="1"/>
    <col min="7" max="7" width="19.5703125" style="1" customWidth="1"/>
    <col min="8" max="16384" width="9.140625" style="1"/>
  </cols>
  <sheetData>
    <row r="1" spans="1:7" ht="20.25" customHeight="1">
      <c r="A1" s="300" t="s">
        <v>2088</v>
      </c>
      <c r="B1" s="300"/>
      <c r="C1" s="300"/>
      <c r="D1" s="300"/>
      <c r="G1" s="54"/>
    </row>
    <row r="2" spans="1:7" s="2" customFormat="1" ht="20.25" customHeight="1">
      <c r="A2" s="22"/>
      <c r="B2" s="5"/>
      <c r="E2" s="3"/>
      <c r="F2" s="3"/>
      <c r="G2" s="1"/>
    </row>
    <row r="3" spans="1:7" s="2" customFormat="1" ht="20.25" customHeight="1">
      <c r="A3" s="15" t="s">
        <v>10</v>
      </c>
      <c r="B3" s="15"/>
      <c r="E3" s="3"/>
      <c r="F3" s="3"/>
      <c r="G3" s="1"/>
    </row>
    <row r="4" spans="1:7" s="2" customFormat="1" ht="20.25" customHeight="1">
      <c r="A4" s="5" t="s">
        <v>11</v>
      </c>
      <c r="B4" s="5"/>
      <c r="E4" s="3"/>
      <c r="F4" s="3"/>
      <c r="G4" s="1"/>
    </row>
    <row r="5" spans="1:7" s="2" customFormat="1" ht="20.25" customHeight="1">
      <c r="A5" s="5" t="s">
        <v>12</v>
      </c>
      <c r="B5" s="5"/>
      <c r="E5" s="3"/>
      <c r="F5" s="3"/>
      <c r="G5" s="1"/>
    </row>
    <row r="6" spans="1:7" s="2" customFormat="1" ht="20.25" customHeight="1">
      <c r="A6" s="5" t="s">
        <v>108</v>
      </c>
      <c r="B6" s="5"/>
      <c r="E6" s="3"/>
      <c r="F6" s="3"/>
      <c r="G6" s="1"/>
    </row>
    <row r="7" spans="1:7" s="2" customFormat="1" ht="20.25" customHeight="1">
      <c r="A7" s="5"/>
      <c r="B7" s="5"/>
      <c r="E7" s="3"/>
      <c r="F7" s="3"/>
      <c r="G7" s="1"/>
    </row>
    <row r="8" spans="1:7" s="2" customFormat="1" ht="20.25" customHeight="1">
      <c r="A8" s="15" t="s">
        <v>82</v>
      </c>
      <c r="B8" s="15"/>
      <c r="E8" s="3"/>
      <c r="F8" s="3"/>
      <c r="G8" s="1"/>
    </row>
    <row r="9" spans="1:7" s="2" customFormat="1" ht="20.25" customHeight="1">
      <c r="A9" s="7" t="s">
        <v>369</v>
      </c>
      <c r="B9" s="15"/>
      <c r="E9" s="3"/>
      <c r="F9" s="3"/>
      <c r="G9" s="1"/>
    </row>
    <row r="10" spans="1:7" s="2" customFormat="1" ht="20.25" customHeight="1">
      <c r="A10" s="5" t="s">
        <v>84</v>
      </c>
      <c r="B10" s="15"/>
      <c r="E10" s="3"/>
      <c r="F10" s="3"/>
      <c r="G10" s="1"/>
    </row>
    <row r="11" spans="1:7" s="2" customFormat="1" ht="20.25" customHeight="1">
      <c r="A11" s="5" t="s">
        <v>370</v>
      </c>
      <c r="B11" s="15"/>
      <c r="E11" s="3"/>
      <c r="F11" s="3"/>
      <c r="G11" s="1"/>
    </row>
    <row r="12" spans="1:7" s="2" customFormat="1" ht="20.25" customHeight="1">
      <c r="A12" s="5" t="s">
        <v>121</v>
      </c>
      <c r="B12" s="15"/>
      <c r="E12" s="3"/>
      <c r="F12" s="3"/>
      <c r="G12" s="1"/>
    </row>
    <row r="13" spans="1:7" s="2" customFormat="1" ht="20.25" customHeight="1">
      <c r="A13" s="7" t="s">
        <v>371</v>
      </c>
      <c r="B13" s="5"/>
      <c r="E13" s="3"/>
      <c r="F13" s="3"/>
      <c r="G13" s="1"/>
    </row>
    <row r="14" spans="1:7" s="2" customFormat="1" ht="20.25" customHeight="1">
      <c r="A14" s="5" t="s">
        <v>372</v>
      </c>
      <c r="B14" s="15"/>
      <c r="E14" s="3"/>
      <c r="F14" s="3"/>
      <c r="G14" s="1"/>
    </row>
    <row r="15" spans="1:7" s="2" customFormat="1" ht="20.25" customHeight="1">
      <c r="A15" s="5" t="s">
        <v>373</v>
      </c>
      <c r="B15" s="15"/>
      <c r="E15" s="3"/>
      <c r="F15" s="3"/>
      <c r="G15" s="1"/>
    </row>
    <row r="16" spans="1:7" s="2" customFormat="1" ht="20.25" customHeight="1">
      <c r="A16" s="5" t="s">
        <v>121</v>
      </c>
      <c r="B16" s="15"/>
      <c r="E16" s="3"/>
      <c r="F16" s="3"/>
      <c r="G16" s="1"/>
    </row>
    <row r="17" spans="1:7" s="2" customFormat="1" ht="20.25" customHeight="1">
      <c r="A17" s="5"/>
      <c r="B17" s="1"/>
      <c r="E17" s="3"/>
      <c r="F17" s="3"/>
      <c r="G17" s="1"/>
    </row>
    <row r="18" spans="1:7" s="2" customFormat="1" ht="20.25" customHeight="1">
      <c r="A18" s="68"/>
      <c r="B18" s="1"/>
      <c r="E18" s="3"/>
      <c r="F18" s="3"/>
      <c r="G18" s="1"/>
    </row>
  </sheetData>
  <mergeCells count="1">
    <mergeCell ref="A1:D1"/>
  </mergeCells>
  <pageMargins left="0.25" right="0.25" top="0.75" bottom="0.75" header="0.3" footer="0.3"/>
  <pageSetup paperSize="9" scale="75" orientation="portrait" verticalDpi="1200" r:id="rId1"/>
  <headerFooter>
    <oddFooter>&amp;L&amp;"Candara,Regular"&amp;8INTOUR MALDIVES&amp;C&amp;"Candara,Regular"&amp;8&amp;P of &amp;N&amp;R&amp;"Candara,Regular"&amp;8Baros Maldives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70A61-7B84-4826-8A91-C47AF643BC9D}">
  <sheetPr codeName="Лист36">
    <tabColor rgb="FFFF0000"/>
  </sheetPr>
  <dimension ref="A8:AF27"/>
  <sheetViews>
    <sheetView topLeftCell="AG1" zoomScale="110" zoomScaleNormal="110" zoomScaleSheetLayoutView="100" workbookViewId="0">
      <selection sqref="A1:AF1048576"/>
    </sheetView>
  </sheetViews>
  <sheetFormatPr defaultColWidth="25.28515625" defaultRowHeight="23.25" customHeight="1"/>
  <cols>
    <col min="1" max="32" width="0" style="25" hidden="1" customWidth="1"/>
    <col min="33" max="16384" width="25.28515625" style="25"/>
  </cols>
  <sheetData>
    <row r="8" spans="1:32" ht="23.2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3.25" customHeight="1">
      <c r="A9" s="299" t="s">
        <v>0</v>
      </c>
      <c r="B9" s="299" t="s">
        <v>1</v>
      </c>
      <c r="C9" s="299" t="s">
        <v>29</v>
      </c>
      <c r="D9" s="57" t="s">
        <v>30</v>
      </c>
      <c r="E9" s="57" t="s">
        <v>31</v>
      </c>
      <c r="F9" s="57" t="s">
        <v>47</v>
      </c>
      <c r="G9" s="57" t="s">
        <v>48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Season 1</v>
      </c>
      <c r="Q9" s="51" t="str">
        <f t="shared" si="0"/>
        <v>Season 2</v>
      </c>
      <c r="R9" s="51" t="str">
        <f t="shared" si="0"/>
        <v>Season 3</v>
      </c>
      <c r="S9" s="51" t="str">
        <f t="shared" si="0"/>
        <v>Season 4</v>
      </c>
      <c r="U9" s="27" t="str">
        <f>P9</f>
        <v>Season 1</v>
      </c>
      <c r="V9" s="27" t="str">
        <f t="shared" ref="V9:X10" si="1">Q9</f>
        <v>Season 2</v>
      </c>
      <c r="W9" s="27" t="str">
        <f t="shared" si="1"/>
        <v>Season 3</v>
      </c>
      <c r="X9" s="27" t="str">
        <f t="shared" si="1"/>
        <v>Season 4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>Season 1</v>
      </c>
      <c r="AD9" s="52" t="str">
        <f t="shared" si="2"/>
        <v>Season 2</v>
      </c>
      <c r="AE9" s="52" t="str">
        <f t="shared" si="2"/>
        <v>Season 3</v>
      </c>
      <c r="AF9" s="52" t="str">
        <f t="shared" si="2"/>
        <v>Season 4</v>
      </c>
    </row>
    <row r="10" spans="1:32" ht="23.25" customHeight="1">
      <c r="A10" s="299"/>
      <c r="B10" s="299"/>
      <c r="C10" s="299"/>
      <c r="D10" s="57" t="s">
        <v>244</v>
      </c>
      <c r="E10" s="57" t="s">
        <v>245</v>
      </c>
      <c r="F10" s="57" t="s">
        <v>374</v>
      </c>
      <c r="G10" s="57" t="s">
        <v>375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22 Dec 2019</v>
      </c>
      <c r="Q10" s="51" t="str">
        <f t="shared" si="0"/>
        <v>23 Dec 2019 to 10 Jan 2020</v>
      </c>
      <c r="R10" s="51" t="str">
        <f t="shared" si="0"/>
        <v>11 Jan 2020 to 30 Apr 2020</v>
      </c>
      <c r="S10" s="51" t="str">
        <f t="shared" si="0"/>
        <v>01 May 2020 to 24 Jul 2020</v>
      </c>
      <c r="U10" s="27" t="str">
        <f>P10</f>
        <v>01 Nov 2019 to 22 Dec 2019</v>
      </c>
      <c r="V10" s="27" t="str">
        <f t="shared" si="1"/>
        <v>23 Dec 2019 to 10 Jan 2020</v>
      </c>
      <c r="W10" s="27" t="str">
        <f t="shared" si="1"/>
        <v>11 Jan 2020 to 30 Apr 2020</v>
      </c>
      <c r="X10" s="27" t="str">
        <f t="shared" si="1"/>
        <v>01 May 2020 to 24 Jul 2020</v>
      </c>
      <c r="Z10" s="311"/>
      <c r="AA10" s="311"/>
      <c r="AB10" s="311"/>
      <c r="AC10" s="52" t="str">
        <f t="shared" si="2"/>
        <v>01 Nov 2019 to 22 Dec 2019</v>
      </c>
      <c r="AD10" s="52" t="str">
        <f t="shared" si="2"/>
        <v>23 Dec 2019 to 10 Jan 2020</v>
      </c>
      <c r="AE10" s="52" t="str">
        <f t="shared" si="2"/>
        <v>11 Jan 2020 to 30 Apr 2020</v>
      </c>
      <c r="AF10" s="52" t="str">
        <f t="shared" si="2"/>
        <v>01 May 2020 to 24 Jul 2020</v>
      </c>
    </row>
    <row r="11" spans="1:32" ht="23.25" customHeight="1">
      <c r="A11" s="30" t="s">
        <v>376</v>
      </c>
      <c r="B11" s="31" t="s">
        <v>139</v>
      </c>
      <c r="C11" s="31" t="s">
        <v>140</v>
      </c>
      <c r="D11" s="31">
        <v>727</v>
      </c>
      <c r="E11" s="31">
        <v>1219</v>
      </c>
      <c r="F11" s="31">
        <v>880</v>
      </c>
      <c r="G11" s="31">
        <v>499</v>
      </c>
      <c r="H11" s="8"/>
      <c r="I11" s="33"/>
      <c r="J11" s="33"/>
      <c r="K11" s="33">
        <v>12</v>
      </c>
      <c r="M11" s="30" t="str">
        <f t="shared" ref="M11:O17" si="3">A11</f>
        <v>Deluxe Villa</v>
      </c>
      <c r="N11" s="31" t="str">
        <f t="shared" si="3"/>
        <v>BB</v>
      </c>
      <c r="O11" s="31" t="str">
        <f t="shared" si="3"/>
        <v>02 Persons</v>
      </c>
      <c r="P11" s="34">
        <f>D11+K11</f>
        <v>739</v>
      </c>
      <c r="Q11" s="34">
        <f t="shared" ref="Q11:Q15" si="4">E11+K11</f>
        <v>1231</v>
      </c>
      <c r="R11" s="34">
        <f t="shared" ref="R11:R15" si="5">F11+K11</f>
        <v>892</v>
      </c>
      <c r="S11" s="34">
        <f>G11+K11</f>
        <v>511</v>
      </c>
      <c r="U11" s="53">
        <v>12</v>
      </c>
      <c r="V11" s="53">
        <v>25</v>
      </c>
      <c r="W11" s="53">
        <v>12</v>
      </c>
      <c r="X11" s="53">
        <v>12</v>
      </c>
      <c r="Z11" s="30" t="str">
        <f t="shared" ref="Z11:AB17" si="6">M11</f>
        <v>Deluxe Villa</v>
      </c>
      <c r="AA11" s="31" t="str">
        <f t="shared" si="6"/>
        <v>BB</v>
      </c>
      <c r="AB11" s="31" t="str">
        <f t="shared" si="6"/>
        <v>02 Persons</v>
      </c>
      <c r="AC11" s="34">
        <f>P11+U11</f>
        <v>751</v>
      </c>
      <c r="AD11" s="34">
        <f>Q11+V11</f>
        <v>1256</v>
      </c>
      <c r="AE11" s="34">
        <f>R11+W11</f>
        <v>904</v>
      </c>
      <c r="AF11" s="34">
        <f>S11+X11</f>
        <v>523</v>
      </c>
    </row>
    <row r="12" spans="1:32" ht="23.25" customHeight="1">
      <c r="A12" s="30" t="s">
        <v>377</v>
      </c>
      <c r="B12" s="31" t="s">
        <v>139</v>
      </c>
      <c r="C12" s="31" t="s">
        <v>140</v>
      </c>
      <c r="D12" s="31">
        <v>960</v>
      </c>
      <c r="E12" s="31">
        <v>1451</v>
      </c>
      <c r="F12" s="31">
        <v>1112</v>
      </c>
      <c r="G12" s="31">
        <v>732</v>
      </c>
      <c r="H12" s="8"/>
      <c r="I12" s="33"/>
      <c r="J12" s="33"/>
      <c r="K12" s="33">
        <v>12</v>
      </c>
      <c r="M12" s="30" t="str">
        <f t="shared" si="3"/>
        <v xml:space="preserve">Baros Villa </v>
      </c>
      <c r="N12" s="31" t="str">
        <f t="shared" si="3"/>
        <v>BB</v>
      </c>
      <c r="O12" s="31" t="str">
        <f t="shared" si="3"/>
        <v>02 Persons</v>
      </c>
      <c r="P12" s="34">
        <f t="shared" ref="P12:P17" si="7">D12+K12</f>
        <v>972</v>
      </c>
      <c r="Q12" s="34">
        <f t="shared" si="4"/>
        <v>1463</v>
      </c>
      <c r="R12" s="34">
        <f t="shared" si="5"/>
        <v>1124</v>
      </c>
      <c r="S12" s="34">
        <f t="shared" ref="S12:S17" si="8">G12+K12</f>
        <v>744</v>
      </c>
      <c r="U12" s="53">
        <v>12</v>
      </c>
      <c r="V12" s="53">
        <v>25</v>
      </c>
      <c r="W12" s="53">
        <v>12</v>
      </c>
      <c r="X12" s="53">
        <v>12</v>
      </c>
      <c r="Z12" s="30" t="str">
        <f t="shared" si="6"/>
        <v xml:space="preserve">Baros Villa </v>
      </c>
      <c r="AA12" s="31" t="str">
        <f t="shared" si="6"/>
        <v>BB</v>
      </c>
      <c r="AB12" s="31" t="str">
        <f t="shared" si="6"/>
        <v>02 Persons</v>
      </c>
      <c r="AC12" s="34">
        <f t="shared" ref="AC12:AF17" si="9">P12+U12</f>
        <v>984</v>
      </c>
      <c r="AD12" s="34">
        <f t="shared" si="9"/>
        <v>1488</v>
      </c>
      <c r="AE12" s="34">
        <f t="shared" si="9"/>
        <v>1136</v>
      </c>
      <c r="AF12" s="34">
        <f t="shared" si="9"/>
        <v>756</v>
      </c>
    </row>
    <row r="13" spans="1:32" ht="23.25" customHeight="1">
      <c r="A13" s="30" t="s">
        <v>378</v>
      </c>
      <c r="B13" s="31" t="s">
        <v>139</v>
      </c>
      <c r="C13" s="31" t="s">
        <v>140</v>
      </c>
      <c r="D13" s="31">
        <v>1206</v>
      </c>
      <c r="E13" s="31">
        <v>1697</v>
      </c>
      <c r="F13" s="31">
        <v>1358</v>
      </c>
      <c r="G13" s="31">
        <v>939</v>
      </c>
      <c r="H13" s="8"/>
      <c r="I13" s="33"/>
      <c r="J13" s="33"/>
      <c r="K13" s="33">
        <v>12</v>
      </c>
      <c r="M13" s="30" t="str">
        <f t="shared" si="3"/>
        <v xml:space="preserve">Water Villa </v>
      </c>
      <c r="N13" s="31" t="str">
        <f t="shared" si="3"/>
        <v>BB</v>
      </c>
      <c r="O13" s="31" t="str">
        <f t="shared" si="3"/>
        <v>02 Persons</v>
      </c>
      <c r="P13" s="34">
        <f t="shared" si="7"/>
        <v>1218</v>
      </c>
      <c r="Q13" s="34">
        <f t="shared" si="4"/>
        <v>1709</v>
      </c>
      <c r="R13" s="34">
        <f t="shared" si="5"/>
        <v>1370</v>
      </c>
      <c r="S13" s="34">
        <f t="shared" si="8"/>
        <v>951</v>
      </c>
      <c r="U13" s="53">
        <v>12</v>
      </c>
      <c r="V13" s="53">
        <v>25</v>
      </c>
      <c r="W13" s="53">
        <v>12</v>
      </c>
      <c r="X13" s="53">
        <v>12</v>
      </c>
      <c r="Z13" s="30" t="str">
        <f t="shared" si="6"/>
        <v xml:space="preserve">Water Villa </v>
      </c>
      <c r="AA13" s="31" t="str">
        <f t="shared" si="6"/>
        <v>BB</v>
      </c>
      <c r="AB13" s="31" t="str">
        <f t="shared" si="6"/>
        <v>02 Persons</v>
      </c>
      <c r="AC13" s="34">
        <f t="shared" si="9"/>
        <v>1230</v>
      </c>
      <c r="AD13" s="34">
        <f t="shared" si="9"/>
        <v>1734</v>
      </c>
      <c r="AE13" s="34">
        <f t="shared" si="9"/>
        <v>1382</v>
      </c>
      <c r="AF13" s="34">
        <f t="shared" si="9"/>
        <v>963</v>
      </c>
    </row>
    <row r="14" spans="1:32" ht="23.25" customHeight="1">
      <c r="A14" s="30" t="s">
        <v>379</v>
      </c>
      <c r="B14" s="31" t="s">
        <v>139</v>
      </c>
      <c r="C14" s="31" t="s">
        <v>140</v>
      </c>
      <c r="D14" s="31">
        <v>1406</v>
      </c>
      <c r="E14" s="31">
        <v>1898</v>
      </c>
      <c r="F14" s="31">
        <v>1559</v>
      </c>
      <c r="G14" s="31">
        <v>1140</v>
      </c>
      <c r="H14" s="8"/>
      <c r="I14" s="33"/>
      <c r="J14" s="33"/>
      <c r="K14" s="33">
        <v>12</v>
      </c>
      <c r="M14" s="30" t="str">
        <f t="shared" si="3"/>
        <v xml:space="preserve">Baros Pool Villa </v>
      </c>
      <c r="N14" s="31" t="str">
        <f t="shared" si="3"/>
        <v>BB</v>
      </c>
      <c r="O14" s="31" t="str">
        <f t="shared" si="3"/>
        <v>02 Persons</v>
      </c>
      <c r="P14" s="34">
        <f t="shared" si="7"/>
        <v>1418</v>
      </c>
      <c r="Q14" s="34">
        <f t="shared" si="4"/>
        <v>1910</v>
      </c>
      <c r="R14" s="34">
        <f t="shared" si="5"/>
        <v>1571</v>
      </c>
      <c r="S14" s="34">
        <f t="shared" si="8"/>
        <v>1152</v>
      </c>
      <c r="U14" s="53">
        <v>12</v>
      </c>
      <c r="V14" s="53">
        <v>25</v>
      </c>
      <c r="W14" s="53">
        <v>12</v>
      </c>
      <c r="X14" s="53">
        <v>12</v>
      </c>
      <c r="Z14" s="30" t="str">
        <f t="shared" si="6"/>
        <v xml:space="preserve">Baros Pool Villa </v>
      </c>
      <c r="AA14" s="31" t="str">
        <f t="shared" si="6"/>
        <v>BB</v>
      </c>
      <c r="AB14" s="31" t="str">
        <f t="shared" si="6"/>
        <v>02 Persons</v>
      </c>
      <c r="AC14" s="34">
        <f t="shared" si="9"/>
        <v>1430</v>
      </c>
      <c r="AD14" s="34">
        <f t="shared" si="9"/>
        <v>1935</v>
      </c>
      <c r="AE14" s="34">
        <f t="shared" si="9"/>
        <v>1583</v>
      </c>
      <c r="AF14" s="34">
        <f t="shared" si="9"/>
        <v>1164</v>
      </c>
    </row>
    <row r="15" spans="1:32" ht="23.25" customHeight="1">
      <c r="A15" s="30" t="s">
        <v>380</v>
      </c>
      <c r="B15" s="31" t="s">
        <v>139</v>
      </c>
      <c r="C15" s="31" t="s">
        <v>140</v>
      </c>
      <c r="D15" s="31">
        <v>1587</v>
      </c>
      <c r="E15" s="31">
        <v>2079</v>
      </c>
      <c r="F15" s="31">
        <v>1740</v>
      </c>
      <c r="G15" s="31">
        <v>1321</v>
      </c>
      <c r="H15" s="8"/>
      <c r="I15" s="33"/>
      <c r="J15" s="33"/>
      <c r="K15" s="33">
        <v>12</v>
      </c>
      <c r="M15" s="30" t="str">
        <f t="shared" si="3"/>
        <v xml:space="preserve">Water Pool Villa </v>
      </c>
      <c r="N15" s="31" t="str">
        <f t="shared" si="3"/>
        <v>BB</v>
      </c>
      <c r="O15" s="31" t="str">
        <f t="shared" si="3"/>
        <v>02 Persons</v>
      </c>
      <c r="P15" s="34">
        <f t="shared" si="7"/>
        <v>1599</v>
      </c>
      <c r="Q15" s="34">
        <f t="shared" si="4"/>
        <v>2091</v>
      </c>
      <c r="R15" s="34">
        <f t="shared" si="5"/>
        <v>1752</v>
      </c>
      <c r="S15" s="34">
        <f t="shared" si="8"/>
        <v>1333</v>
      </c>
      <c r="U15" s="53">
        <v>12</v>
      </c>
      <c r="V15" s="53">
        <v>25</v>
      </c>
      <c r="W15" s="53">
        <v>12</v>
      </c>
      <c r="X15" s="53">
        <v>12</v>
      </c>
      <c r="Z15" s="30" t="str">
        <f t="shared" si="6"/>
        <v xml:space="preserve">Water Pool Villa </v>
      </c>
      <c r="AA15" s="31" t="str">
        <f t="shared" si="6"/>
        <v>BB</v>
      </c>
      <c r="AB15" s="31" t="str">
        <f t="shared" si="6"/>
        <v>02 Persons</v>
      </c>
      <c r="AC15" s="34">
        <f t="shared" si="9"/>
        <v>1611</v>
      </c>
      <c r="AD15" s="34">
        <f t="shared" si="9"/>
        <v>2116</v>
      </c>
      <c r="AE15" s="34">
        <f t="shared" si="9"/>
        <v>1764</v>
      </c>
      <c r="AF15" s="34">
        <f t="shared" si="9"/>
        <v>1345</v>
      </c>
    </row>
    <row r="16" spans="1:32" ht="23.25" customHeight="1">
      <c r="A16" s="30" t="s">
        <v>381</v>
      </c>
      <c r="B16" s="31" t="s">
        <v>139</v>
      </c>
      <c r="C16" s="31" t="s">
        <v>140</v>
      </c>
      <c r="D16" s="31">
        <v>1975</v>
      </c>
      <c r="E16" s="31">
        <v>2467</v>
      </c>
      <c r="F16" s="31">
        <v>2128</v>
      </c>
      <c r="G16" s="31">
        <v>1709</v>
      </c>
      <c r="H16" s="8"/>
      <c r="I16" s="33"/>
      <c r="J16" s="33"/>
      <c r="K16" s="33">
        <v>12</v>
      </c>
      <c r="M16" s="30" t="str">
        <f t="shared" si="3"/>
        <v>Baros Suite</v>
      </c>
      <c r="N16" s="31" t="str">
        <f t="shared" si="3"/>
        <v>BB</v>
      </c>
      <c r="O16" s="31" t="str">
        <f t="shared" si="3"/>
        <v>02 Persons</v>
      </c>
      <c r="P16" s="34">
        <f t="shared" si="7"/>
        <v>1987</v>
      </c>
      <c r="Q16" s="34">
        <f>E16+K16</f>
        <v>2479</v>
      </c>
      <c r="R16" s="34">
        <f>F16+K16</f>
        <v>2140</v>
      </c>
      <c r="S16" s="34">
        <f t="shared" si="8"/>
        <v>1721</v>
      </c>
      <c r="U16" s="53">
        <v>15</v>
      </c>
      <c r="V16" s="53">
        <v>35</v>
      </c>
      <c r="W16" s="53">
        <v>15</v>
      </c>
      <c r="X16" s="53">
        <v>15</v>
      </c>
      <c r="Z16" s="30" t="str">
        <f t="shared" si="6"/>
        <v>Baros Suite</v>
      </c>
      <c r="AA16" s="31" t="str">
        <f t="shared" si="6"/>
        <v>BB</v>
      </c>
      <c r="AB16" s="31" t="str">
        <f t="shared" si="6"/>
        <v>02 Persons</v>
      </c>
      <c r="AC16" s="34">
        <f t="shared" si="9"/>
        <v>2002</v>
      </c>
      <c r="AD16" s="34">
        <f t="shared" si="9"/>
        <v>2514</v>
      </c>
      <c r="AE16" s="34">
        <f t="shared" si="9"/>
        <v>2155</v>
      </c>
      <c r="AF16" s="34">
        <f t="shared" si="9"/>
        <v>1736</v>
      </c>
    </row>
    <row r="17" spans="1:32" ht="23.25" customHeight="1">
      <c r="A17" s="30" t="s">
        <v>382</v>
      </c>
      <c r="B17" s="31" t="s">
        <v>139</v>
      </c>
      <c r="C17" s="31" t="s">
        <v>140</v>
      </c>
      <c r="D17" s="31">
        <v>2344</v>
      </c>
      <c r="E17" s="31">
        <v>2836</v>
      </c>
      <c r="F17" s="31">
        <v>2497</v>
      </c>
      <c r="G17" s="31">
        <v>2078</v>
      </c>
      <c r="H17" s="8"/>
      <c r="I17" s="33"/>
      <c r="J17" s="33"/>
      <c r="K17" s="33">
        <v>12</v>
      </c>
      <c r="M17" s="30" t="str">
        <f t="shared" si="3"/>
        <v xml:space="preserve">Baros Residence </v>
      </c>
      <c r="N17" s="31" t="str">
        <f t="shared" si="3"/>
        <v>BB</v>
      </c>
      <c r="O17" s="31" t="str">
        <f t="shared" si="3"/>
        <v>02 Persons</v>
      </c>
      <c r="P17" s="34">
        <f t="shared" si="7"/>
        <v>2356</v>
      </c>
      <c r="Q17" s="34">
        <f>E17+K17</f>
        <v>2848</v>
      </c>
      <c r="R17" s="34">
        <f>F17+K17</f>
        <v>2509</v>
      </c>
      <c r="S17" s="34">
        <f t="shared" si="8"/>
        <v>2090</v>
      </c>
      <c r="U17" s="53">
        <v>15</v>
      </c>
      <c r="V17" s="53">
        <v>35</v>
      </c>
      <c r="W17" s="53">
        <v>15</v>
      </c>
      <c r="X17" s="53">
        <v>15</v>
      </c>
      <c r="Z17" s="30" t="str">
        <f t="shared" si="6"/>
        <v xml:space="preserve">Baros Residence </v>
      </c>
      <c r="AA17" s="31" t="str">
        <f t="shared" si="6"/>
        <v>BB</v>
      </c>
      <c r="AB17" s="31" t="str">
        <f t="shared" si="6"/>
        <v>02 Persons</v>
      </c>
      <c r="AC17" s="34">
        <f t="shared" si="9"/>
        <v>2371</v>
      </c>
      <c r="AD17" s="34">
        <f t="shared" si="9"/>
        <v>2883</v>
      </c>
      <c r="AE17" s="34">
        <f t="shared" si="9"/>
        <v>2524</v>
      </c>
      <c r="AF17" s="34">
        <f t="shared" si="9"/>
        <v>2105</v>
      </c>
    </row>
    <row r="18" spans="1:32" ht="23.25" customHeight="1">
      <c r="A18" s="25" t="s">
        <v>24</v>
      </c>
      <c r="I18" s="25" t="s">
        <v>25</v>
      </c>
      <c r="M18" s="25" t="s">
        <v>26</v>
      </c>
      <c r="U18" s="25" t="s">
        <v>27</v>
      </c>
      <c r="Z18" s="25" t="s">
        <v>129</v>
      </c>
    </row>
    <row r="19" spans="1:32" ht="23.25" customHeight="1">
      <c r="A19" s="299" t="s">
        <v>0</v>
      </c>
      <c r="B19" s="299" t="s">
        <v>1</v>
      </c>
      <c r="C19" s="299" t="s">
        <v>29</v>
      </c>
      <c r="D19" s="57" t="s">
        <v>51</v>
      </c>
      <c r="E19" s="57" t="s">
        <v>52</v>
      </c>
      <c r="F19" s="57">
        <v>0</v>
      </c>
      <c r="G19" s="57">
        <v>0</v>
      </c>
      <c r="H19" s="8"/>
      <c r="I19" s="26" t="s">
        <v>32</v>
      </c>
      <c r="J19" s="26" t="s">
        <v>33</v>
      </c>
      <c r="K19" s="26" t="s">
        <v>34</v>
      </c>
      <c r="M19" s="294" t="s">
        <v>0</v>
      </c>
      <c r="N19" s="294" t="s">
        <v>1</v>
      </c>
      <c r="O19" s="294" t="s">
        <v>29</v>
      </c>
      <c r="P19" s="51" t="str">
        <f t="shared" ref="P19:S20" si="10">D19</f>
        <v>Season 5</v>
      </c>
      <c r="Q19" s="51" t="str">
        <f t="shared" si="10"/>
        <v>Season 6</v>
      </c>
      <c r="R19" s="51">
        <f t="shared" si="10"/>
        <v>0</v>
      </c>
      <c r="S19" s="51">
        <f t="shared" si="10"/>
        <v>0</v>
      </c>
      <c r="U19" s="27" t="str">
        <f>P19</f>
        <v>Season 5</v>
      </c>
      <c r="V19" s="27" t="str">
        <f t="shared" ref="V19:X20" si="11">Q19</f>
        <v>Season 6</v>
      </c>
      <c r="W19" s="27">
        <f t="shared" si="11"/>
        <v>0</v>
      </c>
      <c r="X19" s="27">
        <f t="shared" si="11"/>
        <v>0</v>
      </c>
      <c r="Z19" s="311" t="s">
        <v>0</v>
      </c>
      <c r="AA19" s="311" t="s">
        <v>1</v>
      </c>
      <c r="AB19" s="311" t="s">
        <v>29</v>
      </c>
      <c r="AC19" s="52" t="str">
        <f t="shared" ref="AC19:AF20" si="12">U19</f>
        <v>Season 5</v>
      </c>
      <c r="AD19" s="52" t="str">
        <f t="shared" si="12"/>
        <v>Season 6</v>
      </c>
      <c r="AE19" s="52">
        <f t="shared" si="12"/>
        <v>0</v>
      </c>
      <c r="AF19" s="52">
        <f t="shared" si="12"/>
        <v>0</v>
      </c>
    </row>
    <row r="20" spans="1:32" ht="23.25" customHeight="1">
      <c r="A20" s="299"/>
      <c r="B20" s="299"/>
      <c r="C20" s="299"/>
      <c r="D20" s="57" t="s">
        <v>383</v>
      </c>
      <c r="E20" s="57" t="s">
        <v>362</v>
      </c>
      <c r="F20" s="57">
        <v>0</v>
      </c>
      <c r="G20" s="57">
        <v>0</v>
      </c>
      <c r="H20" s="8"/>
      <c r="I20" s="26" t="s">
        <v>37</v>
      </c>
      <c r="J20" s="26" t="s">
        <v>38</v>
      </c>
      <c r="K20" s="26" t="s">
        <v>137</v>
      </c>
      <c r="M20" s="294"/>
      <c r="N20" s="294"/>
      <c r="O20" s="294"/>
      <c r="P20" s="51" t="str">
        <f t="shared" si="10"/>
        <v>25 Jul 2020 to 31 Aug 2020</v>
      </c>
      <c r="Q20" s="51" t="str">
        <f t="shared" si="10"/>
        <v>01 Sep 2020 to 31 Oct 2020</v>
      </c>
      <c r="R20" s="51">
        <f t="shared" si="10"/>
        <v>0</v>
      </c>
      <c r="S20" s="51">
        <f t="shared" si="10"/>
        <v>0</v>
      </c>
      <c r="U20" s="27" t="str">
        <f>P20</f>
        <v>25 Jul 2020 to 31 Aug 2020</v>
      </c>
      <c r="V20" s="27" t="str">
        <f t="shared" si="11"/>
        <v>01 Sep 2020 to 31 Oct 2020</v>
      </c>
      <c r="W20" s="27">
        <f t="shared" si="11"/>
        <v>0</v>
      </c>
      <c r="X20" s="27">
        <f t="shared" si="11"/>
        <v>0</v>
      </c>
      <c r="Z20" s="311"/>
      <c r="AA20" s="311"/>
      <c r="AB20" s="311"/>
      <c r="AC20" s="52" t="str">
        <f t="shared" si="12"/>
        <v>25 Jul 2020 to 31 Aug 2020</v>
      </c>
      <c r="AD20" s="52" t="str">
        <f t="shared" si="12"/>
        <v>01 Sep 2020 to 31 Oct 2020</v>
      </c>
      <c r="AE20" s="52">
        <f t="shared" si="12"/>
        <v>0</v>
      </c>
      <c r="AF20" s="52">
        <f t="shared" si="12"/>
        <v>0</v>
      </c>
    </row>
    <row r="21" spans="1:32" ht="23.25" customHeight="1">
      <c r="A21" s="30" t="s">
        <v>376</v>
      </c>
      <c r="B21" s="31" t="s">
        <v>139</v>
      </c>
      <c r="C21" s="31" t="s">
        <v>140</v>
      </c>
      <c r="D21" s="31">
        <v>679</v>
      </c>
      <c r="E21" s="31">
        <v>626</v>
      </c>
      <c r="F21" s="31">
        <v>0</v>
      </c>
      <c r="G21" s="31">
        <v>0</v>
      </c>
      <c r="H21" s="8"/>
      <c r="I21" s="33"/>
      <c r="J21" s="33"/>
      <c r="K21" s="33">
        <v>12</v>
      </c>
      <c r="M21" s="30" t="str">
        <f t="shared" ref="M21:O27" si="13">A21</f>
        <v>Deluxe Villa</v>
      </c>
      <c r="N21" s="31" t="str">
        <f t="shared" si="13"/>
        <v>BB</v>
      </c>
      <c r="O21" s="31" t="str">
        <f t="shared" si="13"/>
        <v>02 Persons</v>
      </c>
      <c r="P21" s="34">
        <f>D21+K21</f>
        <v>691</v>
      </c>
      <c r="Q21" s="34">
        <f t="shared" ref="Q21:Q25" si="14">E21+K21</f>
        <v>638</v>
      </c>
      <c r="R21" s="34">
        <f t="shared" ref="R21:R25" si="15">F21+K21</f>
        <v>12</v>
      </c>
      <c r="S21" s="34">
        <f>G21+K21</f>
        <v>12</v>
      </c>
      <c r="U21" s="53">
        <v>12</v>
      </c>
      <c r="V21" s="53">
        <v>12</v>
      </c>
      <c r="W21" s="53">
        <v>12</v>
      </c>
      <c r="X21" s="53">
        <v>12</v>
      </c>
      <c r="Z21" s="30" t="str">
        <f t="shared" ref="Z21:AB27" si="16">M21</f>
        <v>Deluxe Villa</v>
      </c>
      <c r="AA21" s="31" t="str">
        <f t="shared" si="16"/>
        <v>BB</v>
      </c>
      <c r="AB21" s="31" t="str">
        <f t="shared" si="16"/>
        <v>02 Persons</v>
      </c>
      <c r="AC21" s="34">
        <f>P21+U21</f>
        <v>703</v>
      </c>
      <c r="AD21" s="34">
        <f>Q21+V21</f>
        <v>650</v>
      </c>
      <c r="AE21" s="34">
        <f>R21+W21</f>
        <v>24</v>
      </c>
      <c r="AF21" s="34">
        <f>S21+X21</f>
        <v>24</v>
      </c>
    </row>
    <row r="22" spans="1:32" ht="23.25" customHeight="1">
      <c r="A22" s="30" t="s">
        <v>377</v>
      </c>
      <c r="B22" s="31" t="s">
        <v>139</v>
      </c>
      <c r="C22" s="31" t="s">
        <v>140</v>
      </c>
      <c r="D22" s="31">
        <v>912</v>
      </c>
      <c r="E22" s="31">
        <v>859</v>
      </c>
      <c r="F22" s="31">
        <v>0</v>
      </c>
      <c r="G22" s="31">
        <v>0</v>
      </c>
      <c r="H22" s="8"/>
      <c r="I22" s="33"/>
      <c r="J22" s="33"/>
      <c r="K22" s="33">
        <v>12</v>
      </c>
      <c r="M22" s="30" t="str">
        <f t="shared" si="13"/>
        <v xml:space="preserve">Baros Villa </v>
      </c>
      <c r="N22" s="31" t="str">
        <f t="shared" si="13"/>
        <v>BB</v>
      </c>
      <c r="O22" s="31" t="str">
        <f t="shared" si="13"/>
        <v>02 Persons</v>
      </c>
      <c r="P22" s="34">
        <f t="shared" ref="P22:P27" si="17">D22+K22</f>
        <v>924</v>
      </c>
      <c r="Q22" s="34">
        <f t="shared" si="14"/>
        <v>871</v>
      </c>
      <c r="R22" s="34">
        <f t="shared" si="15"/>
        <v>12</v>
      </c>
      <c r="S22" s="34">
        <f t="shared" ref="S22:S27" si="18">G22+K22</f>
        <v>12</v>
      </c>
      <c r="U22" s="53">
        <v>12</v>
      </c>
      <c r="V22" s="53">
        <v>12</v>
      </c>
      <c r="W22" s="53">
        <v>12</v>
      </c>
      <c r="X22" s="53">
        <v>12</v>
      </c>
      <c r="Z22" s="30" t="str">
        <f t="shared" si="16"/>
        <v xml:space="preserve">Baros Villa </v>
      </c>
      <c r="AA22" s="31" t="str">
        <f t="shared" si="16"/>
        <v>BB</v>
      </c>
      <c r="AB22" s="31" t="str">
        <f t="shared" si="16"/>
        <v>02 Persons</v>
      </c>
      <c r="AC22" s="34">
        <f t="shared" ref="AC22:AF27" si="19">P22+U22</f>
        <v>936</v>
      </c>
      <c r="AD22" s="34">
        <f t="shared" si="19"/>
        <v>883</v>
      </c>
      <c r="AE22" s="34">
        <f t="shared" si="19"/>
        <v>24</v>
      </c>
      <c r="AF22" s="34">
        <f t="shared" si="19"/>
        <v>24</v>
      </c>
    </row>
    <row r="23" spans="1:32" ht="23.25" customHeight="1">
      <c r="A23" s="30" t="s">
        <v>378</v>
      </c>
      <c r="B23" s="31" t="s">
        <v>139</v>
      </c>
      <c r="C23" s="31" t="s">
        <v>140</v>
      </c>
      <c r="D23" s="31">
        <v>1119</v>
      </c>
      <c r="E23" s="31">
        <v>1066</v>
      </c>
      <c r="F23" s="31">
        <v>0</v>
      </c>
      <c r="G23" s="31">
        <v>0</v>
      </c>
      <c r="H23" s="8"/>
      <c r="I23" s="33"/>
      <c r="J23" s="33"/>
      <c r="K23" s="33">
        <v>12</v>
      </c>
      <c r="M23" s="30" t="str">
        <f t="shared" si="13"/>
        <v xml:space="preserve">Water Villa </v>
      </c>
      <c r="N23" s="31" t="str">
        <f t="shared" si="13"/>
        <v>BB</v>
      </c>
      <c r="O23" s="31" t="str">
        <f t="shared" si="13"/>
        <v>02 Persons</v>
      </c>
      <c r="P23" s="34">
        <f t="shared" si="17"/>
        <v>1131</v>
      </c>
      <c r="Q23" s="34">
        <f t="shared" si="14"/>
        <v>1078</v>
      </c>
      <c r="R23" s="34">
        <f t="shared" si="15"/>
        <v>12</v>
      </c>
      <c r="S23" s="34">
        <f t="shared" si="18"/>
        <v>12</v>
      </c>
      <c r="U23" s="53">
        <v>12</v>
      </c>
      <c r="V23" s="53">
        <v>12</v>
      </c>
      <c r="W23" s="53">
        <v>12</v>
      </c>
      <c r="X23" s="53">
        <v>12</v>
      </c>
      <c r="Z23" s="30" t="str">
        <f t="shared" si="16"/>
        <v xml:space="preserve">Water Villa </v>
      </c>
      <c r="AA23" s="31" t="str">
        <f t="shared" si="16"/>
        <v>BB</v>
      </c>
      <c r="AB23" s="31" t="str">
        <f t="shared" si="16"/>
        <v>02 Persons</v>
      </c>
      <c r="AC23" s="34">
        <f t="shared" si="19"/>
        <v>1143</v>
      </c>
      <c r="AD23" s="34">
        <f t="shared" si="19"/>
        <v>1090</v>
      </c>
      <c r="AE23" s="34">
        <f t="shared" si="19"/>
        <v>24</v>
      </c>
      <c r="AF23" s="34">
        <f t="shared" si="19"/>
        <v>24</v>
      </c>
    </row>
    <row r="24" spans="1:32" ht="23.25" customHeight="1">
      <c r="A24" s="30" t="s">
        <v>379</v>
      </c>
      <c r="B24" s="31" t="s">
        <v>139</v>
      </c>
      <c r="C24" s="31" t="s">
        <v>140</v>
      </c>
      <c r="D24" s="31">
        <v>1319</v>
      </c>
      <c r="E24" s="31">
        <v>1266</v>
      </c>
      <c r="F24" s="31">
        <v>0</v>
      </c>
      <c r="G24" s="31">
        <v>0</v>
      </c>
      <c r="H24" s="8"/>
      <c r="I24" s="33"/>
      <c r="J24" s="33"/>
      <c r="K24" s="33">
        <v>12</v>
      </c>
      <c r="M24" s="30" t="str">
        <f t="shared" si="13"/>
        <v xml:space="preserve">Baros Pool Villa </v>
      </c>
      <c r="N24" s="31" t="str">
        <f t="shared" si="13"/>
        <v>BB</v>
      </c>
      <c r="O24" s="31" t="str">
        <f t="shared" si="13"/>
        <v>02 Persons</v>
      </c>
      <c r="P24" s="34">
        <f t="shared" si="17"/>
        <v>1331</v>
      </c>
      <c r="Q24" s="34">
        <f t="shared" si="14"/>
        <v>1278</v>
      </c>
      <c r="R24" s="34">
        <f t="shared" si="15"/>
        <v>12</v>
      </c>
      <c r="S24" s="34">
        <f t="shared" si="18"/>
        <v>12</v>
      </c>
      <c r="U24" s="53">
        <v>12</v>
      </c>
      <c r="V24" s="53">
        <v>12</v>
      </c>
      <c r="W24" s="53">
        <v>12</v>
      </c>
      <c r="X24" s="53">
        <v>12</v>
      </c>
      <c r="Z24" s="30" t="str">
        <f t="shared" si="16"/>
        <v xml:space="preserve">Baros Pool Villa </v>
      </c>
      <c r="AA24" s="31" t="str">
        <f t="shared" si="16"/>
        <v>BB</v>
      </c>
      <c r="AB24" s="31" t="str">
        <f t="shared" si="16"/>
        <v>02 Persons</v>
      </c>
      <c r="AC24" s="34">
        <f t="shared" si="19"/>
        <v>1343</v>
      </c>
      <c r="AD24" s="34">
        <f t="shared" si="19"/>
        <v>1290</v>
      </c>
      <c r="AE24" s="34">
        <f t="shared" si="19"/>
        <v>24</v>
      </c>
      <c r="AF24" s="34">
        <f t="shared" si="19"/>
        <v>24</v>
      </c>
    </row>
    <row r="25" spans="1:32" ht="23.25" customHeight="1">
      <c r="A25" s="30" t="s">
        <v>380</v>
      </c>
      <c r="B25" s="31" t="s">
        <v>139</v>
      </c>
      <c r="C25" s="31" t="s">
        <v>140</v>
      </c>
      <c r="D25" s="31">
        <v>1501</v>
      </c>
      <c r="E25" s="31">
        <v>1448</v>
      </c>
      <c r="F25" s="31">
        <v>0</v>
      </c>
      <c r="G25" s="31">
        <v>0</v>
      </c>
      <c r="H25" s="8"/>
      <c r="I25" s="33"/>
      <c r="J25" s="33"/>
      <c r="K25" s="33">
        <v>12</v>
      </c>
      <c r="M25" s="30" t="str">
        <f t="shared" si="13"/>
        <v xml:space="preserve">Water Pool Villa </v>
      </c>
      <c r="N25" s="31" t="str">
        <f t="shared" si="13"/>
        <v>BB</v>
      </c>
      <c r="O25" s="31" t="str">
        <f t="shared" si="13"/>
        <v>02 Persons</v>
      </c>
      <c r="P25" s="34">
        <f t="shared" si="17"/>
        <v>1513</v>
      </c>
      <c r="Q25" s="34">
        <f t="shared" si="14"/>
        <v>1460</v>
      </c>
      <c r="R25" s="34">
        <f t="shared" si="15"/>
        <v>12</v>
      </c>
      <c r="S25" s="34">
        <f t="shared" si="18"/>
        <v>12</v>
      </c>
      <c r="U25" s="53">
        <v>12</v>
      </c>
      <c r="V25" s="53">
        <v>12</v>
      </c>
      <c r="W25" s="53">
        <v>12</v>
      </c>
      <c r="X25" s="53">
        <v>12</v>
      </c>
      <c r="Z25" s="30" t="str">
        <f t="shared" si="16"/>
        <v xml:space="preserve">Water Pool Villa </v>
      </c>
      <c r="AA25" s="31" t="str">
        <f t="shared" si="16"/>
        <v>BB</v>
      </c>
      <c r="AB25" s="31" t="str">
        <f t="shared" si="16"/>
        <v>02 Persons</v>
      </c>
      <c r="AC25" s="34">
        <f t="shared" si="19"/>
        <v>1525</v>
      </c>
      <c r="AD25" s="34">
        <f t="shared" si="19"/>
        <v>1472</v>
      </c>
      <c r="AE25" s="34">
        <f t="shared" si="19"/>
        <v>24</v>
      </c>
      <c r="AF25" s="34">
        <f t="shared" si="19"/>
        <v>24</v>
      </c>
    </row>
    <row r="26" spans="1:32" ht="23.25" customHeight="1">
      <c r="A26" s="30" t="s">
        <v>381</v>
      </c>
      <c r="B26" s="31" t="s">
        <v>139</v>
      </c>
      <c r="C26" s="31" t="s">
        <v>140</v>
      </c>
      <c r="D26" s="31">
        <v>1889</v>
      </c>
      <c r="E26" s="31">
        <v>1836</v>
      </c>
      <c r="F26" s="31">
        <v>0</v>
      </c>
      <c r="G26" s="31">
        <v>0</v>
      </c>
      <c r="H26" s="8"/>
      <c r="I26" s="33"/>
      <c r="J26" s="33"/>
      <c r="K26" s="33">
        <v>12</v>
      </c>
      <c r="M26" s="30" t="str">
        <f t="shared" si="13"/>
        <v>Baros Suite</v>
      </c>
      <c r="N26" s="31" t="str">
        <f t="shared" si="13"/>
        <v>BB</v>
      </c>
      <c r="O26" s="31" t="str">
        <f t="shared" si="13"/>
        <v>02 Persons</v>
      </c>
      <c r="P26" s="34">
        <f t="shared" si="17"/>
        <v>1901</v>
      </c>
      <c r="Q26" s="34">
        <f>E26+K26</f>
        <v>1848</v>
      </c>
      <c r="R26" s="34">
        <f>F26+K26</f>
        <v>12</v>
      </c>
      <c r="S26" s="34">
        <f t="shared" si="18"/>
        <v>12</v>
      </c>
      <c r="U26" s="53">
        <v>15</v>
      </c>
      <c r="V26" s="53">
        <v>15</v>
      </c>
      <c r="W26" s="53">
        <v>15</v>
      </c>
      <c r="X26" s="53">
        <v>15</v>
      </c>
      <c r="Z26" s="30" t="str">
        <f t="shared" si="16"/>
        <v>Baros Suite</v>
      </c>
      <c r="AA26" s="31" t="str">
        <f t="shared" si="16"/>
        <v>BB</v>
      </c>
      <c r="AB26" s="31" t="str">
        <f t="shared" si="16"/>
        <v>02 Persons</v>
      </c>
      <c r="AC26" s="34">
        <f t="shared" si="19"/>
        <v>1916</v>
      </c>
      <c r="AD26" s="34">
        <f t="shared" si="19"/>
        <v>1863</v>
      </c>
      <c r="AE26" s="34">
        <f t="shared" si="19"/>
        <v>27</v>
      </c>
      <c r="AF26" s="34">
        <f t="shared" si="19"/>
        <v>27</v>
      </c>
    </row>
    <row r="27" spans="1:32" ht="23.25" customHeight="1">
      <c r="A27" s="30" t="s">
        <v>382</v>
      </c>
      <c r="B27" s="31" t="s">
        <v>139</v>
      </c>
      <c r="C27" s="31" t="s">
        <v>140</v>
      </c>
      <c r="D27" s="31">
        <v>2257</v>
      </c>
      <c r="E27" s="31">
        <v>2204</v>
      </c>
      <c r="F27" s="31">
        <v>0</v>
      </c>
      <c r="G27" s="31">
        <v>0</v>
      </c>
      <c r="H27" s="8"/>
      <c r="I27" s="33"/>
      <c r="J27" s="33"/>
      <c r="K27" s="33">
        <v>12</v>
      </c>
      <c r="M27" s="30" t="str">
        <f t="shared" si="13"/>
        <v xml:space="preserve">Baros Residence </v>
      </c>
      <c r="N27" s="31" t="str">
        <f t="shared" si="13"/>
        <v>BB</v>
      </c>
      <c r="O27" s="31" t="str">
        <f t="shared" si="13"/>
        <v>02 Persons</v>
      </c>
      <c r="P27" s="34">
        <f t="shared" si="17"/>
        <v>2269</v>
      </c>
      <c r="Q27" s="34">
        <f>E27+K27</f>
        <v>2216</v>
      </c>
      <c r="R27" s="34">
        <f>F27+K27</f>
        <v>12</v>
      </c>
      <c r="S27" s="34">
        <f t="shared" si="18"/>
        <v>12</v>
      </c>
      <c r="U27" s="53">
        <v>15</v>
      </c>
      <c r="V27" s="53">
        <v>15</v>
      </c>
      <c r="W27" s="53">
        <v>15</v>
      </c>
      <c r="X27" s="53">
        <v>15</v>
      </c>
      <c r="Z27" s="30" t="str">
        <f t="shared" si="16"/>
        <v xml:space="preserve">Baros Residence </v>
      </c>
      <c r="AA27" s="31" t="str">
        <f t="shared" si="16"/>
        <v>BB</v>
      </c>
      <c r="AB27" s="31" t="str">
        <f t="shared" si="16"/>
        <v>02 Persons</v>
      </c>
      <c r="AC27" s="34">
        <f t="shared" si="19"/>
        <v>2284</v>
      </c>
      <c r="AD27" s="34">
        <f t="shared" si="19"/>
        <v>2231</v>
      </c>
      <c r="AE27" s="34">
        <f t="shared" si="19"/>
        <v>27</v>
      </c>
      <c r="AF27" s="34">
        <f t="shared" si="19"/>
        <v>27</v>
      </c>
    </row>
  </sheetData>
  <sheetProtection password="D8E4" sheet="1" selectLockedCells="1" selectUnlockedCells="1"/>
  <mergeCells count="18">
    <mergeCell ref="O19:O20"/>
    <mergeCell ref="Z19:Z20"/>
    <mergeCell ref="A9:A10"/>
    <mergeCell ref="B9:B10"/>
    <mergeCell ref="C9:C10"/>
    <mergeCell ref="M9:M10"/>
    <mergeCell ref="N9:N10"/>
    <mergeCell ref="O9:O10"/>
    <mergeCell ref="A19:A20"/>
    <mergeCell ref="B19:B20"/>
    <mergeCell ref="C19:C20"/>
    <mergeCell ref="M19:M20"/>
    <mergeCell ref="N19:N20"/>
    <mergeCell ref="AA19:AA20"/>
    <mergeCell ref="AB19:AB20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FDF4C-668A-429B-B9AE-942697A9478D}">
  <sheetPr codeName="Лист37"/>
  <dimension ref="A1:K23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24.7109375" style="1" customWidth="1"/>
    <col min="2" max="2" width="11.28515625" style="1" customWidth="1"/>
    <col min="3" max="3" width="13.7109375" style="2" customWidth="1"/>
    <col min="4" max="4" width="10.140625" style="2" customWidth="1"/>
    <col min="5" max="5" width="10.140625" style="3" customWidth="1"/>
    <col min="6" max="6" width="10.28515625" style="3" customWidth="1"/>
    <col min="7" max="7" width="10.28515625" style="1" customWidth="1"/>
    <col min="8" max="9" width="10.140625" style="1" customWidth="1"/>
    <col min="10" max="11" width="10.28515625" style="1" customWidth="1"/>
    <col min="12" max="16384" width="9.140625" style="1"/>
  </cols>
  <sheetData>
    <row r="1" spans="1:11" ht="20.25" customHeight="1">
      <c r="A1" s="281" t="s">
        <v>2087</v>
      </c>
      <c r="B1" s="281"/>
      <c r="C1" s="281"/>
      <c r="D1" s="281"/>
      <c r="K1" s="4"/>
    </row>
    <row r="2" spans="1:11" s="3" customFormat="1" ht="20.25" customHeight="1">
      <c r="A2" s="5"/>
      <c r="B2" s="18"/>
      <c r="C2" s="5"/>
      <c r="D2" s="22"/>
      <c r="G2" s="1"/>
      <c r="H2" s="1"/>
      <c r="I2" s="1"/>
      <c r="J2" s="1"/>
      <c r="K2" s="1"/>
    </row>
    <row r="3" spans="1:11" s="3" customFormat="1" ht="20.25" customHeight="1">
      <c r="A3" s="15" t="s">
        <v>10</v>
      </c>
      <c r="B3" s="15"/>
      <c r="C3" s="2"/>
      <c r="D3" s="2"/>
      <c r="G3" s="1"/>
      <c r="H3" s="1"/>
      <c r="I3" s="1"/>
      <c r="J3" s="1"/>
      <c r="K3" s="1"/>
    </row>
    <row r="4" spans="1:11" s="3" customFormat="1" ht="20.25" customHeight="1">
      <c r="A4" s="5" t="s">
        <v>384</v>
      </c>
      <c r="B4" s="5"/>
      <c r="C4" s="2"/>
      <c r="D4" s="2"/>
      <c r="G4" s="1"/>
      <c r="H4" s="1"/>
      <c r="I4" s="1"/>
      <c r="J4" s="1"/>
      <c r="K4" s="1"/>
    </row>
    <row r="5" spans="1:11" s="3" customFormat="1" ht="20.25" customHeight="1">
      <c r="A5" s="5" t="s">
        <v>12</v>
      </c>
      <c r="B5" s="5"/>
      <c r="C5" s="2"/>
      <c r="D5" s="2"/>
      <c r="G5" s="1"/>
      <c r="H5" s="1"/>
      <c r="I5" s="1"/>
      <c r="J5" s="1"/>
      <c r="K5" s="1"/>
    </row>
    <row r="6" spans="1:11" s="3" customFormat="1" ht="20.25" customHeight="1">
      <c r="A6" s="5"/>
      <c r="B6" s="5"/>
      <c r="C6" s="2"/>
      <c r="D6" s="2"/>
      <c r="G6" s="1"/>
      <c r="H6" s="1"/>
      <c r="I6" s="1"/>
      <c r="J6" s="1"/>
      <c r="K6" s="1"/>
    </row>
    <row r="7" spans="1:11" s="3" customFormat="1" ht="20.25" customHeight="1">
      <c r="A7" s="15" t="s">
        <v>385</v>
      </c>
      <c r="B7" s="5"/>
      <c r="C7" s="2"/>
      <c r="D7" s="2"/>
      <c r="G7" s="1"/>
      <c r="H7" s="1"/>
      <c r="I7" s="1"/>
      <c r="J7" s="1"/>
      <c r="K7" s="1"/>
    </row>
    <row r="8" spans="1:11" s="3" customFormat="1" ht="20.25" customHeight="1">
      <c r="A8" s="7" t="s">
        <v>386</v>
      </c>
      <c r="B8" s="5"/>
      <c r="C8" s="2"/>
      <c r="D8" s="2"/>
      <c r="G8" s="1"/>
      <c r="H8" s="1"/>
      <c r="I8" s="1"/>
      <c r="J8" s="1"/>
      <c r="K8" s="1"/>
    </row>
    <row r="9" spans="1:11" s="3" customFormat="1" ht="20.25" customHeight="1">
      <c r="A9" s="5" t="s">
        <v>387</v>
      </c>
      <c r="B9" s="1"/>
      <c r="C9" s="2"/>
      <c r="D9" s="2"/>
      <c r="G9" s="1"/>
      <c r="H9" s="1"/>
      <c r="I9" s="1"/>
      <c r="J9" s="1"/>
      <c r="K9" s="1"/>
    </row>
    <row r="10" spans="1:11" s="3" customFormat="1" ht="20.25" customHeight="1">
      <c r="A10" s="5" t="s">
        <v>388</v>
      </c>
      <c r="B10" s="1"/>
      <c r="C10" s="2"/>
      <c r="D10" s="2"/>
      <c r="G10" s="1"/>
      <c r="H10" s="1"/>
      <c r="I10" s="1"/>
      <c r="J10" s="1"/>
      <c r="K10" s="1"/>
    </row>
    <row r="11" spans="1:11" s="3" customFormat="1" ht="20.25" customHeight="1">
      <c r="A11" s="5" t="s">
        <v>389</v>
      </c>
      <c r="B11" s="1"/>
      <c r="C11" s="2"/>
      <c r="D11" s="2"/>
      <c r="G11" s="1"/>
      <c r="H11" s="1"/>
      <c r="I11" s="1"/>
      <c r="J11" s="1"/>
      <c r="K11" s="1"/>
    </row>
    <row r="12" spans="1:11" s="3" customFormat="1" ht="20.25" customHeight="1">
      <c r="A12" s="7" t="s">
        <v>390</v>
      </c>
      <c r="B12" s="1"/>
      <c r="C12" s="2"/>
      <c r="D12" s="2"/>
      <c r="G12" s="1"/>
      <c r="H12" s="1"/>
      <c r="I12" s="1"/>
      <c r="J12" s="1"/>
      <c r="K12" s="1"/>
    </row>
    <row r="13" spans="1:11" ht="20.25" customHeight="1">
      <c r="A13" s="5" t="s">
        <v>391</v>
      </c>
    </row>
    <row r="14" spans="1:11" ht="20.25" customHeight="1">
      <c r="A14" s="5" t="s">
        <v>392</v>
      </c>
    </row>
    <row r="15" spans="1:11" ht="20.25" customHeight="1">
      <c r="A15" s="5" t="s">
        <v>389</v>
      </c>
    </row>
    <row r="16" spans="1:11" ht="20.25" customHeight="1">
      <c r="A16" s="5"/>
    </row>
    <row r="17" spans="1:1" ht="20.25" customHeight="1">
      <c r="A17" s="5"/>
    </row>
    <row r="18" spans="1:1" ht="20.25" customHeight="1">
      <c r="A18" s="5"/>
    </row>
    <row r="19" spans="1:1" ht="20.25" customHeight="1">
      <c r="A19" s="5"/>
    </row>
    <row r="20" spans="1:1" ht="20.25" customHeight="1">
      <c r="A20" s="5"/>
    </row>
    <row r="21" spans="1:1" ht="20.25" customHeight="1">
      <c r="A21" s="5"/>
    </row>
    <row r="22" spans="1:1" ht="20.25" customHeight="1">
      <c r="A22" s="5"/>
    </row>
    <row r="23" spans="1:1" ht="20.25" customHeight="1">
      <c r="A23" s="5"/>
    </row>
  </sheetData>
  <mergeCells count="1">
    <mergeCell ref="A1:D1"/>
  </mergeCells>
  <pageMargins left="0.25" right="0.25" top="0.75" bottom="0.75" header="0.3" footer="0.3"/>
  <pageSetup paperSize="9" scale="77" orientation="portrait" verticalDpi="1200" r:id="rId1"/>
  <headerFooter>
    <oddHeader>&amp;R&amp;"Candara,Regular"&amp;8 2018 - 2019</oddHeader>
    <oddFooter>&amp;L&amp;"Candara,Regular"&amp;8INTOUR MALDIVES&amp;C&amp;"Candara,Regular"&amp;8&amp;P of &amp;N&amp;R&amp;"Candara,Regular"&amp;8Biyadhoo Island Resort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20B71-F7E8-4C12-B752-106E89219484}">
  <sheetPr codeName="Лист38">
    <tabColor rgb="FFFF0000"/>
  </sheetPr>
  <dimension ref="A5:BF27"/>
  <sheetViews>
    <sheetView topLeftCell="BG7" zoomScale="110" zoomScaleNormal="110" zoomScaleSheetLayoutView="100" workbookViewId="0">
      <selection sqref="A1:BF1048576"/>
    </sheetView>
  </sheetViews>
  <sheetFormatPr defaultColWidth="18.140625" defaultRowHeight="22.15" customHeight="1"/>
  <cols>
    <col min="1" max="58" width="0" style="25" hidden="1" customWidth="1"/>
    <col min="59" max="16384" width="18.140625" style="25"/>
  </cols>
  <sheetData>
    <row r="5" spans="1:58" ht="22.15" customHeight="1">
      <c r="M5" s="25" t="s">
        <v>393</v>
      </c>
    </row>
    <row r="8" spans="1:58" ht="22.15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2.15" customHeight="1">
      <c r="A9" s="298" t="s">
        <v>0</v>
      </c>
      <c r="B9" s="298" t="s">
        <v>1</v>
      </c>
      <c r="C9" s="298" t="s">
        <v>29</v>
      </c>
      <c r="D9" s="285" t="s">
        <v>394</v>
      </c>
      <c r="E9" s="286"/>
      <c r="F9" s="286"/>
      <c r="G9" s="287"/>
      <c r="H9" s="285" t="s">
        <v>395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A</v>
      </c>
      <c r="Q9" s="289"/>
      <c r="R9" s="289"/>
      <c r="S9" s="290"/>
      <c r="T9" s="288" t="str">
        <f>H9</f>
        <v>Season B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A</v>
      </c>
      <c r="AI9" s="292"/>
      <c r="AJ9" s="292"/>
      <c r="AK9" s="293"/>
      <c r="AL9" s="291" t="str">
        <f>T9</f>
        <v>Season B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A</v>
      </c>
      <c r="AZ9" s="283"/>
      <c r="BA9" s="283"/>
      <c r="BB9" s="284"/>
      <c r="BC9" s="282" t="str">
        <f>AL9</f>
        <v>Season B</v>
      </c>
      <c r="BD9" s="283"/>
      <c r="BE9" s="283"/>
      <c r="BF9" s="284"/>
    </row>
    <row r="10" spans="1:58" ht="22.15" customHeight="1">
      <c r="A10" s="298"/>
      <c r="B10" s="298"/>
      <c r="C10" s="298"/>
      <c r="D10" s="285" t="s">
        <v>35</v>
      </c>
      <c r="E10" s="286"/>
      <c r="F10" s="286"/>
      <c r="G10" s="287"/>
      <c r="H10" s="285" t="s">
        <v>396</v>
      </c>
      <c r="I10" s="286"/>
      <c r="J10" s="286"/>
      <c r="K10" s="287"/>
      <c r="M10" s="299"/>
      <c r="N10" s="299"/>
      <c r="O10" s="299"/>
      <c r="P10" s="288" t="str">
        <f>D10</f>
        <v>01 Nov 2019 to 26 Dec 2019</v>
      </c>
      <c r="Q10" s="289"/>
      <c r="R10" s="289"/>
      <c r="S10" s="290"/>
      <c r="T10" s="288" t="str">
        <f>H10</f>
        <v>27 Dec 2019 to 07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26 Dec 2019</v>
      </c>
      <c r="AI10" s="292"/>
      <c r="AJ10" s="292"/>
      <c r="AK10" s="293"/>
      <c r="AL10" s="291" t="str">
        <f>T10</f>
        <v>27 Dec 2019 to 07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26 Dec 2019</v>
      </c>
      <c r="AZ10" s="283"/>
      <c r="BA10" s="283"/>
      <c r="BB10" s="284"/>
      <c r="BC10" s="282" t="str">
        <f>AL10</f>
        <v>27 Dec 2019 to 07 Jan 2020</v>
      </c>
      <c r="BD10" s="283"/>
      <c r="BE10" s="283"/>
      <c r="BF10" s="284"/>
    </row>
    <row r="11" spans="1:58" ht="22.15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2.15" customHeight="1">
      <c r="A12" s="30" t="s">
        <v>397</v>
      </c>
      <c r="B12" s="31" t="s">
        <v>92</v>
      </c>
      <c r="C12" s="31" t="s">
        <v>93</v>
      </c>
      <c r="D12" s="31">
        <v>177.25</v>
      </c>
      <c r="E12" s="31">
        <v>211.58</v>
      </c>
      <c r="F12" s="31">
        <v>80.84</v>
      </c>
      <c r="G12" s="31">
        <v>55.9</v>
      </c>
      <c r="H12" s="69">
        <v>250.01</v>
      </c>
      <c r="I12" s="69">
        <v>284.35000000000002</v>
      </c>
      <c r="J12" s="69">
        <v>108.13</v>
      </c>
      <c r="K12" s="69">
        <v>74.09</v>
      </c>
      <c r="M12" s="30" t="str">
        <f>A12</f>
        <v xml:space="preserve">Standard Room </v>
      </c>
      <c r="N12" s="31" t="str">
        <f>B12</f>
        <v>FB</v>
      </c>
      <c r="O12" s="31" t="str">
        <f>C12</f>
        <v>As Quoted</v>
      </c>
      <c r="P12" s="31">
        <f>SUM(D12)</f>
        <v>177.25</v>
      </c>
      <c r="Q12" s="31">
        <f>SUM(E12)</f>
        <v>211.58</v>
      </c>
      <c r="R12" s="31">
        <f>(F12)</f>
        <v>80.84</v>
      </c>
      <c r="S12" s="31">
        <f>(G12)</f>
        <v>55.9</v>
      </c>
      <c r="T12" s="31">
        <f>SUM(H12)</f>
        <v>250.01</v>
      </c>
      <c r="U12" s="31">
        <f>SUM(I12)</f>
        <v>284.35000000000002</v>
      </c>
      <c r="V12" s="31">
        <f>SUM(J12)</f>
        <v>108.13</v>
      </c>
      <c r="W12" s="31">
        <f>SUM(K12)</f>
        <v>74.09</v>
      </c>
      <c r="X12" s="8"/>
      <c r="Y12" s="33"/>
      <c r="Z12" s="33"/>
      <c r="AA12" s="33">
        <v>0</v>
      </c>
      <c r="AB12" s="33">
        <v>0</v>
      </c>
      <c r="AC12" s="33">
        <v>0</v>
      </c>
      <c r="AE12" s="30" t="str">
        <f t="shared" ref="AE12:AJ12" si="0">M12</f>
        <v xml:space="preserve">Standard Room </v>
      </c>
      <c r="AF12" s="31" t="str">
        <f t="shared" si="0"/>
        <v>FB</v>
      </c>
      <c r="AG12" s="31" t="str">
        <f t="shared" si="0"/>
        <v>As Quoted</v>
      </c>
      <c r="AH12" s="31">
        <f t="shared" si="0"/>
        <v>177.25</v>
      </c>
      <c r="AI12" s="34">
        <f t="shared" si="0"/>
        <v>211.58</v>
      </c>
      <c r="AJ12" s="34">
        <f t="shared" si="0"/>
        <v>80.84</v>
      </c>
      <c r="AK12" s="34">
        <f>S12+AA12</f>
        <v>55.9</v>
      </c>
      <c r="AL12" s="34">
        <f>T12</f>
        <v>250.01</v>
      </c>
      <c r="AM12" s="34">
        <f>U12</f>
        <v>284.35000000000002</v>
      </c>
      <c r="AN12" s="34">
        <f>V12</f>
        <v>108.13</v>
      </c>
      <c r="AO12" s="34">
        <f>W12+AA12</f>
        <v>74.09</v>
      </c>
      <c r="AQ12" s="35">
        <v>11</v>
      </c>
      <c r="AR12" s="35">
        <v>2</v>
      </c>
      <c r="AS12" s="35">
        <v>25</v>
      </c>
      <c r="AT12" s="36">
        <v>2</v>
      </c>
      <c r="AV12" s="30" t="str">
        <f>AE12</f>
        <v xml:space="preserve">Standard Room </v>
      </c>
      <c r="AW12" s="31" t="str">
        <f>AF12</f>
        <v>FB</v>
      </c>
      <c r="AX12" s="31" t="str">
        <f>AG12</f>
        <v>As Quoted</v>
      </c>
      <c r="AY12" s="70">
        <f>AH12+AQ12</f>
        <v>188.25</v>
      </c>
      <c r="AZ12" s="70">
        <f>AI12+AQ12</f>
        <v>222.58</v>
      </c>
      <c r="BA12" s="70">
        <f>AJ12</f>
        <v>80.84</v>
      </c>
      <c r="BB12" s="70">
        <f>AK12+AR12</f>
        <v>57.9</v>
      </c>
      <c r="BC12" s="70">
        <f>AL12+AS12</f>
        <v>275.01</v>
      </c>
      <c r="BD12" s="70">
        <f>AM12+AS12</f>
        <v>309.35000000000002</v>
      </c>
      <c r="BE12" s="70">
        <f>AN12</f>
        <v>108.13</v>
      </c>
      <c r="BF12" s="70">
        <f>AO12+AT12</f>
        <v>76.09</v>
      </c>
    </row>
    <row r="13" spans="1:58" ht="22.15" customHeight="1">
      <c r="A13" s="25" t="s">
        <v>275</v>
      </c>
      <c r="M13" s="25" t="s">
        <v>24</v>
      </c>
      <c r="Y13" s="25" t="s">
        <v>25</v>
      </c>
      <c r="AE13" s="25" t="s">
        <v>26</v>
      </c>
      <c r="AQ13" s="25" t="s">
        <v>27</v>
      </c>
      <c r="AV13" s="25" t="s">
        <v>28</v>
      </c>
    </row>
    <row r="14" spans="1:58" ht="22.15" customHeight="1">
      <c r="A14" s="298" t="s">
        <v>0</v>
      </c>
      <c r="B14" s="298" t="s">
        <v>1</v>
      </c>
      <c r="C14" s="298" t="s">
        <v>29</v>
      </c>
      <c r="D14" s="285" t="s">
        <v>398</v>
      </c>
      <c r="E14" s="286"/>
      <c r="F14" s="286"/>
      <c r="G14" s="287"/>
      <c r="H14" s="285" t="s">
        <v>399</v>
      </c>
      <c r="I14" s="286"/>
      <c r="J14" s="286"/>
      <c r="K14" s="287"/>
      <c r="M14" s="299" t="s">
        <v>0</v>
      </c>
      <c r="N14" s="299" t="s">
        <v>1</v>
      </c>
      <c r="O14" s="299" t="s">
        <v>29</v>
      </c>
      <c r="P14" s="288" t="str">
        <f>D14</f>
        <v>Season C</v>
      </c>
      <c r="Q14" s="289"/>
      <c r="R14" s="289"/>
      <c r="S14" s="290"/>
      <c r="T14" s="288" t="str">
        <f>H14</f>
        <v>Season D</v>
      </c>
      <c r="U14" s="289"/>
      <c r="V14" s="289"/>
      <c r="W14" s="290"/>
      <c r="X14" s="8"/>
      <c r="Y14" s="26" t="s">
        <v>32</v>
      </c>
      <c r="Z14" s="26" t="s">
        <v>33</v>
      </c>
      <c r="AA14" s="26" t="s">
        <v>34</v>
      </c>
      <c r="AB14" s="26" t="s">
        <v>34</v>
      </c>
      <c r="AC14" s="26" t="s">
        <v>34</v>
      </c>
      <c r="AE14" s="294" t="s">
        <v>0</v>
      </c>
      <c r="AF14" s="294" t="s">
        <v>1</v>
      </c>
      <c r="AG14" s="294" t="s">
        <v>29</v>
      </c>
      <c r="AH14" s="291" t="str">
        <f>P14</f>
        <v>Season C</v>
      </c>
      <c r="AI14" s="292"/>
      <c r="AJ14" s="292"/>
      <c r="AK14" s="293"/>
      <c r="AL14" s="291" t="str">
        <f>T14</f>
        <v>Season D</v>
      </c>
      <c r="AM14" s="292"/>
      <c r="AN14" s="292"/>
      <c r="AO14" s="293"/>
      <c r="AQ14" s="27"/>
      <c r="AR14" s="27"/>
      <c r="AS14" s="27"/>
      <c r="AT14" s="28"/>
      <c r="AV14" s="295" t="s">
        <v>0</v>
      </c>
      <c r="AW14" s="295" t="s">
        <v>1</v>
      </c>
      <c r="AX14" s="295" t="s">
        <v>29</v>
      </c>
      <c r="AY14" s="282" t="str">
        <f>AH14</f>
        <v>Season C</v>
      </c>
      <c r="AZ14" s="283"/>
      <c r="BA14" s="283"/>
      <c r="BB14" s="284"/>
      <c r="BC14" s="282" t="str">
        <f>AL14</f>
        <v>Season D</v>
      </c>
      <c r="BD14" s="283"/>
      <c r="BE14" s="283"/>
      <c r="BF14" s="284"/>
    </row>
    <row r="15" spans="1:58" ht="22.15" customHeight="1">
      <c r="A15" s="298"/>
      <c r="B15" s="298"/>
      <c r="C15" s="298"/>
      <c r="D15" s="285" t="s">
        <v>400</v>
      </c>
      <c r="E15" s="286"/>
      <c r="F15" s="286"/>
      <c r="G15" s="287"/>
      <c r="H15" s="285" t="s">
        <v>401</v>
      </c>
      <c r="I15" s="286"/>
      <c r="J15" s="286"/>
      <c r="K15" s="287"/>
      <c r="M15" s="299"/>
      <c r="N15" s="299"/>
      <c r="O15" s="299"/>
      <c r="P15" s="288" t="str">
        <f>D15</f>
        <v>08 Jan 2020 to 20 Apr 2020</v>
      </c>
      <c r="Q15" s="289"/>
      <c r="R15" s="289"/>
      <c r="S15" s="290"/>
      <c r="T15" s="288" t="str">
        <f>H15</f>
        <v>21 Apr 2020 to 31 Jul 2020</v>
      </c>
      <c r="U15" s="289"/>
      <c r="V15" s="289"/>
      <c r="W15" s="290"/>
      <c r="X15" s="8"/>
      <c r="Y15" s="26" t="s">
        <v>37</v>
      </c>
      <c r="Z15" s="26" t="s">
        <v>38</v>
      </c>
      <c r="AA15" s="26" t="s">
        <v>38</v>
      </c>
      <c r="AB15" s="26" t="s">
        <v>38</v>
      </c>
      <c r="AC15" s="26"/>
      <c r="AE15" s="294"/>
      <c r="AF15" s="294"/>
      <c r="AG15" s="294"/>
      <c r="AH15" s="291" t="str">
        <f>P15</f>
        <v>08 Jan 2020 to 20 Apr 2020</v>
      </c>
      <c r="AI15" s="292"/>
      <c r="AJ15" s="292"/>
      <c r="AK15" s="293"/>
      <c r="AL15" s="291" t="str">
        <f>T15</f>
        <v>21 Apr 2020 to 31 Jul 2020</v>
      </c>
      <c r="AM15" s="292"/>
      <c r="AN15" s="292"/>
      <c r="AO15" s="293"/>
      <c r="AQ15" s="27" t="s">
        <v>39</v>
      </c>
      <c r="AR15" s="27"/>
      <c r="AS15" s="27" t="s">
        <v>40</v>
      </c>
      <c r="AT15" s="28"/>
      <c r="AV15" s="296"/>
      <c r="AW15" s="296"/>
      <c r="AX15" s="296"/>
      <c r="AY15" s="282" t="str">
        <f>AH15</f>
        <v>08 Jan 2020 to 20 Apr 2020</v>
      </c>
      <c r="AZ15" s="283"/>
      <c r="BA15" s="283"/>
      <c r="BB15" s="284"/>
      <c r="BC15" s="282" t="str">
        <f>AL15</f>
        <v>21 Apr 2020 to 31 Jul 2020</v>
      </c>
      <c r="BD15" s="283"/>
      <c r="BE15" s="283"/>
      <c r="BF15" s="284"/>
    </row>
    <row r="16" spans="1:58" ht="22.15" customHeight="1">
      <c r="A16" s="298"/>
      <c r="B16" s="298"/>
      <c r="C16" s="298"/>
      <c r="D16" s="29" t="s">
        <v>3</v>
      </c>
      <c r="E16" s="29" t="s">
        <v>4</v>
      </c>
      <c r="F16" s="29" t="s">
        <v>5</v>
      </c>
      <c r="G16" s="29" t="s">
        <v>41</v>
      </c>
      <c r="H16" s="29" t="s">
        <v>3</v>
      </c>
      <c r="I16" s="29" t="s">
        <v>4</v>
      </c>
      <c r="J16" s="29" t="s">
        <v>5</v>
      </c>
      <c r="K16" s="29" t="s">
        <v>41</v>
      </c>
      <c r="M16" s="299"/>
      <c r="N16" s="299"/>
      <c r="O16" s="299"/>
      <c r="P16" s="29" t="s">
        <v>3</v>
      </c>
      <c r="Q16" s="29" t="s">
        <v>4</v>
      </c>
      <c r="R16" s="29" t="s">
        <v>5</v>
      </c>
      <c r="S16" s="29" t="s">
        <v>41</v>
      </c>
      <c r="T16" s="29" t="s">
        <v>3</v>
      </c>
      <c r="U16" s="29" t="s">
        <v>4</v>
      </c>
      <c r="V16" s="29" t="s">
        <v>5</v>
      </c>
      <c r="W16" s="29" t="s">
        <v>41</v>
      </c>
      <c r="X16" s="8"/>
      <c r="Y16" s="26"/>
      <c r="Z16" s="26"/>
      <c r="AA16" s="26"/>
      <c r="AB16" s="26"/>
      <c r="AC16" s="26"/>
      <c r="AE16" s="294"/>
      <c r="AF16" s="294"/>
      <c r="AG16" s="294"/>
      <c r="AH16" s="29" t="s">
        <v>3</v>
      </c>
      <c r="AI16" s="29" t="s">
        <v>4</v>
      </c>
      <c r="AJ16" s="29" t="s">
        <v>5</v>
      </c>
      <c r="AK16" s="29" t="s">
        <v>41</v>
      </c>
      <c r="AL16" s="29" t="s">
        <v>3</v>
      </c>
      <c r="AM16" s="29" t="s">
        <v>4</v>
      </c>
      <c r="AN16" s="29" t="s">
        <v>5</v>
      </c>
      <c r="AO16" s="29" t="s">
        <v>41</v>
      </c>
      <c r="AQ16" s="27" t="s">
        <v>42</v>
      </c>
      <c r="AR16" s="27" t="s">
        <v>43</v>
      </c>
      <c r="AS16" s="27" t="s">
        <v>42</v>
      </c>
      <c r="AT16" s="28" t="s">
        <v>43</v>
      </c>
      <c r="AV16" s="297"/>
      <c r="AW16" s="297"/>
      <c r="AX16" s="297"/>
      <c r="AY16" s="29" t="s">
        <v>3</v>
      </c>
      <c r="AZ16" s="29" t="s">
        <v>4</v>
      </c>
      <c r="BA16" s="29" t="s">
        <v>5</v>
      </c>
      <c r="BB16" s="29" t="s">
        <v>41</v>
      </c>
      <c r="BC16" s="29" t="s">
        <v>3</v>
      </c>
      <c r="BD16" s="29" t="s">
        <v>4</v>
      </c>
      <c r="BE16" s="29" t="s">
        <v>5</v>
      </c>
      <c r="BF16" s="29" t="s">
        <v>41</v>
      </c>
    </row>
    <row r="17" spans="1:58" ht="22.15" customHeight="1">
      <c r="A17" s="30" t="s">
        <v>397</v>
      </c>
      <c r="B17" s="31" t="s">
        <v>92</v>
      </c>
      <c r="C17" s="31" t="s">
        <v>93</v>
      </c>
      <c r="D17" s="31">
        <v>219.14</v>
      </c>
      <c r="E17" s="31">
        <v>253.47</v>
      </c>
      <c r="F17" s="31">
        <v>96.55</v>
      </c>
      <c r="G17" s="31">
        <v>66.37</v>
      </c>
      <c r="H17" s="69">
        <v>156.30000000000001</v>
      </c>
      <c r="I17" s="69">
        <v>190.64</v>
      </c>
      <c r="J17" s="69">
        <v>72.989999999999995</v>
      </c>
      <c r="K17" s="69">
        <v>50.66</v>
      </c>
      <c r="M17" s="30" t="str">
        <f>A17</f>
        <v xml:space="preserve">Standard Room </v>
      </c>
      <c r="N17" s="31" t="str">
        <f>B17</f>
        <v>FB</v>
      </c>
      <c r="O17" s="31" t="str">
        <f>C17</f>
        <v>As Quoted</v>
      </c>
      <c r="P17" s="31">
        <f>SUM(D17)</f>
        <v>219.14</v>
      </c>
      <c r="Q17" s="31">
        <f>SUM(E17)</f>
        <v>253.47</v>
      </c>
      <c r="R17" s="31">
        <f>(F17)</f>
        <v>96.55</v>
      </c>
      <c r="S17" s="31">
        <f>(G17)</f>
        <v>66.37</v>
      </c>
      <c r="T17" s="31">
        <f>SUM(H17)</f>
        <v>156.30000000000001</v>
      </c>
      <c r="U17" s="31">
        <f>SUM(I17)</f>
        <v>190.64</v>
      </c>
      <c r="V17" s="31">
        <f>SUM(J17)</f>
        <v>72.989999999999995</v>
      </c>
      <c r="W17" s="31">
        <f>SUM(K17)</f>
        <v>50.66</v>
      </c>
      <c r="X17" s="8"/>
      <c r="Y17" s="33"/>
      <c r="Z17" s="33"/>
      <c r="AA17" s="33">
        <v>0</v>
      </c>
      <c r="AB17" s="33">
        <v>0</v>
      </c>
      <c r="AC17" s="33">
        <v>0</v>
      </c>
      <c r="AE17" s="30" t="str">
        <f t="shared" ref="AE17:AJ17" si="1">M17</f>
        <v xml:space="preserve">Standard Room </v>
      </c>
      <c r="AF17" s="31" t="str">
        <f t="shared" si="1"/>
        <v>FB</v>
      </c>
      <c r="AG17" s="31" t="str">
        <f t="shared" si="1"/>
        <v>As Quoted</v>
      </c>
      <c r="AH17" s="31">
        <f t="shared" si="1"/>
        <v>219.14</v>
      </c>
      <c r="AI17" s="34">
        <f t="shared" si="1"/>
        <v>253.47</v>
      </c>
      <c r="AJ17" s="34">
        <f t="shared" si="1"/>
        <v>96.55</v>
      </c>
      <c r="AK17" s="34">
        <f>S17+AA17</f>
        <v>66.37</v>
      </c>
      <c r="AL17" s="34">
        <f>T17</f>
        <v>156.30000000000001</v>
      </c>
      <c r="AM17" s="34">
        <f>U17</f>
        <v>190.64</v>
      </c>
      <c r="AN17" s="34">
        <f>V17</f>
        <v>72.989999999999995</v>
      </c>
      <c r="AO17" s="34">
        <f>W17+AA17</f>
        <v>50.66</v>
      </c>
      <c r="AQ17" s="35">
        <v>11</v>
      </c>
      <c r="AR17" s="35">
        <v>2</v>
      </c>
      <c r="AS17" s="35">
        <v>11</v>
      </c>
      <c r="AT17" s="36">
        <v>2</v>
      </c>
      <c r="AV17" s="30" t="str">
        <f>AE17</f>
        <v xml:space="preserve">Standard Room </v>
      </c>
      <c r="AW17" s="31" t="str">
        <f>AF17</f>
        <v>FB</v>
      </c>
      <c r="AX17" s="31" t="str">
        <f>AG17</f>
        <v>As Quoted</v>
      </c>
      <c r="AY17" s="70">
        <f>AH17+AQ17</f>
        <v>230.14</v>
      </c>
      <c r="AZ17" s="70">
        <f>AI17+AQ17</f>
        <v>264.47000000000003</v>
      </c>
      <c r="BA17" s="70">
        <f>AJ17</f>
        <v>96.55</v>
      </c>
      <c r="BB17" s="70">
        <f>AK17+AR17</f>
        <v>68.37</v>
      </c>
      <c r="BC17" s="70">
        <f>AL17+AS17</f>
        <v>167.3</v>
      </c>
      <c r="BD17" s="70">
        <f>AM17+AS17</f>
        <v>201.64</v>
      </c>
      <c r="BE17" s="70">
        <f>AN17</f>
        <v>72.989999999999995</v>
      </c>
      <c r="BF17" s="70">
        <f>AO17+AT17</f>
        <v>52.66</v>
      </c>
    </row>
    <row r="18" spans="1:58" ht="22.15" customHeight="1">
      <c r="A18" s="25" t="s">
        <v>275</v>
      </c>
      <c r="M18" s="25" t="s">
        <v>24</v>
      </c>
      <c r="Y18" s="25" t="s">
        <v>25</v>
      </c>
      <c r="AE18" s="25" t="s">
        <v>26</v>
      </c>
      <c r="AQ18" s="25" t="s">
        <v>27</v>
      </c>
      <c r="AV18" s="25" t="s">
        <v>28</v>
      </c>
    </row>
    <row r="19" spans="1:58" ht="22.15" customHeight="1">
      <c r="A19" s="298" t="s">
        <v>0</v>
      </c>
      <c r="B19" s="298" t="s">
        <v>1</v>
      </c>
      <c r="C19" s="298" t="s">
        <v>29</v>
      </c>
      <c r="D19" s="285" t="s">
        <v>402</v>
      </c>
      <c r="E19" s="286"/>
      <c r="F19" s="286"/>
      <c r="G19" s="287"/>
      <c r="H19" s="285" t="s">
        <v>399</v>
      </c>
      <c r="I19" s="286"/>
      <c r="J19" s="286"/>
      <c r="K19" s="287"/>
      <c r="M19" s="299" t="s">
        <v>0</v>
      </c>
      <c r="N19" s="299" t="s">
        <v>1</v>
      </c>
      <c r="O19" s="299" t="s">
        <v>29</v>
      </c>
      <c r="P19" s="288" t="str">
        <f>D19</f>
        <v>Season E</v>
      </c>
      <c r="Q19" s="289"/>
      <c r="R19" s="289"/>
      <c r="S19" s="290"/>
      <c r="T19" s="288" t="str">
        <f>H19</f>
        <v>Season D</v>
      </c>
      <c r="U19" s="289"/>
      <c r="V19" s="289"/>
      <c r="W19" s="290"/>
      <c r="X19" s="8"/>
      <c r="Y19" s="26" t="s">
        <v>32</v>
      </c>
      <c r="Z19" s="26" t="s">
        <v>33</v>
      </c>
      <c r="AA19" s="26" t="s">
        <v>34</v>
      </c>
      <c r="AB19" s="26" t="s">
        <v>34</v>
      </c>
      <c r="AC19" s="26" t="s">
        <v>34</v>
      </c>
      <c r="AE19" s="294" t="s">
        <v>0</v>
      </c>
      <c r="AF19" s="294" t="s">
        <v>1</v>
      </c>
      <c r="AG19" s="294" t="s">
        <v>29</v>
      </c>
      <c r="AH19" s="291" t="str">
        <f>P19</f>
        <v>Season E</v>
      </c>
      <c r="AI19" s="292"/>
      <c r="AJ19" s="292"/>
      <c r="AK19" s="293"/>
      <c r="AL19" s="291" t="str">
        <f>T19</f>
        <v>Season D</v>
      </c>
      <c r="AM19" s="292"/>
      <c r="AN19" s="292"/>
      <c r="AO19" s="293"/>
      <c r="AQ19" s="27"/>
      <c r="AR19" s="27"/>
      <c r="AS19" s="27"/>
      <c r="AT19" s="28"/>
      <c r="AV19" s="295" t="s">
        <v>0</v>
      </c>
      <c r="AW19" s="295" t="s">
        <v>1</v>
      </c>
      <c r="AX19" s="295" t="s">
        <v>29</v>
      </c>
      <c r="AY19" s="282" t="str">
        <f>AH19</f>
        <v>Season E</v>
      </c>
      <c r="AZ19" s="283"/>
      <c r="BA19" s="283"/>
      <c r="BB19" s="284"/>
      <c r="BC19" s="282" t="str">
        <f>AL19</f>
        <v>Season D</v>
      </c>
      <c r="BD19" s="283"/>
      <c r="BE19" s="283"/>
      <c r="BF19" s="284"/>
    </row>
    <row r="20" spans="1:58" ht="22.15" customHeight="1">
      <c r="A20" s="298"/>
      <c r="B20" s="298"/>
      <c r="C20" s="298"/>
      <c r="D20" s="285" t="s">
        <v>179</v>
      </c>
      <c r="E20" s="286"/>
      <c r="F20" s="286"/>
      <c r="G20" s="287"/>
      <c r="H20" s="285" t="s">
        <v>180</v>
      </c>
      <c r="I20" s="286"/>
      <c r="J20" s="286"/>
      <c r="K20" s="287"/>
      <c r="M20" s="299"/>
      <c r="N20" s="299"/>
      <c r="O20" s="299"/>
      <c r="P20" s="288" t="str">
        <f>D20</f>
        <v>01 Aug 2020 to 31 Aug 2020</v>
      </c>
      <c r="Q20" s="289"/>
      <c r="R20" s="289"/>
      <c r="S20" s="290"/>
      <c r="T20" s="288" t="str">
        <f>H20</f>
        <v>01 Sep 2020 to 30 Sep 2020</v>
      </c>
      <c r="U20" s="289"/>
      <c r="V20" s="289"/>
      <c r="W20" s="290"/>
      <c r="X20" s="8"/>
      <c r="Y20" s="26" t="s">
        <v>37</v>
      </c>
      <c r="Z20" s="26" t="s">
        <v>38</v>
      </c>
      <c r="AA20" s="26" t="s">
        <v>38</v>
      </c>
      <c r="AB20" s="26" t="s">
        <v>38</v>
      </c>
      <c r="AC20" s="26"/>
      <c r="AE20" s="294"/>
      <c r="AF20" s="294"/>
      <c r="AG20" s="294"/>
      <c r="AH20" s="291" t="str">
        <f>P20</f>
        <v>01 Aug 2020 to 31 Aug 2020</v>
      </c>
      <c r="AI20" s="292"/>
      <c r="AJ20" s="292"/>
      <c r="AK20" s="293"/>
      <c r="AL20" s="291" t="str">
        <f>T20</f>
        <v>01 Sep 2020 to 30 Sep 2020</v>
      </c>
      <c r="AM20" s="292"/>
      <c r="AN20" s="292"/>
      <c r="AO20" s="293"/>
      <c r="AQ20" s="27" t="s">
        <v>39</v>
      </c>
      <c r="AR20" s="27"/>
      <c r="AS20" s="27" t="s">
        <v>40</v>
      </c>
      <c r="AT20" s="28"/>
      <c r="AV20" s="296"/>
      <c r="AW20" s="296"/>
      <c r="AX20" s="296"/>
      <c r="AY20" s="282" t="str">
        <f>AH20</f>
        <v>01 Aug 2020 to 31 Aug 2020</v>
      </c>
      <c r="AZ20" s="283"/>
      <c r="BA20" s="283"/>
      <c r="BB20" s="284"/>
      <c r="BC20" s="282" t="str">
        <f>AL20</f>
        <v>01 Sep 2020 to 30 Sep 2020</v>
      </c>
      <c r="BD20" s="283"/>
      <c r="BE20" s="283"/>
      <c r="BF20" s="284"/>
    </row>
    <row r="21" spans="1:58" ht="22.15" customHeight="1">
      <c r="A21" s="298"/>
      <c r="B21" s="298"/>
      <c r="C21" s="298"/>
      <c r="D21" s="29" t="s">
        <v>3</v>
      </c>
      <c r="E21" s="29" t="s">
        <v>4</v>
      </c>
      <c r="F21" s="29" t="s">
        <v>5</v>
      </c>
      <c r="G21" s="29" t="s">
        <v>41</v>
      </c>
      <c r="H21" s="29" t="s">
        <v>3</v>
      </c>
      <c r="I21" s="29" t="s">
        <v>4</v>
      </c>
      <c r="J21" s="29" t="s">
        <v>5</v>
      </c>
      <c r="K21" s="29" t="s">
        <v>41</v>
      </c>
      <c r="M21" s="299"/>
      <c r="N21" s="299"/>
      <c r="O21" s="299"/>
      <c r="P21" s="29" t="s">
        <v>3</v>
      </c>
      <c r="Q21" s="29" t="s">
        <v>4</v>
      </c>
      <c r="R21" s="29" t="s">
        <v>5</v>
      </c>
      <c r="S21" s="29" t="s">
        <v>41</v>
      </c>
      <c r="T21" s="29" t="s">
        <v>3</v>
      </c>
      <c r="U21" s="29" t="s">
        <v>4</v>
      </c>
      <c r="V21" s="29" t="s">
        <v>5</v>
      </c>
      <c r="W21" s="29" t="s">
        <v>41</v>
      </c>
      <c r="X21" s="8"/>
      <c r="Y21" s="26"/>
      <c r="Z21" s="26"/>
      <c r="AA21" s="26"/>
      <c r="AB21" s="26"/>
      <c r="AC21" s="26"/>
      <c r="AE21" s="294"/>
      <c r="AF21" s="294"/>
      <c r="AG21" s="294"/>
      <c r="AH21" s="29" t="s">
        <v>3</v>
      </c>
      <c r="AI21" s="29" t="s">
        <v>4</v>
      </c>
      <c r="AJ21" s="29" t="s">
        <v>5</v>
      </c>
      <c r="AK21" s="29" t="s">
        <v>41</v>
      </c>
      <c r="AL21" s="29" t="s">
        <v>3</v>
      </c>
      <c r="AM21" s="29" t="s">
        <v>4</v>
      </c>
      <c r="AN21" s="29" t="s">
        <v>5</v>
      </c>
      <c r="AO21" s="29" t="s">
        <v>41</v>
      </c>
      <c r="AQ21" s="27" t="s">
        <v>42</v>
      </c>
      <c r="AR21" s="27" t="s">
        <v>43</v>
      </c>
      <c r="AS21" s="27" t="s">
        <v>42</v>
      </c>
      <c r="AT21" s="28" t="s">
        <v>43</v>
      </c>
      <c r="AV21" s="297"/>
      <c r="AW21" s="297"/>
      <c r="AX21" s="297"/>
      <c r="AY21" s="29" t="s">
        <v>3</v>
      </c>
      <c r="AZ21" s="29" t="s">
        <v>4</v>
      </c>
      <c r="BA21" s="29" t="s">
        <v>5</v>
      </c>
      <c r="BB21" s="29" t="s">
        <v>41</v>
      </c>
      <c r="BC21" s="29" t="s">
        <v>3</v>
      </c>
      <c r="BD21" s="29" t="s">
        <v>4</v>
      </c>
      <c r="BE21" s="29" t="s">
        <v>5</v>
      </c>
      <c r="BF21" s="29" t="s">
        <v>41</v>
      </c>
    </row>
    <row r="22" spans="1:58" ht="22.15" customHeight="1">
      <c r="A22" s="30" t="s">
        <v>397</v>
      </c>
      <c r="B22" s="31" t="s">
        <v>92</v>
      </c>
      <c r="C22" s="31" t="s">
        <v>93</v>
      </c>
      <c r="D22" s="31">
        <v>193.26</v>
      </c>
      <c r="E22" s="31">
        <v>227.6</v>
      </c>
      <c r="F22" s="31">
        <v>86.86</v>
      </c>
      <c r="G22" s="31">
        <v>59.9</v>
      </c>
      <c r="H22" s="69">
        <v>156.30000000000001</v>
      </c>
      <c r="I22" s="69">
        <v>190.64</v>
      </c>
      <c r="J22" s="69">
        <v>72.989999999999995</v>
      </c>
      <c r="K22" s="69">
        <v>50.66</v>
      </c>
      <c r="M22" s="30" t="str">
        <f>A22</f>
        <v xml:space="preserve">Standard Room </v>
      </c>
      <c r="N22" s="31" t="str">
        <f>B22</f>
        <v>FB</v>
      </c>
      <c r="O22" s="31" t="str">
        <f>C22</f>
        <v>As Quoted</v>
      </c>
      <c r="P22" s="31">
        <f>SUM(D22)</f>
        <v>193.26</v>
      </c>
      <c r="Q22" s="31">
        <f>SUM(E22)</f>
        <v>227.6</v>
      </c>
      <c r="R22" s="31">
        <f>(F22)</f>
        <v>86.86</v>
      </c>
      <c r="S22" s="31">
        <f>(G22)</f>
        <v>59.9</v>
      </c>
      <c r="T22" s="31">
        <f>SUM(H22)</f>
        <v>156.30000000000001</v>
      </c>
      <c r="U22" s="31">
        <f>SUM(I22)</f>
        <v>190.64</v>
      </c>
      <c r="V22" s="31">
        <f>SUM(J22)</f>
        <v>72.989999999999995</v>
      </c>
      <c r="W22" s="31">
        <f>SUM(K22)</f>
        <v>50.66</v>
      </c>
      <c r="X22" s="8"/>
      <c r="Y22" s="33"/>
      <c r="Z22" s="33"/>
      <c r="AA22" s="33">
        <v>0</v>
      </c>
      <c r="AB22" s="33">
        <v>0</v>
      </c>
      <c r="AC22" s="33">
        <v>0</v>
      </c>
      <c r="AE22" s="30" t="str">
        <f t="shared" ref="AE22:AJ22" si="2">M22</f>
        <v xml:space="preserve">Standard Room </v>
      </c>
      <c r="AF22" s="31" t="str">
        <f t="shared" si="2"/>
        <v>FB</v>
      </c>
      <c r="AG22" s="31" t="str">
        <f t="shared" si="2"/>
        <v>As Quoted</v>
      </c>
      <c r="AH22" s="31">
        <f t="shared" si="2"/>
        <v>193.26</v>
      </c>
      <c r="AI22" s="34">
        <f t="shared" si="2"/>
        <v>227.6</v>
      </c>
      <c r="AJ22" s="34">
        <f t="shared" si="2"/>
        <v>86.86</v>
      </c>
      <c r="AK22" s="34">
        <f>S22+AA22</f>
        <v>59.9</v>
      </c>
      <c r="AL22" s="34">
        <f>T22</f>
        <v>156.30000000000001</v>
      </c>
      <c r="AM22" s="34">
        <f>U22</f>
        <v>190.64</v>
      </c>
      <c r="AN22" s="34">
        <f>V22</f>
        <v>72.989999999999995</v>
      </c>
      <c r="AO22" s="34">
        <f>W22+AA22</f>
        <v>50.66</v>
      </c>
      <c r="AQ22" s="35">
        <v>11</v>
      </c>
      <c r="AR22" s="35">
        <v>2</v>
      </c>
      <c r="AS22" s="35">
        <v>11</v>
      </c>
      <c r="AT22" s="36">
        <v>2</v>
      </c>
      <c r="AV22" s="30" t="str">
        <f>AE22</f>
        <v xml:space="preserve">Standard Room </v>
      </c>
      <c r="AW22" s="31" t="str">
        <f>AF22</f>
        <v>FB</v>
      </c>
      <c r="AX22" s="31" t="str">
        <f>AG22</f>
        <v>As Quoted</v>
      </c>
      <c r="AY22" s="70">
        <f>AH22+AQ22</f>
        <v>204.26</v>
      </c>
      <c r="AZ22" s="70">
        <f>AI22+AQ22</f>
        <v>238.6</v>
      </c>
      <c r="BA22" s="70">
        <f>AJ22</f>
        <v>86.86</v>
      </c>
      <c r="BB22" s="70">
        <f>AK22+AR22</f>
        <v>61.9</v>
      </c>
      <c r="BC22" s="70">
        <f>AL22+AS22</f>
        <v>167.3</v>
      </c>
      <c r="BD22" s="70">
        <f>AM22+AS22</f>
        <v>201.64</v>
      </c>
      <c r="BE22" s="70">
        <f>AN22</f>
        <v>72.989999999999995</v>
      </c>
      <c r="BF22" s="70">
        <f>AO22+AT22</f>
        <v>52.66</v>
      </c>
    </row>
    <row r="23" spans="1:58" ht="22.15" customHeight="1">
      <c r="A23" s="25" t="s">
        <v>275</v>
      </c>
      <c r="M23" s="25" t="s">
        <v>24</v>
      </c>
      <c r="Y23" s="25" t="s">
        <v>25</v>
      </c>
      <c r="AE23" s="25" t="s">
        <v>26</v>
      </c>
      <c r="AQ23" s="25" t="s">
        <v>27</v>
      </c>
      <c r="AV23" s="25" t="s">
        <v>28</v>
      </c>
    </row>
    <row r="24" spans="1:58" ht="22.15" customHeight="1">
      <c r="A24" s="298" t="s">
        <v>0</v>
      </c>
      <c r="B24" s="298" t="s">
        <v>1</v>
      </c>
      <c r="C24" s="298" t="s">
        <v>29</v>
      </c>
      <c r="D24" s="285" t="s">
        <v>402</v>
      </c>
      <c r="E24" s="286"/>
      <c r="F24" s="286"/>
      <c r="G24" s="287"/>
      <c r="H24" s="285"/>
      <c r="I24" s="286"/>
      <c r="J24" s="286"/>
      <c r="K24" s="287"/>
      <c r="M24" s="299" t="s">
        <v>0</v>
      </c>
      <c r="N24" s="299" t="s">
        <v>1</v>
      </c>
      <c r="O24" s="299" t="s">
        <v>29</v>
      </c>
      <c r="P24" s="288" t="str">
        <f>D24</f>
        <v>Season E</v>
      </c>
      <c r="Q24" s="289"/>
      <c r="R24" s="289"/>
      <c r="S24" s="290"/>
      <c r="T24" s="288">
        <f>H24</f>
        <v>0</v>
      </c>
      <c r="U24" s="289"/>
      <c r="V24" s="289"/>
      <c r="W24" s="290"/>
      <c r="X24" s="8"/>
      <c r="Y24" s="26" t="s">
        <v>32</v>
      </c>
      <c r="Z24" s="26" t="s">
        <v>33</v>
      </c>
      <c r="AA24" s="26" t="s">
        <v>34</v>
      </c>
      <c r="AB24" s="26" t="s">
        <v>34</v>
      </c>
      <c r="AC24" s="26" t="s">
        <v>34</v>
      </c>
      <c r="AE24" s="294" t="s">
        <v>0</v>
      </c>
      <c r="AF24" s="294" t="s">
        <v>1</v>
      </c>
      <c r="AG24" s="294" t="s">
        <v>29</v>
      </c>
      <c r="AH24" s="291" t="str">
        <f>P24</f>
        <v>Season E</v>
      </c>
      <c r="AI24" s="292"/>
      <c r="AJ24" s="292"/>
      <c r="AK24" s="293"/>
      <c r="AL24" s="291">
        <f>T24</f>
        <v>0</v>
      </c>
      <c r="AM24" s="292"/>
      <c r="AN24" s="292"/>
      <c r="AO24" s="293"/>
      <c r="AQ24" s="27"/>
      <c r="AR24" s="27"/>
      <c r="AS24" s="27"/>
      <c r="AT24" s="28"/>
      <c r="AV24" s="295" t="s">
        <v>0</v>
      </c>
      <c r="AW24" s="295" t="s">
        <v>1</v>
      </c>
      <c r="AX24" s="295" t="s">
        <v>29</v>
      </c>
      <c r="AY24" s="282" t="str">
        <f>AH24</f>
        <v>Season E</v>
      </c>
      <c r="AZ24" s="283"/>
      <c r="BA24" s="283"/>
      <c r="BB24" s="284"/>
      <c r="BC24" s="282">
        <f>AL24</f>
        <v>0</v>
      </c>
      <c r="BD24" s="283"/>
      <c r="BE24" s="283"/>
      <c r="BF24" s="284"/>
    </row>
    <row r="25" spans="1:58" ht="22.15" customHeight="1">
      <c r="A25" s="298"/>
      <c r="B25" s="298"/>
      <c r="C25" s="298"/>
      <c r="D25" s="285" t="s">
        <v>403</v>
      </c>
      <c r="E25" s="286"/>
      <c r="F25" s="286"/>
      <c r="G25" s="287"/>
      <c r="H25" s="285"/>
      <c r="I25" s="286"/>
      <c r="J25" s="286"/>
      <c r="K25" s="287"/>
      <c r="M25" s="299"/>
      <c r="N25" s="299"/>
      <c r="O25" s="299"/>
      <c r="P25" s="288" t="str">
        <f>D25</f>
        <v>01 Oct 2020 to 31 Oct 2020</v>
      </c>
      <c r="Q25" s="289"/>
      <c r="R25" s="289"/>
      <c r="S25" s="290"/>
      <c r="T25" s="288">
        <f>H25</f>
        <v>0</v>
      </c>
      <c r="U25" s="289"/>
      <c r="V25" s="289"/>
      <c r="W25" s="290"/>
      <c r="X25" s="8"/>
      <c r="Y25" s="26" t="s">
        <v>37</v>
      </c>
      <c r="Z25" s="26" t="s">
        <v>38</v>
      </c>
      <c r="AA25" s="26" t="s">
        <v>38</v>
      </c>
      <c r="AB25" s="26" t="s">
        <v>38</v>
      </c>
      <c r="AC25" s="26"/>
      <c r="AE25" s="294"/>
      <c r="AF25" s="294"/>
      <c r="AG25" s="294"/>
      <c r="AH25" s="291" t="str">
        <f>P25</f>
        <v>01 Oct 2020 to 31 Oct 2020</v>
      </c>
      <c r="AI25" s="292"/>
      <c r="AJ25" s="292"/>
      <c r="AK25" s="293"/>
      <c r="AL25" s="291">
        <f>T25</f>
        <v>0</v>
      </c>
      <c r="AM25" s="292"/>
      <c r="AN25" s="292"/>
      <c r="AO25" s="293"/>
      <c r="AQ25" s="27" t="s">
        <v>39</v>
      </c>
      <c r="AR25" s="27"/>
      <c r="AS25" s="27" t="s">
        <v>40</v>
      </c>
      <c r="AT25" s="28"/>
      <c r="AV25" s="296"/>
      <c r="AW25" s="296"/>
      <c r="AX25" s="296"/>
      <c r="AY25" s="282" t="str">
        <f>AH25</f>
        <v>01 Oct 2020 to 31 Oct 2020</v>
      </c>
      <c r="AZ25" s="283"/>
      <c r="BA25" s="283"/>
      <c r="BB25" s="284"/>
      <c r="BC25" s="282">
        <f>AL25</f>
        <v>0</v>
      </c>
      <c r="BD25" s="283"/>
      <c r="BE25" s="283"/>
      <c r="BF25" s="284"/>
    </row>
    <row r="26" spans="1:58" ht="22.15" customHeight="1">
      <c r="A26" s="298"/>
      <c r="B26" s="298"/>
      <c r="C26" s="298"/>
      <c r="D26" s="29" t="s">
        <v>3</v>
      </c>
      <c r="E26" s="29" t="s">
        <v>4</v>
      </c>
      <c r="F26" s="29" t="s">
        <v>5</v>
      </c>
      <c r="G26" s="29" t="s">
        <v>41</v>
      </c>
      <c r="H26" s="29"/>
      <c r="I26" s="29"/>
      <c r="J26" s="29"/>
      <c r="K26" s="29"/>
      <c r="M26" s="299"/>
      <c r="N26" s="299"/>
      <c r="O26" s="299"/>
      <c r="P26" s="29" t="s">
        <v>3</v>
      </c>
      <c r="Q26" s="29" t="s">
        <v>4</v>
      </c>
      <c r="R26" s="29" t="s">
        <v>5</v>
      </c>
      <c r="S26" s="29" t="s">
        <v>41</v>
      </c>
      <c r="T26" s="29" t="s">
        <v>3</v>
      </c>
      <c r="U26" s="29" t="s">
        <v>4</v>
      </c>
      <c r="V26" s="29" t="s">
        <v>5</v>
      </c>
      <c r="W26" s="29" t="s">
        <v>41</v>
      </c>
      <c r="X26" s="8"/>
      <c r="Y26" s="26"/>
      <c r="Z26" s="26"/>
      <c r="AA26" s="26"/>
      <c r="AB26" s="26"/>
      <c r="AC26" s="26"/>
      <c r="AE26" s="294"/>
      <c r="AF26" s="294"/>
      <c r="AG26" s="294"/>
      <c r="AH26" s="29" t="s">
        <v>3</v>
      </c>
      <c r="AI26" s="29" t="s">
        <v>4</v>
      </c>
      <c r="AJ26" s="29" t="s">
        <v>5</v>
      </c>
      <c r="AK26" s="29" t="s">
        <v>41</v>
      </c>
      <c r="AL26" s="29" t="s">
        <v>3</v>
      </c>
      <c r="AM26" s="29" t="s">
        <v>4</v>
      </c>
      <c r="AN26" s="29" t="s">
        <v>5</v>
      </c>
      <c r="AO26" s="29" t="s">
        <v>41</v>
      </c>
      <c r="AQ26" s="27" t="s">
        <v>42</v>
      </c>
      <c r="AR26" s="27" t="s">
        <v>43</v>
      </c>
      <c r="AS26" s="27" t="s">
        <v>42</v>
      </c>
      <c r="AT26" s="28" t="s">
        <v>43</v>
      </c>
      <c r="AV26" s="297"/>
      <c r="AW26" s="297"/>
      <c r="AX26" s="297"/>
      <c r="AY26" s="29" t="s">
        <v>3</v>
      </c>
      <c r="AZ26" s="29" t="s">
        <v>4</v>
      </c>
      <c r="BA26" s="29" t="s">
        <v>5</v>
      </c>
      <c r="BB26" s="29" t="s">
        <v>41</v>
      </c>
      <c r="BC26" s="29" t="s">
        <v>3</v>
      </c>
      <c r="BD26" s="29" t="s">
        <v>4</v>
      </c>
      <c r="BE26" s="29" t="s">
        <v>5</v>
      </c>
      <c r="BF26" s="29" t="s">
        <v>41</v>
      </c>
    </row>
    <row r="27" spans="1:58" ht="22.15" customHeight="1">
      <c r="A27" s="30" t="s">
        <v>397</v>
      </c>
      <c r="B27" s="31" t="s">
        <v>92</v>
      </c>
      <c r="C27" s="31" t="s">
        <v>93</v>
      </c>
      <c r="D27" s="31">
        <v>193.26</v>
      </c>
      <c r="E27" s="31">
        <v>227.6</v>
      </c>
      <c r="F27" s="31">
        <v>86.86</v>
      </c>
      <c r="G27" s="31">
        <v>59.9</v>
      </c>
      <c r="H27" s="69"/>
      <c r="I27" s="69"/>
      <c r="J27" s="69"/>
      <c r="K27" s="69"/>
      <c r="M27" s="30" t="str">
        <f>A27</f>
        <v xml:space="preserve">Standard Room </v>
      </c>
      <c r="N27" s="31" t="str">
        <f>B27</f>
        <v>FB</v>
      </c>
      <c r="O27" s="31" t="str">
        <f>C27</f>
        <v>As Quoted</v>
      </c>
      <c r="P27" s="31">
        <f>SUM(D27)</f>
        <v>193.26</v>
      </c>
      <c r="Q27" s="31">
        <f>SUM(E27)</f>
        <v>227.6</v>
      </c>
      <c r="R27" s="31">
        <f>(F27)</f>
        <v>86.86</v>
      </c>
      <c r="S27" s="31">
        <f>(G27)</f>
        <v>59.9</v>
      </c>
      <c r="T27" s="31">
        <f>SUM(H27)</f>
        <v>0</v>
      </c>
      <c r="U27" s="31">
        <f>SUM(I27)</f>
        <v>0</v>
      </c>
      <c r="V27" s="31">
        <f>SUM(J27)</f>
        <v>0</v>
      </c>
      <c r="W27" s="31">
        <f>SUM(K27)</f>
        <v>0</v>
      </c>
      <c r="X27" s="8"/>
      <c r="Y27" s="33"/>
      <c r="Z27" s="33"/>
      <c r="AA27" s="33">
        <v>0</v>
      </c>
      <c r="AB27" s="33">
        <v>0</v>
      </c>
      <c r="AC27" s="33">
        <v>0</v>
      </c>
      <c r="AE27" s="30" t="str">
        <f t="shared" ref="AE27:AJ27" si="3">M27</f>
        <v xml:space="preserve">Standard Room </v>
      </c>
      <c r="AF27" s="31" t="str">
        <f t="shared" si="3"/>
        <v>FB</v>
      </c>
      <c r="AG27" s="31" t="str">
        <f t="shared" si="3"/>
        <v>As Quoted</v>
      </c>
      <c r="AH27" s="31">
        <f t="shared" si="3"/>
        <v>193.26</v>
      </c>
      <c r="AI27" s="34">
        <f t="shared" si="3"/>
        <v>227.6</v>
      </c>
      <c r="AJ27" s="34">
        <f t="shared" si="3"/>
        <v>86.86</v>
      </c>
      <c r="AK27" s="34">
        <f>S27+AA27</f>
        <v>59.9</v>
      </c>
      <c r="AL27" s="34">
        <f>T27</f>
        <v>0</v>
      </c>
      <c r="AM27" s="34">
        <f>U27</f>
        <v>0</v>
      </c>
      <c r="AN27" s="34">
        <f>V27</f>
        <v>0</v>
      </c>
      <c r="AO27" s="34">
        <f>W27+AA27</f>
        <v>0</v>
      </c>
      <c r="AQ27" s="35">
        <v>11</v>
      </c>
      <c r="AR27" s="35">
        <v>2</v>
      </c>
      <c r="AS27" s="35">
        <v>11</v>
      </c>
      <c r="AT27" s="36">
        <v>2</v>
      </c>
      <c r="AV27" s="30" t="str">
        <f>AE27</f>
        <v xml:space="preserve">Standard Room </v>
      </c>
      <c r="AW27" s="31" t="str">
        <f>AF27</f>
        <v>FB</v>
      </c>
      <c r="AX27" s="31" t="str">
        <f>AG27</f>
        <v>As Quoted</v>
      </c>
      <c r="AY27" s="70">
        <f>AH27+AQ27</f>
        <v>204.26</v>
      </c>
      <c r="AZ27" s="70">
        <f>AI27+AQ27</f>
        <v>238.6</v>
      </c>
      <c r="BA27" s="70">
        <f>AJ27</f>
        <v>86.86</v>
      </c>
      <c r="BB27" s="70">
        <f>AK27+AR27</f>
        <v>61.9</v>
      </c>
      <c r="BC27" s="70">
        <f>AL27+AS27</f>
        <v>11</v>
      </c>
      <c r="BD27" s="70">
        <f>AM27+AS27</f>
        <v>11</v>
      </c>
      <c r="BE27" s="70">
        <f>AN27</f>
        <v>0</v>
      </c>
      <c r="BF27" s="70">
        <f>AO27+AT27</f>
        <v>2</v>
      </c>
    </row>
  </sheetData>
  <sheetProtection algorithmName="SHA-512" hashValue="R3cep7k3OLTTkPT/CF869d53nF35EWY9UVdsl5WDWTjg9SCfkoFJHEVHr8BzkrRQ143wPGpE/cyvdoCbaDMCTg==" saltValue="Kjt4UMT6i2ekg+6TXlj2Sw==" spinCount="100000" sheet="1" selectLockedCells="1" selectUnlockedCells="1"/>
  <mergeCells count="112">
    <mergeCell ref="P9:S9"/>
    <mergeCell ref="T9:W9"/>
    <mergeCell ref="AE9:AE11"/>
    <mergeCell ref="AF9:AF11"/>
    <mergeCell ref="A9:A11"/>
    <mergeCell ref="B9:B11"/>
    <mergeCell ref="C9:C11"/>
    <mergeCell ref="D9:G9"/>
    <mergeCell ref="H9:K9"/>
    <mergeCell ref="M9:M11"/>
    <mergeCell ref="A14:A16"/>
    <mergeCell ref="B14:B16"/>
    <mergeCell ref="C14:C16"/>
    <mergeCell ref="D14:G14"/>
    <mergeCell ref="H14:K14"/>
    <mergeCell ref="M14:M16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N9:N11"/>
    <mergeCell ref="O9:O11"/>
    <mergeCell ref="AY14:BB14"/>
    <mergeCell ref="BC14:BF14"/>
    <mergeCell ref="D15:G15"/>
    <mergeCell ref="H15:K15"/>
    <mergeCell ref="P15:S15"/>
    <mergeCell ref="T15:W15"/>
    <mergeCell ref="AH15:AK15"/>
    <mergeCell ref="AL15:AO15"/>
    <mergeCell ref="AY15:BB15"/>
    <mergeCell ref="BC15:BF15"/>
    <mergeCell ref="AG14:AG16"/>
    <mergeCell ref="AH14:AK14"/>
    <mergeCell ref="AL14:AO14"/>
    <mergeCell ref="AV14:AV16"/>
    <mergeCell ref="AW14:AW16"/>
    <mergeCell ref="AX14:AX16"/>
    <mergeCell ref="N14:N16"/>
    <mergeCell ref="O14:O16"/>
    <mergeCell ref="P14:S14"/>
    <mergeCell ref="T14:W14"/>
    <mergeCell ref="AE14:AE16"/>
    <mergeCell ref="AF14:AF16"/>
    <mergeCell ref="P19:S19"/>
    <mergeCell ref="T19:W19"/>
    <mergeCell ref="AE19:AE21"/>
    <mergeCell ref="AF19:AF21"/>
    <mergeCell ref="A19:A21"/>
    <mergeCell ref="B19:B21"/>
    <mergeCell ref="C19:C21"/>
    <mergeCell ref="D19:G19"/>
    <mergeCell ref="H19:K19"/>
    <mergeCell ref="M19:M21"/>
    <mergeCell ref="A24:A26"/>
    <mergeCell ref="B24:B26"/>
    <mergeCell ref="C24:C26"/>
    <mergeCell ref="D24:G24"/>
    <mergeCell ref="H24:K24"/>
    <mergeCell ref="M24:M26"/>
    <mergeCell ref="AY19:BB19"/>
    <mergeCell ref="BC19:BF19"/>
    <mergeCell ref="D20:G20"/>
    <mergeCell ref="H20:K20"/>
    <mergeCell ref="P20:S20"/>
    <mergeCell ref="T20:W20"/>
    <mergeCell ref="AH20:AK20"/>
    <mergeCell ref="AL20:AO20"/>
    <mergeCell ref="AY20:BB20"/>
    <mergeCell ref="BC20:BF20"/>
    <mergeCell ref="AG19:AG21"/>
    <mergeCell ref="AH19:AK19"/>
    <mergeCell ref="AL19:AO19"/>
    <mergeCell ref="AV19:AV21"/>
    <mergeCell ref="AW19:AW21"/>
    <mergeCell ref="AX19:AX21"/>
    <mergeCell ref="N19:N21"/>
    <mergeCell ref="O19:O21"/>
    <mergeCell ref="AY24:BB24"/>
    <mergeCell ref="BC24:BF24"/>
    <mergeCell ref="D25:G25"/>
    <mergeCell ref="H25:K25"/>
    <mergeCell ref="P25:S25"/>
    <mergeCell ref="T25:W25"/>
    <mergeCell ref="AH25:AK25"/>
    <mergeCell ref="AL25:AO25"/>
    <mergeCell ref="AY25:BB25"/>
    <mergeCell ref="BC25:BF25"/>
    <mergeCell ref="AG24:AG26"/>
    <mergeCell ref="AH24:AK24"/>
    <mergeCell ref="AL24:AO24"/>
    <mergeCell ref="AV24:AV26"/>
    <mergeCell ref="AW24:AW26"/>
    <mergeCell ref="AX24:AX26"/>
    <mergeCell ref="N24:N26"/>
    <mergeCell ref="O24:O26"/>
    <mergeCell ref="P24:S24"/>
    <mergeCell ref="T24:W24"/>
    <mergeCell ref="AE24:AE26"/>
    <mergeCell ref="AF24:AF26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33C1-C60B-4997-B130-F348DEA89F99}">
  <sheetPr codeName="Лист39"/>
  <dimension ref="A1:K18"/>
  <sheetViews>
    <sheetView view="pageBreakPreview" zoomScale="120" zoomScaleNormal="100" zoomScaleSheetLayoutView="120" workbookViewId="0">
      <selection activeCell="L7" sqref="L7"/>
    </sheetView>
  </sheetViews>
  <sheetFormatPr defaultColWidth="9.140625" defaultRowHeight="20.25" customHeight="1"/>
  <cols>
    <col min="1" max="1" width="24.28515625" style="1" customWidth="1"/>
    <col min="2" max="2" width="10.5703125" style="1" customWidth="1"/>
    <col min="3" max="3" width="15.7109375" style="2" customWidth="1"/>
    <col min="4" max="4" width="14" style="2" customWidth="1"/>
    <col min="5" max="6" width="14" style="3" customWidth="1"/>
    <col min="7" max="9" width="14" style="1" customWidth="1"/>
    <col min="10" max="16384" width="9.140625" style="1"/>
  </cols>
  <sheetData>
    <row r="1" spans="1:11" ht="20.25" customHeight="1">
      <c r="A1" s="300" t="s">
        <v>2086</v>
      </c>
      <c r="B1" s="300"/>
      <c r="C1" s="300"/>
      <c r="D1" s="300"/>
      <c r="I1" s="4"/>
    </row>
    <row r="2" spans="1:11" ht="20.25" customHeight="1">
      <c r="A2" s="5"/>
      <c r="B2" s="18"/>
      <c r="C2" s="5"/>
      <c r="D2" s="22"/>
    </row>
    <row r="3" spans="1:11" ht="20.25" customHeight="1">
      <c r="A3" s="15" t="s">
        <v>10</v>
      </c>
      <c r="B3" s="15"/>
    </row>
    <row r="4" spans="1:11" ht="20.25" customHeight="1">
      <c r="A4" s="5" t="s">
        <v>11</v>
      </c>
      <c r="B4" s="5"/>
    </row>
    <row r="5" spans="1:11" ht="20.25" customHeight="1">
      <c r="A5" s="5" t="s">
        <v>12</v>
      </c>
      <c r="B5" s="5"/>
    </row>
    <row r="6" spans="1:11" ht="20.25" customHeight="1">
      <c r="A6" s="5" t="s">
        <v>406</v>
      </c>
      <c r="B6" s="5"/>
    </row>
    <row r="7" spans="1:11" ht="20.25" customHeight="1">
      <c r="A7" s="23"/>
      <c r="B7" s="5"/>
      <c r="C7" s="9"/>
      <c r="D7" s="9"/>
      <c r="E7" s="72"/>
      <c r="F7" s="72"/>
      <c r="G7" s="5"/>
      <c r="H7" s="5"/>
      <c r="I7" s="5"/>
      <c r="J7" s="5"/>
      <c r="K7" s="5"/>
    </row>
    <row r="8" spans="1:11" ht="20.25" customHeight="1">
      <c r="A8" s="15" t="s">
        <v>407</v>
      </c>
      <c r="B8" s="5"/>
      <c r="C8" s="9"/>
      <c r="D8" s="9"/>
      <c r="E8" s="72"/>
      <c r="F8" s="72"/>
      <c r="G8" s="5"/>
      <c r="H8" s="5"/>
      <c r="I8" s="5"/>
      <c r="J8" s="5"/>
      <c r="K8" s="5"/>
    </row>
    <row r="9" spans="1:11" ht="20.25" customHeight="1">
      <c r="A9" s="15" t="s">
        <v>408</v>
      </c>
      <c r="B9" s="5"/>
      <c r="C9" s="9"/>
      <c r="D9" s="9"/>
      <c r="E9" s="72"/>
      <c r="F9" s="72"/>
      <c r="G9" s="5"/>
      <c r="H9" s="5"/>
      <c r="I9" s="5"/>
      <c r="J9" s="5"/>
      <c r="K9" s="5"/>
    </row>
    <row r="10" spans="1:11" ht="20.25" customHeight="1">
      <c r="A10" s="5" t="s">
        <v>409</v>
      </c>
      <c r="B10" s="5"/>
      <c r="C10" s="9"/>
      <c r="D10" s="9"/>
      <c r="E10" s="72"/>
      <c r="F10" s="72"/>
      <c r="G10" s="5"/>
      <c r="H10" s="5"/>
      <c r="I10" s="5"/>
      <c r="J10" s="5"/>
      <c r="K10" s="5"/>
    </row>
    <row r="11" spans="1:11" ht="20.25" customHeight="1">
      <c r="A11" s="5" t="s">
        <v>410</v>
      </c>
      <c r="B11" s="5"/>
      <c r="C11" s="9"/>
      <c r="D11" s="9"/>
      <c r="E11" s="72"/>
      <c r="F11" s="72"/>
      <c r="G11" s="5"/>
      <c r="H11" s="5"/>
      <c r="I11" s="5"/>
      <c r="J11" s="5"/>
      <c r="K11" s="5"/>
    </row>
    <row r="12" spans="1:11" ht="20.25" customHeight="1">
      <c r="A12" s="5" t="s">
        <v>389</v>
      </c>
      <c r="B12" s="5"/>
      <c r="C12" s="9"/>
      <c r="D12" s="9"/>
      <c r="E12" s="72"/>
      <c r="F12" s="72"/>
      <c r="G12" s="5"/>
      <c r="H12" s="5"/>
      <c r="I12" s="5"/>
      <c r="J12" s="5"/>
      <c r="K12" s="5"/>
    </row>
    <row r="13" spans="1:11" ht="20.25" customHeight="1">
      <c r="A13" s="15" t="s">
        <v>411</v>
      </c>
      <c r="B13" s="5"/>
      <c r="C13" s="9"/>
      <c r="D13" s="9"/>
      <c r="E13" s="72"/>
      <c r="F13" s="72"/>
      <c r="G13" s="5"/>
      <c r="H13" s="5"/>
      <c r="I13" s="5"/>
      <c r="J13" s="5"/>
      <c r="K13" s="5"/>
    </row>
    <row r="14" spans="1:11" ht="20.25" customHeight="1">
      <c r="A14" s="5" t="s">
        <v>412</v>
      </c>
      <c r="B14" s="5"/>
      <c r="C14" s="9"/>
      <c r="D14" s="9"/>
      <c r="E14" s="72"/>
      <c r="F14" s="72"/>
      <c r="G14" s="5"/>
      <c r="H14" s="5"/>
      <c r="I14" s="5"/>
      <c r="J14" s="5"/>
      <c r="K14" s="5"/>
    </row>
    <row r="15" spans="1:11" ht="20.25" customHeight="1">
      <c r="A15" s="5" t="s">
        <v>389</v>
      </c>
      <c r="B15" s="5"/>
      <c r="C15" s="9"/>
      <c r="D15" s="9"/>
      <c r="E15" s="72"/>
      <c r="F15" s="72"/>
      <c r="G15" s="5"/>
      <c r="H15" s="5"/>
      <c r="I15" s="5"/>
      <c r="J15" s="5"/>
      <c r="K15" s="5"/>
    </row>
    <row r="16" spans="1:11" ht="20.25" customHeight="1">
      <c r="A16" s="5" t="s">
        <v>413</v>
      </c>
      <c r="B16" s="5"/>
      <c r="C16" s="9"/>
      <c r="D16" s="9"/>
      <c r="E16" s="72"/>
      <c r="F16" s="72"/>
      <c r="G16" s="5"/>
      <c r="H16" s="5"/>
      <c r="I16" s="5"/>
      <c r="J16" s="5"/>
      <c r="K16" s="5"/>
    </row>
    <row r="18" spans="1:1" ht="20.25" customHeight="1">
      <c r="A18" s="68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 &amp;C&amp;"Candara,Regular"&amp;8&amp;P of &amp;N&amp;R&amp;"Candara,Regular"&amp;8Canareef Resort Maldives</oddFooter>
  </headerFooter>
  <rowBreaks count="1" manualBreakCount="1">
    <brk id="7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7E37E-FCAD-4511-A340-7C9FBED9906E}">
  <sheetPr codeName="Лист40">
    <tabColor rgb="FFFF0000"/>
  </sheetPr>
  <dimension ref="A8:AM21"/>
  <sheetViews>
    <sheetView topLeftCell="AN1" zoomScale="110" zoomScaleNormal="110" zoomScaleSheetLayoutView="100" workbookViewId="0">
      <selection sqref="A1:AM1048576"/>
    </sheetView>
  </sheetViews>
  <sheetFormatPr defaultColWidth="19.140625" defaultRowHeight="21.6" customHeight="1"/>
  <cols>
    <col min="1" max="39" width="0" style="25" hidden="1" customWidth="1"/>
    <col min="40" max="16384" width="19.140625" style="25"/>
  </cols>
  <sheetData>
    <row r="8" spans="1:39" ht="21.6" customHeight="1">
      <c r="A8" s="25" t="s">
        <v>24</v>
      </c>
      <c r="K8" s="25" t="s">
        <v>25</v>
      </c>
      <c r="P8" s="25" t="s">
        <v>26</v>
      </c>
      <c r="Z8" s="25" t="s">
        <v>27</v>
      </c>
      <c r="AE8" s="25" t="s">
        <v>28</v>
      </c>
    </row>
    <row r="9" spans="1:39" ht="21.6" customHeight="1">
      <c r="A9" s="299" t="s">
        <v>0</v>
      </c>
      <c r="B9" s="299" t="s">
        <v>1</v>
      </c>
      <c r="C9" s="299" t="s">
        <v>29</v>
      </c>
      <c r="D9" s="288" t="s">
        <v>414</v>
      </c>
      <c r="E9" s="290"/>
      <c r="F9" s="288" t="s">
        <v>157</v>
      </c>
      <c r="G9" s="290"/>
      <c r="H9" s="288" t="s">
        <v>174</v>
      </c>
      <c r="I9" s="290"/>
      <c r="J9" s="8"/>
      <c r="K9" s="26" t="s">
        <v>415</v>
      </c>
      <c r="L9" s="26" t="s">
        <v>33</v>
      </c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 xml:space="preserve">Shoulder </v>
      </c>
      <c r="T9" s="293"/>
      <c r="U9" s="291" t="str">
        <f>F9</f>
        <v>Festive</v>
      </c>
      <c r="V9" s="293"/>
      <c r="W9" s="291" t="str">
        <f>H9</f>
        <v xml:space="preserve">High </v>
      </c>
      <c r="X9" s="293"/>
      <c r="Z9" s="27" t="str">
        <f>S9</f>
        <v xml:space="preserve">Shoulder </v>
      </c>
      <c r="AA9" s="27" t="str">
        <f>U9</f>
        <v>Festive</v>
      </c>
      <c r="AB9" s="27" t="str">
        <f>W9</f>
        <v xml:space="preserve">High </v>
      </c>
      <c r="AC9" s="28"/>
      <c r="AE9" s="295" t="s">
        <v>0</v>
      </c>
      <c r="AF9" s="295" t="s">
        <v>1</v>
      </c>
      <c r="AG9" s="295" t="s">
        <v>29</v>
      </c>
      <c r="AH9" s="282" t="str">
        <f>Z9</f>
        <v xml:space="preserve">Shoulder </v>
      </c>
      <c r="AI9" s="284"/>
      <c r="AJ9" s="282" t="str">
        <f>AA9</f>
        <v>Festive</v>
      </c>
      <c r="AK9" s="284"/>
      <c r="AL9" s="282" t="str">
        <f>AB9</f>
        <v xml:space="preserve">High </v>
      </c>
      <c r="AM9" s="284"/>
    </row>
    <row r="10" spans="1:39" ht="21.6" customHeight="1">
      <c r="A10" s="299"/>
      <c r="B10" s="299"/>
      <c r="C10" s="299"/>
      <c r="D10" s="288" t="s">
        <v>416</v>
      </c>
      <c r="E10" s="290"/>
      <c r="F10" s="288" t="s">
        <v>417</v>
      </c>
      <c r="G10" s="290"/>
      <c r="H10" s="288" t="s">
        <v>418</v>
      </c>
      <c r="I10" s="290"/>
      <c r="J10" s="8"/>
      <c r="K10" s="26" t="s">
        <v>37</v>
      </c>
      <c r="L10" s="26" t="s">
        <v>38</v>
      </c>
      <c r="M10" s="26" t="s">
        <v>353</v>
      </c>
      <c r="N10" s="26" t="s">
        <v>353</v>
      </c>
      <c r="P10" s="294"/>
      <c r="Q10" s="294"/>
      <c r="R10" s="294"/>
      <c r="S10" s="291" t="str">
        <f>D10</f>
        <v>01 Nov 2019 to 19 Dec 2019</v>
      </c>
      <c r="T10" s="293"/>
      <c r="U10" s="291" t="str">
        <f>F10</f>
        <v>20 Dec 2019 to 10 Jan 2020</v>
      </c>
      <c r="V10" s="293"/>
      <c r="W10" s="291" t="str">
        <f>H10</f>
        <v>11 Jan 2020 to 28 Feb 2020</v>
      </c>
      <c r="X10" s="293"/>
      <c r="Z10" s="27" t="str">
        <f>S10</f>
        <v>01 Nov 2019 to 19 Dec 2019</v>
      </c>
      <c r="AA10" s="27" t="str">
        <f>U10</f>
        <v>20 Dec 2019 to 10 Jan 2020</v>
      </c>
      <c r="AB10" s="27" t="str">
        <f>W10</f>
        <v>11 Jan 2020 to 28 Feb 2020</v>
      </c>
      <c r="AC10" s="28"/>
      <c r="AE10" s="296"/>
      <c r="AF10" s="296"/>
      <c r="AG10" s="296"/>
      <c r="AH10" s="282" t="str">
        <f>Z10</f>
        <v>01 Nov 2019 to 19 Dec 2019</v>
      </c>
      <c r="AI10" s="284"/>
      <c r="AJ10" s="282" t="str">
        <f>AA10</f>
        <v>20 Dec 2019 to 10 Jan 2020</v>
      </c>
      <c r="AK10" s="284"/>
      <c r="AL10" s="282" t="str">
        <f>AB10</f>
        <v>11 Jan 2020 to 28 Feb 2020</v>
      </c>
      <c r="AM10" s="284"/>
    </row>
    <row r="11" spans="1:39" ht="21.6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29" t="s">
        <v>3</v>
      </c>
      <c r="I11" s="29" t="s">
        <v>4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C11" s="28"/>
      <c r="AE11" s="297"/>
      <c r="AF11" s="297"/>
      <c r="AG11" s="297"/>
      <c r="AH11" s="52" t="s">
        <v>3</v>
      </c>
      <c r="AI11" s="52" t="s">
        <v>4</v>
      </c>
      <c r="AJ11" s="52" t="s">
        <v>3</v>
      </c>
      <c r="AK11" s="52" t="s">
        <v>4</v>
      </c>
      <c r="AL11" s="52" t="s">
        <v>3</v>
      </c>
      <c r="AM11" s="52" t="s">
        <v>4</v>
      </c>
    </row>
    <row r="12" spans="1:39" ht="21.6" customHeight="1">
      <c r="A12" s="73" t="s">
        <v>419</v>
      </c>
      <c r="B12" s="31" t="s">
        <v>217</v>
      </c>
      <c r="C12" s="31" t="s">
        <v>420</v>
      </c>
      <c r="D12" s="31">
        <f>E12-40</f>
        <v>220</v>
      </c>
      <c r="E12" s="31">
        <v>260</v>
      </c>
      <c r="F12" s="31">
        <f>G12-40</f>
        <v>270</v>
      </c>
      <c r="G12" s="31">
        <v>310</v>
      </c>
      <c r="H12" s="31">
        <f>I12-40</f>
        <v>230</v>
      </c>
      <c r="I12" s="31">
        <v>270</v>
      </c>
      <c r="J12" s="8"/>
      <c r="K12" s="33">
        <v>1</v>
      </c>
      <c r="L12" s="33"/>
      <c r="M12" s="33">
        <v>0</v>
      </c>
      <c r="N12" s="33">
        <v>6</v>
      </c>
      <c r="P12" s="30" t="str">
        <f t="shared" ref="P12:R14" si="0">A12</f>
        <v>Sunrise Villa</v>
      </c>
      <c r="Q12" s="31" t="str">
        <f t="shared" si="0"/>
        <v>HB</v>
      </c>
      <c r="R12" s="31" t="str">
        <f t="shared" si="0"/>
        <v>01 &amp; 02 Persons</v>
      </c>
      <c r="S12" s="74">
        <f>(D12*K12)+(N12*1)</f>
        <v>226</v>
      </c>
      <c r="T12" s="74">
        <f>(E12*K12)+(N12*2)</f>
        <v>272</v>
      </c>
      <c r="U12" s="74">
        <f>(F12*K12)+(N12*1)</f>
        <v>276</v>
      </c>
      <c r="V12" s="74">
        <f>(G12*K12)+(N12*2)</f>
        <v>322</v>
      </c>
      <c r="W12" s="74">
        <f>(H12*K12)+(N12*1)</f>
        <v>236</v>
      </c>
      <c r="X12" s="74">
        <f>(I12*K12)+(N12*2)</f>
        <v>282</v>
      </c>
      <c r="Z12" s="53">
        <v>12</v>
      </c>
      <c r="AA12" s="53">
        <v>25</v>
      </c>
      <c r="AB12" s="53">
        <v>12</v>
      </c>
      <c r="AC12" s="33"/>
      <c r="AE12" s="30" t="str">
        <f t="shared" ref="AE12:AG14" si="1">P12</f>
        <v>Sunrise Villa</v>
      </c>
      <c r="AF12" s="31" t="str">
        <f t="shared" si="1"/>
        <v>HB</v>
      </c>
      <c r="AG12" s="31" t="str">
        <f t="shared" si="1"/>
        <v>01 &amp; 02 Persons</v>
      </c>
      <c r="AH12" s="74">
        <f t="shared" ref="AH12:AH14" si="2">S12+Z12</f>
        <v>238</v>
      </c>
      <c r="AI12" s="75">
        <f t="shared" ref="AI12:AJ14" si="3">T12+Z12</f>
        <v>284</v>
      </c>
      <c r="AJ12" s="75">
        <f t="shared" si="3"/>
        <v>301</v>
      </c>
      <c r="AK12" s="75">
        <f t="shared" ref="AK12:AL14" si="4">V12+AA12</f>
        <v>347</v>
      </c>
      <c r="AL12" s="75">
        <f t="shared" si="4"/>
        <v>248</v>
      </c>
      <c r="AM12" s="75">
        <f t="shared" ref="AM12:AM14" si="5">X12+AB12</f>
        <v>294</v>
      </c>
    </row>
    <row r="13" spans="1:39" ht="21.6" customHeight="1">
      <c r="A13" s="73" t="s">
        <v>74</v>
      </c>
      <c r="B13" s="31" t="s">
        <v>217</v>
      </c>
      <c r="C13" s="31" t="s">
        <v>420</v>
      </c>
      <c r="D13" s="31">
        <f>E13-40</f>
        <v>250</v>
      </c>
      <c r="E13" s="31">
        <v>290</v>
      </c>
      <c r="F13" s="31">
        <f>G13-40</f>
        <v>300</v>
      </c>
      <c r="G13" s="31">
        <v>340</v>
      </c>
      <c r="H13" s="31">
        <f>I13-40</f>
        <v>260</v>
      </c>
      <c r="I13" s="31">
        <v>300</v>
      </c>
      <c r="J13" s="8"/>
      <c r="K13" s="33">
        <v>1</v>
      </c>
      <c r="L13" s="33"/>
      <c r="M13" s="33">
        <v>0</v>
      </c>
      <c r="N13" s="33">
        <v>6</v>
      </c>
      <c r="P13" s="30" t="str">
        <f t="shared" si="0"/>
        <v xml:space="preserve">Sunset Beach Villa </v>
      </c>
      <c r="Q13" s="31" t="str">
        <f t="shared" si="0"/>
        <v>HB</v>
      </c>
      <c r="R13" s="31" t="str">
        <f t="shared" si="0"/>
        <v>01 &amp; 02 Persons</v>
      </c>
      <c r="S13" s="74">
        <f>(D13*K13)+(N13*1)</f>
        <v>256</v>
      </c>
      <c r="T13" s="74">
        <f>(E13*K13)+(N13*2)</f>
        <v>302</v>
      </c>
      <c r="U13" s="74">
        <f>(F13*K13)+(N13*1)</f>
        <v>306</v>
      </c>
      <c r="V13" s="74">
        <f>(G13*K13)+(N13*2)</f>
        <v>352</v>
      </c>
      <c r="W13" s="74">
        <f>(H13*K13)+(N13*1)</f>
        <v>266</v>
      </c>
      <c r="X13" s="74">
        <f>(I13*K13)+(N13*2)</f>
        <v>312</v>
      </c>
      <c r="Z13" s="53">
        <v>12</v>
      </c>
      <c r="AA13" s="53">
        <v>25</v>
      </c>
      <c r="AB13" s="53">
        <v>12</v>
      </c>
      <c r="AC13" s="33"/>
      <c r="AE13" s="30" t="str">
        <f t="shared" si="1"/>
        <v xml:space="preserve">Sunset Beach Villa </v>
      </c>
      <c r="AF13" s="31" t="str">
        <f t="shared" si="1"/>
        <v>HB</v>
      </c>
      <c r="AG13" s="31" t="str">
        <f t="shared" si="1"/>
        <v>01 &amp; 02 Persons</v>
      </c>
      <c r="AH13" s="74">
        <f t="shared" si="2"/>
        <v>268</v>
      </c>
      <c r="AI13" s="75">
        <f t="shared" si="3"/>
        <v>314</v>
      </c>
      <c r="AJ13" s="75">
        <f t="shared" si="3"/>
        <v>331</v>
      </c>
      <c r="AK13" s="75">
        <f t="shared" si="4"/>
        <v>377</v>
      </c>
      <c r="AL13" s="75">
        <f t="shared" si="4"/>
        <v>278</v>
      </c>
      <c r="AM13" s="75">
        <f t="shared" si="5"/>
        <v>324</v>
      </c>
    </row>
    <row r="14" spans="1:39" ht="21.6" customHeight="1">
      <c r="A14" s="73" t="s">
        <v>421</v>
      </c>
      <c r="B14" s="31" t="s">
        <v>217</v>
      </c>
      <c r="C14" s="31" t="s">
        <v>420</v>
      </c>
      <c r="D14" s="31">
        <f>E14-40</f>
        <v>300</v>
      </c>
      <c r="E14" s="31">
        <v>340</v>
      </c>
      <c r="F14" s="31">
        <f>G14-40</f>
        <v>350</v>
      </c>
      <c r="G14" s="31">
        <v>390</v>
      </c>
      <c r="H14" s="31">
        <f>I14-40</f>
        <v>310</v>
      </c>
      <c r="I14" s="31">
        <v>350</v>
      </c>
      <c r="J14" s="8"/>
      <c r="K14" s="33">
        <v>1</v>
      </c>
      <c r="L14" s="33"/>
      <c r="M14" s="33">
        <v>0</v>
      </c>
      <c r="N14" s="33">
        <v>6</v>
      </c>
      <c r="P14" s="30" t="str">
        <f t="shared" si="0"/>
        <v xml:space="preserve">Jacuzzi Villa </v>
      </c>
      <c r="Q14" s="31" t="str">
        <f t="shared" si="0"/>
        <v>HB</v>
      </c>
      <c r="R14" s="31" t="str">
        <f t="shared" si="0"/>
        <v>01 &amp; 02 Persons</v>
      </c>
      <c r="S14" s="74">
        <f>(D14*K14)+(N14*1)</f>
        <v>306</v>
      </c>
      <c r="T14" s="74">
        <f>(E14*K14)+(N14*2)</f>
        <v>352</v>
      </c>
      <c r="U14" s="74">
        <f>(F14*K14)+(N14*1)</f>
        <v>356</v>
      </c>
      <c r="V14" s="74">
        <f>(G14*K14)+(N14*2)</f>
        <v>402</v>
      </c>
      <c r="W14" s="74">
        <f>(H14*K14)+(N14*1)</f>
        <v>316</v>
      </c>
      <c r="X14" s="74">
        <f>(I14*K14)+(N14*2)</f>
        <v>362</v>
      </c>
      <c r="Z14" s="53">
        <v>12</v>
      </c>
      <c r="AA14" s="53">
        <v>25</v>
      </c>
      <c r="AB14" s="53">
        <v>12</v>
      </c>
      <c r="AC14" s="33"/>
      <c r="AE14" s="30" t="str">
        <f t="shared" si="1"/>
        <v xml:space="preserve">Jacuzzi Villa </v>
      </c>
      <c r="AF14" s="31" t="str">
        <f t="shared" si="1"/>
        <v>HB</v>
      </c>
      <c r="AG14" s="31" t="str">
        <f t="shared" si="1"/>
        <v>01 &amp; 02 Persons</v>
      </c>
      <c r="AH14" s="74">
        <f t="shared" si="2"/>
        <v>318</v>
      </c>
      <c r="AI14" s="75">
        <f t="shared" si="3"/>
        <v>364</v>
      </c>
      <c r="AJ14" s="75">
        <f t="shared" si="3"/>
        <v>381</v>
      </c>
      <c r="AK14" s="75">
        <f t="shared" si="4"/>
        <v>427</v>
      </c>
      <c r="AL14" s="75">
        <f t="shared" si="4"/>
        <v>328</v>
      </c>
      <c r="AM14" s="75">
        <f t="shared" si="5"/>
        <v>374</v>
      </c>
    </row>
    <row r="15" spans="1:39" ht="21.6" customHeight="1">
      <c r="A15" s="25" t="s">
        <v>24</v>
      </c>
      <c r="K15" s="25" t="s">
        <v>25</v>
      </c>
      <c r="P15" s="25" t="s">
        <v>26</v>
      </c>
      <c r="Z15" s="25" t="s">
        <v>27</v>
      </c>
      <c r="AE15" s="25" t="s">
        <v>28</v>
      </c>
    </row>
    <row r="16" spans="1:39" ht="21.6" customHeight="1">
      <c r="A16" s="299" t="s">
        <v>0</v>
      </c>
      <c r="B16" s="299" t="s">
        <v>1</v>
      </c>
      <c r="C16" s="299" t="s">
        <v>29</v>
      </c>
      <c r="D16" s="288" t="s">
        <v>414</v>
      </c>
      <c r="E16" s="290"/>
      <c r="F16" s="288" t="s">
        <v>132</v>
      </c>
      <c r="G16" s="290"/>
      <c r="H16" s="288" t="s">
        <v>414</v>
      </c>
      <c r="I16" s="290"/>
      <c r="J16" s="8"/>
      <c r="K16" s="26" t="s">
        <v>415</v>
      </c>
      <c r="L16" s="26" t="s">
        <v>33</v>
      </c>
      <c r="M16" s="26" t="s">
        <v>34</v>
      </c>
      <c r="N16" s="26" t="s">
        <v>34</v>
      </c>
      <c r="P16" s="294" t="s">
        <v>0</v>
      </c>
      <c r="Q16" s="294" t="s">
        <v>1</v>
      </c>
      <c r="R16" s="294" t="s">
        <v>29</v>
      </c>
      <c r="S16" s="291" t="str">
        <f>D16</f>
        <v xml:space="preserve">Shoulder </v>
      </c>
      <c r="T16" s="293"/>
      <c r="U16" s="291" t="str">
        <f>F16</f>
        <v>Low</v>
      </c>
      <c r="V16" s="293"/>
      <c r="W16" s="291" t="str">
        <f>H16</f>
        <v xml:space="preserve">Shoulder </v>
      </c>
      <c r="X16" s="293"/>
      <c r="Z16" s="27" t="str">
        <f>S16</f>
        <v xml:space="preserve">Shoulder </v>
      </c>
      <c r="AA16" s="27" t="str">
        <f>U16</f>
        <v>Low</v>
      </c>
      <c r="AB16" s="27" t="str">
        <f>W16</f>
        <v xml:space="preserve">Shoulder </v>
      </c>
      <c r="AC16" s="28"/>
      <c r="AE16" s="295" t="s">
        <v>0</v>
      </c>
      <c r="AF16" s="295" t="s">
        <v>1</v>
      </c>
      <c r="AG16" s="295" t="s">
        <v>29</v>
      </c>
      <c r="AH16" s="282" t="str">
        <f>Z16</f>
        <v xml:space="preserve">Shoulder </v>
      </c>
      <c r="AI16" s="284"/>
      <c r="AJ16" s="282" t="str">
        <f>AA16</f>
        <v>Low</v>
      </c>
      <c r="AK16" s="284"/>
      <c r="AL16" s="282" t="str">
        <f>AB16</f>
        <v xml:space="preserve">Shoulder </v>
      </c>
      <c r="AM16" s="284"/>
    </row>
    <row r="17" spans="1:39" ht="21.6" customHeight="1">
      <c r="A17" s="299"/>
      <c r="B17" s="299"/>
      <c r="C17" s="299"/>
      <c r="D17" s="288" t="s">
        <v>304</v>
      </c>
      <c r="E17" s="290"/>
      <c r="F17" s="288" t="s">
        <v>422</v>
      </c>
      <c r="G17" s="290"/>
      <c r="H17" s="288" t="s">
        <v>403</v>
      </c>
      <c r="I17" s="290"/>
      <c r="J17" s="8"/>
      <c r="K17" s="26" t="s">
        <v>37</v>
      </c>
      <c r="L17" s="26" t="s">
        <v>38</v>
      </c>
      <c r="M17" s="26" t="s">
        <v>353</v>
      </c>
      <c r="N17" s="26" t="s">
        <v>353</v>
      </c>
      <c r="P17" s="294"/>
      <c r="Q17" s="294"/>
      <c r="R17" s="294"/>
      <c r="S17" s="291" t="str">
        <f>D17</f>
        <v>01 Mar 2020 to 30 Apr 2020</v>
      </c>
      <c r="T17" s="293"/>
      <c r="U17" s="291" t="str">
        <f>F17</f>
        <v>01 May 2020 to 30 Sep 2020</v>
      </c>
      <c r="V17" s="293"/>
      <c r="W17" s="291" t="str">
        <f>H17</f>
        <v>01 Oct 2020 to 31 Oct 2020</v>
      </c>
      <c r="X17" s="293"/>
      <c r="Z17" s="27" t="str">
        <f>S17</f>
        <v>01 Mar 2020 to 30 Apr 2020</v>
      </c>
      <c r="AA17" s="27" t="str">
        <f>U17</f>
        <v>01 May 2020 to 30 Sep 2020</v>
      </c>
      <c r="AB17" s="27" t="str">
        <f>W17</f>
        <v>01 Oct 2020 to 31 Oct 2020</v>
      </c>
      <c r="AC17" s="28"/>
      <c r="AE17" s="296"/>
      <c r="AF17" s="296"/>
      <c r="AG17" s="296"/>
      <c r="AH17" s="282" t="str">
        <f>Z17</f>
        <v>01 Mar 2020 to 30 Apr 2020</v>
      </c>
      <c r="AI17" s="284"/>
      <c r="AJ17" s="282" t="str">
        <f>AA17</f>
        <v>01 May 2020 to 30 Sep 2020</v>
      </c>
      <c r="AK17" s="284"/>
      <c r="AL17" s="282" t="str">
        <f>AB17</f>
        <v>01 Oct 2020 to 31 Oct 2020</v>
      </c>
      <c r="AM17" s="284"/>
    </row>
    <row r="18" spans="1:39" ht="21.6" customHeight="1">
      <c r="A18" s="299"/>
      <c r="B18" s="299"/>
      <c r="C18" s="299"/>
      <c r="D18" s="29" t="s">
        <v>3</v>
      </c>
      <c r="E18" s="29" t="s">
        <v>4</v>
      </c>
      <c r="F18" s="29" t="s">
        <v>3</v>
      </c>
      <c r="G18" s="29" t="s">
        <v>4</v>
      </c>
      <c r="H18" s="29" t="s">
        <v>3</v>
      </c>
      <c r="I18" s="29" t="s">
        <v>4</v>
      </c>
      <c r="J18" s="8"/>
      <c r="K18" s="26"/>
      <c r="L18" s="26"/>
      <c r="M18" s="26"/>
      <c r="N18" s="26"/>
      <c r="P18" s="294"/>
      <c r="Q18" s="294"/>
      <c r="R18" s="294"/>
      <c r="S18" s="51" t="s">
        <v>3</v>
      </c>
      <c r="T18" s="51" t="s">
        <v>4</v>
      </c>
      <c r="U18" s="51" t="s">
        <v>3</v>
      </c>
      <c r="V18" s="51" t="s">
        <v>4</v>
      </c>
      <c r="W18" s="51" t="s">
        <v>3</v>
      </c>
      <c r="X18" s="51" t="s">
        <v>4</v>
      </c>
      <c r="Z18" s="27"/>
      <c r="AA18" s="27"/>
      <c r="AB18" s="27"/>
      <c r="AC18" s="28"/>
      <c r="AE18" s="297"/>
      <c r="AF18" s="297"/>
      <c r="AG18" s="297"/>
      <c r="AH18" s="52" t="s">
        <v>3</v>
      </c>
      <c r="AI18" s="52" t="s">
        <v>4</v>
      </c>
      <c r="AJ18" s="52" t="s">
        <v>3</v>
      </c>
      <c r="AK18" s="52" t="s">
        <v>4</v>
      </c>
      <c r="AL18" s="52" t="s">
        <v>3</v>
      </c>
      <c r="AM18" s="52" t="s">
        <v>4</v>
      </c>
    </row>
    <row r="19" spans="1:39" ht="21.6" customHeight="1">
      <c r="A19" s="73" t="s">
        <v>419</v>
      </c>
      <c r="B19" s="31" t="s">
        <v>217</v>
      </c>
      <c r="C19" s="31" t="s">
        <v>420</v>
      </c>
      <c r="D19" s="31">
        <f>E19-40</f>
        <v>220</v>
      </c>
      <c r="E19" s="31">
        <v>260</v>
      </c>
      <c r="F19" s="31">
        <f>G19-40</f>
        <v>180</v>
      </c>
      <c r="G19" s="31">
        <v>220</v>
      </c>
      <c r="H19" s="31">
        <f>I19-40</f>
        <v>220</v>
      </c>
      <c r="I19" s="31">
        <v>260</v>
      </c>
      <c r="J19" s="8"/>
      <c r="K19" s="33">
        <v>1</v>
      </c>
      <c r="L19" s="33"/>
      <c r="M19" s="33">
        <v>0</v>
      </c>
      <c r="N19" s="33">
        <v>6</v>
      </c>
      <c r="P19" s="30" t="str">
        <f t="shared" ref="P19:R21" si="6">A19</f>
        <v>Sunrise Villa</v>
      </c>
      <c r="Q19" s="31" t="str">
        <f t="shared" si="6"/>
        <v>HB</v>
      </c>
      <c r="R19" s="31" t="str">
        <f t="shared" si="6"/>
        <v>01 &amp; 02 Persons</v>
      </c>
      <c r="S19" s="74">
        <f>(D19*K19)+(N19*1)</f>
        <v>226</v>
      </c>
      <c r="T19" s="74">
        <f>(E19*K19)+(N19*2)</f>
        <v>272</v>
      </c>
      <c r="U19" s="74">
        <f>(F19*K19)+(N19*1)</f>
        <v>186</v>
      </c>
      <c r="V19" s="74">
        <f>(G19*K19)+(N19*2)</f>
        <v>232</v>
      </c>
      <c r="W19" s="74">
        <f>(H19*K19)+(N19*1)</f>
        <v>226</v>
      </c>
      <c r="X19" s="74">
        <f>(I19*K19)+(N19*2)</f>
        <v>272</v>
      </c>
      <c r="Z19" s="53">
        <v>12</v>
      </c>
      <c r="AA19" s="53">
        <v>12</v>
      </c>
      <c r="AB19" s="53">
        <v>12</v>
      </c>
      <c r="AC19" s="33"/>
      <c r="AE19" s="30" t="str">
        <f t="shared" ref="AE19:AG21" si="7">P19</f>
        <v>Sunrise Villa</v>
      </c>
      <c r="AF19" s="31" t="str">
        <f t="shared" si="7"/>
        <v>HB</v>
      </c>
      <c r="AG19" s="31" t="str">
        <f t="shared" si="7"/>
        <v>01 &amp; 02 Persons</v>
      </c>
      <c r="AH19" s="74">
        <f t="shared" ref="AH19:AH21" si="8">S19+Z19</f>
        <v>238</v>
      </c>
      <c r="AI19" s="75">
        <f t="shared" ref="AI19:AJ21" si="9">T19+Z19</f>
        <v>284</v>
      </c>
      <c r="AJ19" s="75">
        <f t="shared" si="9"/>
        <v>198</v>
      </c>
      <c r="AK19" s="75">
        <f t="shared" ref="AK19:AL21" si="10">V19+AA19</f>
        <v>244</v>
      </c>
      <c r="AL19" s="75">
        <f t="shared" si="10"/>
        <v>238</v>
      </c>
      <c r="AM19" s="75">
        <f t="shared" ref="AM19:AM21" si="11">X19+AB19</f>
        <v>284</v>
      </c>
    </row>
    <row r="20" spans="1:39" ht="21.6" customHeight="1">
      <c r="A20" s="73" t="s">
        <v>74</v>
      </c>
      <c r="B20" s="31" t="s">
        <v>217</v>
      </c>
      <c r="C20" s="31" t="s">
        <v>420</v>
      </c>
      <c r="D20" s="31">
        <f>E20-40</f>
        <v>250</v>
      </c>
      <c r="E20" s="31">
        <v>290</v>
      </c>
      <c r="F20" s="31">
        <f>G20-40</f>
        <v>210</v>
      </c>
      <c r="G20" s="31">
        <v>250</v>
      </c>
      <c r="H20" s="31">
        <f>I20-40</f>
        <v>250</v>
      </c>
      <c r="I20" s="31">
        <v>290</v>
      </c>
      <c r="J20" s="8"/>
      <c r="K20" s="33">
        <v>1</v>
      </c>
      <c r="L20" s="33"/>
      <c r="M20" s="33">
        <v>0</v>
      </c>
      <c r="N20" s="33">
        <v>6</v>
      </c>
      <c r="P20" s="30" t="str">
        <f t="shared" si="6"/>
        <v xml:space="preserve">Sunset Beach Villa </v>
      </c>
      <c r="Q20" s="31" t="str">
        <f t="shared" si="6"/>
        <v>HB</v>
      </c>
      <c r="R20" s="31" t="str">
        <f t="shared" si="6"/>
        <v>01 &amp; 02 Persons</v>
      </c>
      <c r="S20" s="74">
        <f>(D20*K20)+(N20*1)</f>
        <v>256</v>
      </c>
      <c r="T20" s="74">
        <f>(E20*K20)+(N20*2)</f>
        <v>302</v>
      </c>
      <c r="U20" s="74">
        <f>(F20*K20)+(N20*1)</f>
        <v>216</v>
      </c>
      <c r="V20" s="74">
        <f>(G20*K20)+(N20*2)</f>
        <v>262</v>
      </c>
      <c r="W20" s="74">
        <f>(H20*K20)+(N20*1)</f>
        <v>256</v>
      </c>
      <c r="X20" s="74">
        <f>(I20*K20)+(N20*2)</f>
        <v>302</v>
      </c>
      <c r="Z20" s="53">
        <v>12</v>
      </c>
      <c r="AA20" s="53">
        <v>12</v>
      </c>
      <c r="AB20" s="53">
        <v>12</v>
      </c>
      <c r="AC20" s="33"/>
      <c r="AE20" s="30" t="str">
        <f t="shared" si="7"/>
        <v xml:space="preserve">Sunset Beach Villa </v>
      </c>
      <c r="AF20" s="31" t="str">
        <f t="shared" si="7"/>
        <v>HB</v>
      </c>
      <c r="AG20" s="31" t="str">
        <f t="shared" si="7"/>
        <v>01 &amp; 02 Persons</v>
      </c>
      <c r="AH20" s="74">
        <f t="shared" si="8"/>
        <v>268</v>
      </c>
      <c r="AI20" s="75">
        <f t="shared" si="9"/>
        <v>314</v>
      </c>
      <c r="AJ20" s="75">
        <f t="shared" si="9"/>
        <v>228</v>
      </c>
      <c r="AK20" s="75">
        <f t="shared" si="10"/>
        <v>274</v>
      </c>
      <c r="AL20" s="75">
        <f t="shared" si="10"/>
        <v>268</v>
      </c>
      <c r="AM20" s="75">
        <f t="shared" si="11"/>
        <v>314</v>
      </c>
    </row>
    <row r="21" spans="1:39" ht="21.6" customHeight="1">
      <c r="A21" s="73" t="s">
        <v>421</v>
      </c>
      <c r="B21" s="31" t="s">
        <v>217</v>
      </c>
      <c r="C21" s="31" t="s">
        <v>420</v>
      </c>
      <c r="D21" s="31">
        <f>E21-40</f>
        <v>300</v>
      </c>
      <c r="E21" s="31">
        <v>340</v>
      </c>
      <c r="F21" s="31">
        <f>G21-40</f>
        <v>260</v>
      </c>
      <c r="G21" s="31">
        <v>300</v>
      </c>
      <c r="H21" s="31">
        <f>I21-40</f>
        <v>300</v>
      </c>
      <c r="I21" s="31">
        <v>340</v>
      </c>
      <c r="J21" s="8"/>
      <c r="K21" s="33">
        <v>1</v>
      </c>
      <c r="L21" s="33"/>
      <c r="M21" s="33">
        <v>0</v>
      </c>
      <c r="N21" s="33">
        <v>6</v>
      </c>
      <c r="P21" s="30" t="str">
        <f t="shared" si="6"/>
        <v xml:space="preserve">Jacuzzi Villa </v>
      </c>
      <c r="Q21" s="31" t="str">
        <f t="shared" si="6"/>
        <v>HB</v>
      </c>
      <c r="R21" s="31" t="str">
        <f t="shared" si="6"/>
        <v>01 &amp; 02 Persons</v>
      </c>
      <c r="S21" s="74">
        <f>(D21*K21)+(N21*1)</f>
        <v>306</v>
      </c>
      <c r="T21" s="74">
        <f>(E21*K21)+(N21*2)</f>
        <v>352</v>
      </c>
      <c r="U21" s="74">
        <f>(F21*K21)+(N21*1)</f>
        <v>266</v>
      </c>
      <c r="V21" s="74">
        <f>(G21*K21)+(N21*2)</f>
        <v>312</v>
      </c>
      <c r="W21" s="74">
        <f>(H21*K21)+(N21*1)</f>
        <v>306</v>
      </c>
      <c r="X21" s="74">
        <f>(I21*K21)+(N21*2)</f>
        <v>352</v>
      </c>
      <c r="Z21" s="53">
        <v>12</v>
      </c>
      <c r="AA21" s="53">
        <v>12</v>
      </c>
      <c r="AB21" s="53">
        <v>12</v>
      </c>
      <c r="AC21" s="33"/>
      <c r="AE21" s="30" t="str">
        <f t="shared" si="7"/>
        <v xml:space="preserve">Jacuzzi Villa </v>
      </c>
      <c r="AF21" s="31" t="str">
        <f t="shared" si="7"/>
        <v>HB</v>
      </c>
      <c r="AG21" s="31" t="str">
        <f t="shared" si="7"/>
        <v>01 &amp; 02 Persons</v>
      </c>
      <c r="AH21" s="74">
        <f t="shared" si="8"/>
        <v>318</v>
      </c>
      <c r="AI21" s="75">
        <f t="shared" si="9"/>
        <v>364</v>
      </c>
      <c r="AJ21" s="75">
        <f t="shared" si="9"/>
        <v>278</v>
      </c>
      <c r="AK21" s="75">
        <f t="shared" si="10"/>
        <v>324</v>
      </c>
      <c r="AL21" s="75">
        <f t="shared" si="10"/>
        <v>318</v>
      </c>
      <c r="AM21" s="75">
        <f t="shared" si="11"/>
        <v>364</v>
      </c>
    </row>
  </sheetData>
  <sheetProtection algorithmName="SHA-512" hashValue="KH1ZqnLtszh7YFg6cJRzhW+J6dQKEjsbLi7eyEEU2Qdkh/wKog7avBSipkh6DstL3lfqlljfAEOPaOgcOYSGng==" saltValue="aNnomPV4nftMuQpXmgD0jw==" spinCount="100000" sheet="1" selectLockedCells="1" selectUnlockedCells="1"/>
  <mergeCells count="54">
    <mergeCell ref="A9:A11"/>
    <mergeCell ref="B9:B11"/>
    <mergeCell ref="C9:C11"/>
    <mergeCell ref="D9:E9"/>
    <mergeCell ref="F9:G9"/>
    <mergeCell ref="D10:E10"/>
    <mergeCell ref="F10:G10"/>
    <mergeCell ref="AJ9:AK9"/>
    <mergeCell ref="AL9:AM9"/>
    <mergeCell ref="AH10:AI10"/>
    <mergeCell ref="AJ10:AK10"/>
    <mergeCell ref="AL10:AM10"/>
    <mergeCell ref="H9:I9"/>
    <mergeCell ref="H10:I10"/>
    <mergeCell ref="AF9:AF11"/>
    <mergeCell ref="AG9:AG11"/>
    <mergeCell ref="AH9:AI9"/>
    <mergeCell ref="AE9:AE11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F16:AF18"/>
    <mergeCell ref="AG16:AG18"/>
    <mergeCell ref="A16:A18"/>
    <mergeCell ref="B16:B18"/>
    <mergeCell ref="C16:C18"/>
    <mergeCell ref="D16:E16"/>
    <mergeCell ref="F16:G16"/>
    <mergeCell ref="H16:I16"/>
    <mergeCell ref="D17:E17"/>
    <mergeCell ref="F17:G17"/>
    <mergeCell ref="H17:I17"/>
    <mergeCell ref="W16:X16"/>
    <mergeCell ref="S17:T17"/>
    <mergeCell ref="U17:V17"/>
    <mergeCell ref="W17:X17"/>
    <mergeCell ref="AE16:AE18"/>
    <mergeCell ref="P16:P18"/>
    <mergeCell ref="Q16:Q18"/>
    <mergeCell ref="R16:R18"/>
    <mergeCell ref="S16:T16"/>
    <mergeCell ref="U16:V16"/>
    <mergeCell ref="AH16:AI16"/>
    <mergeCell ref="AJ16:AK16"/>
    <mergeCell ref="AL16:AM16"/>
    <mergeCell ref="AH17:AI17"/>
    <mergeCell ref="AJ17:AK17"/>
    <mergeCell ref="AL17:AM17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267A2-579C-4E3F-853F-BFEC8F5F7FFF}">
  <sheetPr codeName="Лист5"/>
  <dimension ref="A1:K16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5" style="1" customWidth="1"/>
    <col min="2" max="2" width="11.5703125" style="1" customWidth="1"/>
    <col min="3" max="3" width="15" style="2" customWidth="1"/>
    <col min="4" max="4" width="10.7109375" style="2" customWidth="1"/>
    <col min="5" max="6" width="10.7109375" style="3" customWidth="1"/>
    <col min="7" max="11" width="10.7109375" style="1" customWidth="1"/>
    <col min="12" max="16384" width="9.140625" style="1"/>
  </cols>
  <sheetData>
    <row r="1" spans="1:11" ht="20.25" customHeight="1">
      <c r="A1" s="300" t="s">
        <v>2103</v>
      </c>
      <c r="B1" s="300"/>
      <c r="C1" s="300"/>
      <c r="D1" s="300"/>
      <c r="K1" s="4"/>
    </row>
    <row r="2" spans="1:11" s="3" customFormat="1" ht="22.15" customHeight="1">
      <c r="A2" s="15" t="s">
        <v>10</v>
      </c>
      <c r="B2" s="15"/>
      <c r="C2" s="2"/>
      <c r="D2" s="2"/>
      <c r="G2" s="1"/>
      <c r="H2" s="1"/>
      <c r="I2" s="1"/>
      <c r="J2" s="1"/>
      <c r="K2" s="1"/>
    </row>
    <row r="3" spans="1:11" s="3" customFormat="1" ht="22.15" customHeight="1">
      <c r="A3" s="5" t="s">
        <v>11</v>
      </c>
      <c r="B3" s="5"/>
      <c r="C3" s="2"/>
      <c r="D3" s="2"/>
      <c r="G3" s="1"/>
      <c r="H3" s="1"/>
      <c r="I3" s="1"/>
      <c r="J3" s="1"/>
      <c r="K3" s="1"/>
    </row>
    <row r="4" spans="1:11" s="3" customFormat="1" ht="22.15" customHeight="1">
      <c r="A4" s="5" t="s">
        <v>12</v>
      </c>
      <c r="B4" s="5"/>
      <c r="C4" s="2"/>
      <c r="D4" s="2"/>
      <c r="G4" s="1"/>
      <c r="H4" s="1"/>
      <c r="I4" s="1"/>
      <c r="J4" s="1"/>
      <c r="K4" s="1"/>
    </row>
    <row r="5" spans="1:11" s="2" customFormat="1" ht="22.15" customHeight="1">
      <c r="A5" s="5" t="s">
        <v>13</v>
      </c>
      <c r="B5" s="5"/>
      <c r="E5" s="3"/>
      <c r="F5" s="3"/>
      <c r="G5" s="1"/>
      <c r="H5" s="1"/>
      <c r="I5" s="1"/>
      <c r="J5" s="1"/>
      <c r="K5" s="1"/>
    </row>
    <row r="6" spans="1:11" s="2" customFormat="1" ht="22.15" customHeight="1">
      <c r="A6" s="5" t="s">
        <v>14</v>
      </c>
      <c r="B6" s="5"/>
      <c r="E6" s="3"/>
      <c r="F6" s="3"/>
      <c r="G6" s="1"/>
      <c r="H6" s="1"/>
      <c r="I6" s="1"/>
      <c r="J6" s="1"/>
      <c r="K6" s="1"/>
    </row>
    <row r="7" spans="1:11" s="2" customFormat="1" ht="22.15" customHeight="1">
      <c r="A7" s="5" t="s">
        <v>15</v>
      </c>
      <c r="B7" s="5"/>
      <c r="E7" s="3"/>
      <c r="F7" s="3"/>
      <c r="G7" s="1"/>
      <c r="H7" s="1"/>
      <c r="I7" s="1"/>
      <c r="J7" s="1"/>
      <c r="K7" s="1"/>
    </row>
    <row r="8" spans="1:11" s="2" customFormat="1" ht="22.15" customHeight="1">
      <c r="A8" s="23"/>
      <c r="B8" s="15"/>
      <c r="E8" s="3"/>
      <c r="F8" s="3"/>
      <c r="G8" s="1"/>
      <c r="H8" s="1"/>
      <c r="I8" s="1"/>
      <c r="J8" s="1"/>
      <c r="K8" s="1"/>
    </row>
    <row r="9" spans="1:11" s="2" customFormat="1" ht="22.15" customHeight="1">
      <c r="A9" s="15" t="s">
        <v>56</v>
      </c>
      <c r="B9" s="15"/>
      <c r="E9" s="3"/>
      <c r="F9" s="3"/>
      <c r="G9" s="1"/>
      <c r="H9" s="1"/>
      <c r="I9" s="1"/>
      <c r="J9" s="1"/>
      <c r="K9" s="1"/>
    </row>
    <row r="10" spans="1:11" s="2" customFormat="1" ht="22.15" customHeight="1">
      <c r="A10" s="5" t="s">
        <v>17</v>
      </c>
      <c r="B10" s="5"/>
      <c r="E10" s="3"/>
      <c r="F10" s="3"/>
      <c r="G10" s="1"/>
      <c r="H10" s="1"/>
      <c r="I10" s="1"/>
      <c r="J10" s="1"/>
      <c r="K10" s="1"/>
    </row>
    <row r="11" spans="1:11" s="2" customFormat="1" ht="22.15" customHeight="1">
      <c r="A11" s="5" t="s">
        <v>18</v>
      </c>
      <c r="B11" s="5"/>
      <c r="E11" s="3"/>
      <c r="F11" s="3"/>
      <c r="G11" s="1"/>
      <c r="H11" s="1"/>
      <c r="I11" s="1"/>
      <c r="J11" s="1"/>
      <c r="K11" s="1"/>
    </row>
    <row r="12" spans="1:11" s="2" customFormat="1" ht="22.15" customHeight="1">
      <c r="A12" s="5" t="s">
        <v>19</v>
      </c>
      <c r="B12" s="5"/>
      <c r="E12" s="3"/>
      <c r="F12" s="3"/>
      <c r="G12" s="1"/>
      <c r="H12" s="1"/>
      <c r="I12" s="1"/>
      <c r="J12" s="1"/>
      <c r="K12" s="1"/>
    </row>
    <row r="13" spans="1:11" s="2" customFormat="1" ht="22.15" customHeight="1">
      <c r="A13" s="5" t="s">
        <v>20</v>
      </c>
      <c r="B13" s="5"/>
      <c r="E13" s="3"/>
      <c r="F13" s="3"/>
      <c r="G13" s="1"/>
      <c r="H13" s="1"/>
      <c r="I13" s="1"/>
      <c r="J13" s="1"/>
      <c r="K13" s="1"/>
    </row>
    <row r="14" spans="1:11" s="2" customFormat="1" ht="22.15" customHeight="1">
      <c r="A14" s="5" t="s">
        <v>21</v>
      </c>
      <c r="B14" s="5"/>
      <c r="E14" s="3"/>
      <c r="F14" s="3"/>
      <c r="G14" s="1"/>
      <c r="H14" s="1"/>
      <c r="I14" s="1"/>
      <c r="J14" s="1"/>
      <c r="K14" s="1"/>
    </row>
    <row r="16" spans="1:11" s="2" customFormat="1" ht="20.25" customHeight="1">
      <c r="A16" s="24" t="s">
        <v>57</v>
      </c>
      <c r="B16" s="1"/>
      <c r="E16" s="3"/>
      <c r="F16" s="3"/>
      <c r="G16" s="1"/>
      <c r="H16" s="1"/>
      <c r="I16" s="1"/>
      <c r="J16" s="1"/>
      <c r="K16" s="1"/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&amp;N&amp;R&amp;"Candara,Regular"&amp;8Adaaran Prestige Vadoo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3BCFF-2697-438E-91CD-F1FEE11B602A}">
  <sheetPr codeName="Лист41"/>
  <dimension ref="A1:IS25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4.28515625" style="1" customWidth="1"/>
    <col min="2" max="2" width="11.42578125" style="1" customWidth="1"/>
    <col min="3" max="3" width="16.140625" style="2" customWidth="1"/>
    <col min="4" max="4" width="13.7109375" style="2" customWidth="1"/>
    <col min="5" max="6" width="13.7109375" style="3" customWidth="1"/>
    <col min="7" max="9" width="13.7109375" style="1" customWidth="1"/>
    <col min="10" max="16384" width="9.140625" style="1"/>
  </cols>
  <sheetData>
    <row r="1" spans="1:253" ht="20.25" customHeight="1">
      <c r="A1" s="281" t="s">
        <v>2085</v>
      </c>
      <c r="B1" s="281"/>
      <c r="C1" s="281"/>
      <c r="D1" s="281"/>
      <c r="I1" s="4"/>
    </row>
    <row r="2" spans="1:253" s="2" customFormat="1" ht="20.25" customHeight="1">
      <c r="A2" s="5"/>
      <c r="B2" s="5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s="2" customFormat="1" ht="20.25" customHeight="1">
      <c r="A3" s="15" t="s">
        <v>82</v>
      </c>
      <c r="B3" s="15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s="2" customFormat="1" ht="20.25" customHeight="1">
      <c r="A4" s="7" t="s">
        <v>423</v>
      </c>
      <c r="B4" s="15"/>
      <c r="E4" s="3"/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s="2" customFormat="1" ht="20.25" customHeight="1">
      <c r="A5" s="5" t="s">
        <v>424</v>
      </c>
      <c r="B5" s="5"/>
      <c r="E5" s="3"/>
      <c r="F5" s="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s="2" customFormat="1" ht="20.25" customHeight="1">
      <c r="A6" s="5" t="s">
        <v>425</v>
      </c>
      <c r="B6" s="5"/>
      <c r="E6" s="3"/>
      <c r="F6" s="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s="2" customFormat="1" ht="20.25" customHeight="1">
      <c r="A7" s="5" t="s">
        <v>426</v>
      </c>
      <c r="B7" s="5"/>
      <c r="E7" s="3"/>
      <c r="F7" s="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s="2" customFormat="1" ht="20.25" customHeight="1">
      <c r="A8" s="5" t="s">
        <v>427</v>
      </c>
      <c r="B8" s="5"/>
      <c r="E8" s="3"/>
      <c r="F8" s="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s="2" customFormat="1" ht="20.25" customHeight="1">
      <c r="A9" s="7" t="s">
        <v>428</v>
      </c>
      <c r="B9" s="5"/>
      <c r="E9" s="3"/>
      <c r="F9" s="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3" s="2" customFormat="1" ht="20.25" customHeight="1">
      <c r="A10" s="5" t="s">
        <v>429</v>
      </c>
      <c r="B10" s="5"/>
      <c r="E10" s="3"/>
      <c r="F10" s="3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</row>
    <row r="11" spans="1:253" s="2" customFormat="1" ht="20.25" customHeight="1">
      <c r="A11" s="5" t="s">
        <v>430</v>
      </c>
      <c r="B11" s="5"/>
      <c r="E11" s="3"/>
      <c r="F11" s="3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</row>
    <row r="12" spans="1:253" s="2" customFormat="1" ht="20.25" customHeight="1">
      <c r="A12" s="5" t="s">
        <v>431</v>
      </c>
      <c r="B12" s="5"/>
      <c r="E12" s="3"/>
      <c r="F12" s="3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</row>
    <row r="13" spans="1:253" s="2" customFormat="1" ht="20.25" customHeight="1">
      <c r="A13" s="5" t="s">
        <v>427</v>
      </c>
      <c r="B13" s="5"/>
      <c r="E13" s="3"/>
      <c r="F13" s="3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</row>
    <row r="14" spans="1:253" s="2" customFormat="1" ht="20.25" customHeight="1">
      <c r="A14" s="7" t="s">
        <v>432</v>
      </c>
      <c r="B14" s="5"/>
      <c r="E14" s="3"/>
      <c r="F14" s="3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3" s="2" customFormat="1" ht="20.25" customHeight="1">
      <c r="A15" s="5" t="s">
        <v>433</v>
      </c>
      <c r="B15" s="5"/>
      <c r="E15" s="3"/>
      <c r="F15" s="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s="2" customFormat="1" ht="20.25" customHeight="1">
      <c r="A16" s="5" t="s">
        <v>434</v>
      </c>
      <c r="B16" s="5"/>
      <c r="E16" s="3"/>
      <c r="F16" s="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 s="2" customFormat="1" ht="20.25" customHeight="1">
      <c r="A17" s="5" t="s">
        <v>435</v>
      </c>
      <c r="B17" s="5"/>
      <c r="E17" s="3"/>
      <c r="F17" s="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 s="2" customFormat="1" ht="20.25" customHeight="1">
      <c r="A18" s="5" t="s">
        <v>427</v>
      </c>
      <c r="B18" s="5"/>
      <c r="E18" s="3"/>
      <c r="F18" s="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 s="2" customFormat="1" ht="20.25" customHeight="1">
      <c r="A19" s="7" t="s">
        <v>436</v>
      </c>
      <c r="B19" s="1"/>
      <c r="E19" s="3"/>
      <c r="F19" s="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 s="2" customFormat="1" ht="20.25" customHeight="1">
      <c r="A20" s="5" t="s">
        <v>437</v>
      </c>
      <c r="B20" s="1"/>
      <c r="E20" s="3"/>
      <c r="F20" s="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s="2" customFormat="1" ht="20.25" customHeight="1">
      <c r="A21" s="5" t="s">
        <v>434</v>
      </c>
      <c r="B21" s="1"/>
      <c r="E21" s="3"/>
      <c r="F21" s="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ht="20.25" customHeight="1">
      <c r="A22" s="5" t="s">
        <v>435</v>
      </c>
    </row>
    <row r="23" spans="1:253" ht="20.25" customHeight="1">
      <c r="A23" s="5" t="s">
        <v>427</v>
      </c>
    </row>
    <row r="25" spans="1:253" ht="20.25" customHeight="1">
      <c r="A25" s="48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 &amp;C&amp;"Candara,Regular"&amp;8&amp;P of &amp;N&amp;R&amp;"Candara,Regular"&amp;8Coco Bodu Hithi</oddFooter>
  </headerFooter>
  <rowBreaks count="1" manualBreakCount="1">
    <brk id="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F467B-CC7A-4839-8224-659F9DE2A02A}">
  <sheetPr codeName="Лист42">
    <tabColor rgb="FFFF0000"/>
  </sheetPr>
  <dimension ref="A8:AM31"/>
  <sheetViews>
    <sheetView topLeftCell="AN1" zoomScaleNormal="100" zoomScaleSheetLayoutView="100" workbookViewId="0">
      <selection sqref="A1:AM1048576"/>
    </sheetView>
  </sheetViews>
  <sheetFormatPr defaultColWidth="19.28515625" defaultRowHeight="17.45" customHeight="1"/>
  <cols>
    <col min="1" max="39" width="0" style="25" hidden="1" customWidth="1"/>
    <col min="40" max="16384" width="19.28515625" style="25"/>
  </cols>
  <sheetData>
    <row r="8" spans="1:39" ht="17.45" customHeight="1">
      <c r="A8" s="25" t="s">
        <v>24</v>
      </c>
      <c r="K8" s="25" t="s">
        <v>25</v>
      </c>
      <c r="P8" s="25" t="s">
        <v>26</v>
      </c>
      <c r="Z8" s="25" t="s">
        <v>27</v>
      </c>
      <c r="AE8" s="25" t="s">
        <v>28</v>
      </c>
    </row>
    <row r="9" spans="1:39" ht="17.45" customHeight="1">
      <c r="A9" s="299" t="s">
        <v>0</v>
      </c>
      <c r="B9" s="299" t="s">
        <v>1</v>
      </c>
      <c r="C9" s="299" t="s">
        <v>29</v>
      </c>
      <c r="D9" s="288" t="s">
        <v>394</v>
      </c>
      <c r="E9" s="290"/>
      <c r="F9" s="288" t="s">
        <v>395</v>
      </c>
      <c r="G9" s="290"/>
      <c r="H9" s="288" t="s">
        <v>398</v>
      </c>
      <c r="I9" s="290"/>
      <c r="J9" s="8"/>
      <c r="K9" s="26" t="s">
        <v>415</v>
      </c>
      <c r="L9" s="26" t="s">
        <v>33</v>
      </c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Season A</v>
      </c>
      <c r="T9" s="293"/>
      <c r="U9" s="291" t="str">
        <f>F9</f>
        <v>Season B</v>
      </c>
      <c r="V9" s="293"/>
      <c r="W9" s="291" t="str">
        <f>H9</f>
        <v>Season C</v>
      </c>
      <c r="X9" s="293"/>
      <c r="Z9" s="27" t="str">
        <f>S9</f>
        <v>Season A</v>
      </c>
      <c r="AA9" s="27" t="str">
        <f>U9</f>
        <v>Season B</v>
      </c>
      <c r="AB9" s="27" t="str">
        <f>W9</f>
        <v>Season C</v>
      </c>
      <c r="AC9" s="28"/>
      <c r="AE9" s="295" t="s">
        <v>0</v>
      </c>
      <c r="AF9" s="295" t="s">
        <v>1</v>
      </c>
      <c r="AG9" s="295" t="s">
        <v>29</v>
      </c>
      <c r="AH9" s="282" t="str">
        <f>Z9</f>
        <v>Season A</v>
      </c>
      <c r="AI9" s="284"/>
      <c r="AJ9" s="282" t="str">
        <f>AA9</f>
        <v>Season B</v>
      </c>
      <c r="AK9" s="284"/>
      <c r="AL9" s="282" t="str">
        <f>AB9</f>
        <v>Season C</v>
      </c>
      <c r="AM9" s="284"/>
    </row>
    <row r="10" spans="1:39" ht="17.45" customHeight="1">
      <c r="A10" s="299"/>
      <c r="B10" s="299"/>
      <c r="C10" s="299"/>
      <c r="D10" s="288" t="s">
        <v>35</v>
      </c>
      <c r="E10" s="290"/>
      <c r="F10" s="288" t="s">
        <v>396</v>
      </c>
      <c r="G10" s="290"/>
      <c r="H10" s="288" t="s">
        <v>400</v>
      </c>
      <c r="I10" s="290"/>
      <c r="J10" s="8"/>
      <c r="K10" s="26" t="s">
        <v>37</v>
      </c>
      <c r="L10" s="26" t="s">
        <v>38</v>
      </c>
      <c r="M10" s="26" t="s">
        <v>353</v>
      </c>
      <c r="N10" s="26" t="s">
        <v>353</v>
      </c>
      <c r="P10" s="294"/>
      <c r="Q10" s="294"/>
      <c r="R10" s="294"/>
      <c r="S10" s="291" t="str">
        <f>D10</f>
        <v>01 Nov 2019 to 26 Dec 2019</v>
      </c>
      <c r="T10" s="293"/>
      <c r="U10" s="291" t="str">
        <f>F10</f>
        <v>27 Dec 2019 to 07 Jan 2020</v>
      </c>
      <c r="V10" s="293"/>
      <c r="W10" s="291" t="str">
        <f>H10</f>
        <v>08 Jan 2020 to 20 Apr 2020</v>
      </c>
      <c r="X10" s="293"/>
      <c r="Z10" s="27" t="str">
        <f>S10</f>
        <v>01 Nov 2019 to 26 Dec 2019</v>
      </c>
      <c r="AA10" s="27" t="str">
        <f>U10</f>
        <v>27 Dec 2019 to 07 Jan 2020</v>
      </c>
      <c r="AB10" s="27" t="str">
        <f>W10</f>
        <v>08 Jan 2020 to 20 Apr 2020</v>
      </c>
      <c r="AC10" s="28"/>
      <c r="AE10" s="296"/>
      <c r="AF10" s="296"/>
      <c r="AG10" s="296"/>
      <c r="AH10" s="282" t="str">
        <f>Z10</f>
        <v>01 Nov 2019 to 26 Dec 2019</v>
      </c>
      <c r="AI10" s="284"/>
      <c r="AJ10" s="282" t="str">
        <f>AA10</f>
        <v>27 Dec 2019 to 07 Jan 2020</v>
      </c>
      <c r="AK10" s="284"/>
      <c r="AL10" s="282" t="str">
        <f>AB10</f>
        <v>08 Jan 2020 to 20 Apr 2020</v>
      </c>
      <c r="AM10" s="284"/>
    </row>
    <row r="11" spans="1:39" ht="17.45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29" t="s">
        <v>3</v>
      </c>
      <c r="I11" s="29" t="s">
        <v>4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C11" s="28"/>
      <c r="AE11" s="297"/>
      <c r="AF11" s="297"/>
      <c r="AG11" s="297"/>
      <c r="AH11" s="52" t="s">
        <v>3</v>
      </c>
      <c r="AI11" s="52" t="s">
        <v>4</v>
      </c>
      <c r="AJ11" s="52" t="s">
        <v>3</v>
      </c>
      <c r="AK11" s="52" t="s">
        <v>4</v>
      </c>
      <c r="AL11" s="52" t="s">
        <v>3</v>
      </c>
      <c r="AM11" s="52" t="s">
        <v>4</v>
      </c>
    </row>
    <row r="12" spans="1:39" ht="17.45" customHeight="1">
      <c r="A12" s="30" t="s">
        <v>438</v>
      </c>
      <c r="B12" s="31" t="s">
        <v>139</v>
      </c>
      <c r="C12" s="31" t="s">
        <v>420</v>
      </c>
      <c r="D12" s="31">
        <v>640.25</v>
      </c>
      <c r="E12" s="31">
        <v>664.45</v>
      </c>
      <c r="F12" s="31">
        <v>857.5</v>
      </c>
      <c r="G12" s="31">
        <v>881.7</v>
      </c>
      <c r="H12" s="31">
        <v>761.63</v>
      </c>
      <c r="I12" s="31">
        <v>785.83</v>
      </c>
      <c r="J12" s="8"/>
      <c r="K12" s="33">
        <v>1.232</v>
      </c>
      <c r="L12" s="33"/>
      <c r="M12" s="33">
        <v>0</v>
      </c>
      <c r="N12" s="33">
        <v>6</v>
      </c>
      <c r="P12" s="30" t="str">
        <f>A12</f>
        <v>Island Villa</v>
      </c>
      <c r="Q12" s="31" t="str">
        <f>B12</f>
        <v>BB</v>
      </c>
      <c r="R12" s="31" t="str">
        <f>C12</f>
        <v>01 &amp; 02 Persons</v>
      </c>
      <c r="S12" s="74">
        <f>(D12*K12)+(N12*1)</f>
        <v>794.78800000000001</v>
      </c>
      <c r="T12" s="74">
        <f>(E12*K12)+(N12*2)</f>
        <v>830.60239999999999</v>
      </c>
      <c r="U12" s="74">
        <f>(F12*K12)+(N12*1)</f>
        <v>1062.44</v>
      </c>
      <c r="V12" s="74">
        <f>(G12*K12)+(N12*2)</f>
        <v>1098.2544</v>
      </c>
      <c r="W12" s="74">
        <f>(H12*K12)+(N13*1)</f>
        <v>944.32816000000003</v>
      </c>
      <c r="X12" s="74">
        <f>(I12*K12)+(N12*2)</f>
        <v>980.14256</v>
      </c>
      <c r="Z12" s="53">
        <v>10</v>
      </c>
      <c r="AA12" s="53">
        <v>25</v>
      </c>
      <c r="AB12" s="53">
        <v>10</v>
      </c>
      <c r="AC12" s="33"/>
      <c r="AE12" s="30" t="str">
        <f>P12</f>
        <v>Island Villa</v>
      </c>
      <c r="AF12" s="31" t="str">
        <f>Q12</f>
        <v>BB</v>
      </c>
      <c r="AG12" s="31" t="str">
        <f>R12</f>
        <v>01 &amp; 02 Persons</v>
      </c>
      <c r="AH12" s="74">
        <f>S12+Z12</f>
        <v>804.78800000000001</v>
      </c>
      <c r="AI12" s="75">
        <f t="shared" ref="AI12:AJ15" si="0">T12+Z12</f>
        <v>840.60239999999999</v>
      </c>
      <c r="AJ12" s="75">
        <f t="shared" si="0"/>
        <v>1087.44</v>
      </c>
      <c r="AK12" s="75">
        <f t="shared" ref="AK12:AL15" si="1">V12+AA12</f>
        <v>1123.2544</v>
      </c>
      <c r="AL12" s="75">
        <f t="shared" si="1"/>
        <v>954.32816000000003</v>
      </c>
      <c r="AM12" s="75">
        <f>X12+AB12</f>
        <v>990.14256</v>
      </c>
    </row>
    <row r="13" spans="1:39" ht="17.45" customHeight="1">
      <c r="A13" s="30" t="s">
        <v>331</v>
      </c>
      <c r="B13" s="31" t="s">
        <v>139</v>
      </c>
      <c r="C13" s="31" t="s">
        <v>420</v>
      </c>
      <c r="D13" s="31">
        <v>754.35</v>
      </c>
      <c r="E13" s="31">
        <v>778.55</v>
      </c>
      <c r="F13" s="31">
        <v>975.99</v>
      </c>
      <c r="G13" s="31">
        <v>1000.19</v>
      </c>
      <c r="H13" s="31">
        <v>956.56</v>
      </c>
      <c r="I13" s="31">
        <v>980.76</v>
      </c>
      <c r="J13" s="8"/>
      <c r="K13" s="33">
        <v>1.232</v>
      </c>
      <c r="L13" s="33"/>
      <c r="M13" s="33">
        <v>0</v>
      </c>
      <c r="N13" s="33">
        <v>6</v>
      </c>
      <c r="P13" s="30" t="str">
        <f t="shared" ref="P13:R15" si="2">A13</f>
        <v>Water Villa</v>
      </c>
      <c r="Q13" s="31" t="str">
        <f t="shared" si="2"/>
        <v>BB</v>
      </c>
      <c r="R13" s="31" t="str">
        <f t="shared" si="2"/>
        <v>01 &amp; 02 Persons</v>
      </c>
      <c r="S13" s="74">
        <f>(D13*K13)+(N13*1)</f>
        <v>935.35919999999999</v>
      </c>
      <c r="T13" s="74">
        <f>(E13*K13)+(N13*2)</f>
        <v>971.17359999999996</v>
      </c>
      <c r="U13" s="74">
        <f>(F13*K13)+(N13*1)</f>
        <v>1208.41968</v>
      </c>
      <c r="V13" s="74">
        <f>(G13*K13)+(N13*2)</f>
        <v>1244.2340799999999</v>
      </c>
      <c r="W13" s="74">
        <f>(H13*K13)+(N14*1)</f>
        <v>1184.4819199999999</v>
      </c>
      <c r="X13" s="74">
        <f>(I13*K13)+(N13*2)</f>
        <v>1220.2963199999999</v>
      </c>
      <c r="Z13" s="53">
        <v>10</v>
      </c>
      <c r="AA13" s="53">
        <v>25</v>
      </c>
      <c r="AB13" s="53">
        <v>10</v>
      </c>
      <c r="AC13" s="33"/>
      <c r="AE13" s="30" t="str">
        <f t="shared" ref="AE13:AG15" si="3">P13</f>
        <v>Water Villa</v>
      </c>
      <c r="AF13" s="31" t="str">
        <f t="shared" si="3"/>
        <v>BB</v>
      </c>
      <c r="AG13" s="31" t="str">
        <f t="shared" si="3"/>
        <v>01 &amp; 02 Persons</v>
      </c>
      <c r="AH13" s="74">
        <f>S13+Z13</f>
        <v>945.35919999999999</v>
      </c>
      <c r="AI13" s="75">
        <f t="shared" si="0"/>
        <v>981.17359999999996</v>
      </c>
      <c r="AJ13" s="75">
        <f t="shared" si="0"/>
        <v>1233.41968</v>
      </c>
      <c r="AK13" s="75">
        <f t="shared" si="1"/>
        <v>1269.2340799999999</v>
      </c>
      <c r="AL13" s="75">
        <f t="shared" si="1"/>
        <v>1194.4819199999999</v>
      </c>
      <c r="AM13" s="75">
        <f>X13+AB13</f>
        <v>1230.2963199999999</v>
      </c>
    </row>
    <row r="14" spans="1:39" ht="17.45" customHeight="1">
      <c r="A14" s="30" t="s">
        <v>439</v>
      </c>
      <c r="B14" s="31" t="s">
        <v>139</v>
      </c>
      <c r="C14" s="31" t="s">
        <v>420</v>
      </c>
      <c r="D14" s="31">
        <v>944.79</v>
      </c>
      <c r="E14" s="31">
        <v>968.99</v>
      </c>
      <c r="F14" s="31">
        <v>1235.73</v>
      </c>
      <c r="G14" s="31">
        <v>1259.93</v>
      </c>
      <c r="H14" s="31">
        <v>1076.01</v>
      </c>
      <c r="I14" s="31">
        <v>1100.21</v>
      </c>
      <c r="J14" s="8"/>
      <c r="K14" s="33">
        <v>1.232</v>
      </c>
      <c r="L14" s="33"/>
      <c r="M14" s="33">
        <v>0</v>
      </c>
      <c r="N14" s="33">
        <v>6</v>
      </c>
      <c r="P14" s="30" t="str">
        <f t="shared" si="2"/>
        <v>Escape Water Villa</v>
      </c>
      <c r="Q14" s="31" t="str">
        <f t="shared" si="2"/>
        <v>BB</v>
      </c>
      <c r="R14" s="31" t="str">
        <f t="shared" si="2"/>
        <v>01 &amp; 02 Persons</v>
      </c>
      <c r="S14" s="74">
        <f>(D14*K14)+(N14*1)</f>
        <v>1169.98128</v>
      </c>
      <c r="T14" s="74">
        <f>(E14*K14)+(N14*2)</f>
        <v>1205.7956799999999</v>
      </c>
      <c r="U14" s="74">
        <f>(F14*K14)+(N14*1)</f>
        <v>1528.4193600000001</v>
      </c>
      <c r="V14" s="74">
        <f>(G14*K14)+(N14*2)</f>
        <v>1564.2337600000001</v>
      </c>
      <c r="W14" s="74">
        <f>(H14*K14)+(N15*1)</f>
        <v>1331.6443199999999</v>
      </c>
      <c r="X14" s="74">
        <f>(I14*K14)+(N14*2)</f>
        <v>1367.4587200000001</v>
      </c>
      <c r="Z14" s="53">
        <v>10</v>
      </c>
      <c r="AA14" s="53">
        <v>25</v>
      </c>
      <c r="AB14" s="53">
        <v>10</v>
      </c>
      <c r="AC14" s="33"/>
      <c r="AE14" s="30" t="str">
        <f t="shared" si="3"/>
        <v>Escape Water Villa</v>
      </c>
      <c r="AF14" s="31" t="str">
        <f t="shared" si="3"/>
        <v>BB</v>
      </c>
      <c r="AG14" s="31" t="str">
        <f t="shared" si="3"/>
        <v>01 &amp; 02 Persons</v>
      </c>
      <c r="AH14" s="74">
        <f>S14+Z14</f>
        <v>1179.98128</v>
      </c>
      <c r="AI14" s="75">
        <f t="shared" si="0"/>
        <v>1215.7956799999999</v>
      </c>
      <c r="AJ14" s="75">
        <f t="shared" si="0"/>
        <v>1553.4193600000001</v>
      </c>
      <c r="AK14" s="75">
        <f t="shared" si="1"/>
        <v>1589.2337600000001</v>
      </c>
      <c r="AL14" s="75">
        <f t="shared" si="1"/>
        <v>1341.6443199999999</v>
      </c>
      <c r="AM14" s="75">
        <f>X14+AB14</f>
        <v>1377.4587200000001</v>
      </c>
    </row>
    <row r="15" spans="1:39" ht="17.45" customHeight="1">
      <c r="A15" s="30" t="s">
        <v>440</v>
      </c>
      <c r="B15" s="31" t="s">
        <v>139</v>
      </c>
      <c r="C15" s="31" t="s">
        <v>420</v>
      </c>
      <c r="D15" s="31">
        <v>1110.1600000000001</v>
      </c>
      <c r="E15" s="31">
        <v>1134.3599999999999</v>
      </c>
      <c r="F15" s="31">
        <v>1383.26</v>
      </c>
      <c r="G15" s="31">
        <v>1407.46</v>
      </c>
      <c r="H15" s="31">
        <v>1241.3800000000001</v>
      </c>
      <c r="I15" s="31">
        <v>1265.58</v>
      </c>
      <c r="J15" s="8"/>
      <c r="K15" s="33">
        <v>1.232</v>
      </c>
      <c r="L15" s="33"/>
      <c r="M15" s="33">
        <v>0</v>
      </c>
      <c r="N15" s="33">
        <v>6</v>
      </c>
      <c r="P15" s="30" t="str">
        <f t="shared" si="2"/>
        <v>Coco Residence</v>
      </c>
      <c r="Q15" s="31" t="str">
        <f t="shared" si="2"/>
        <v>BB</v>
      </c>
      <c r="R15" s="31" t="str">
        <f t="shared" si="2"/>
        <v>01 &amp; 02 Persons</v>
      </c>
      <c r="S15" s="74">
        <f>(D15*K15)+(N15*1)</f>
        <v>1373.71712</v>
      </c>
      <c r="T15" s="74">
        <f>(E15*K15)+(N15*2)</f>
        <v>1409.5315199999998</v>
      </c>
      <c r="U15" s="74">
        <f>(F15*K15)+(N15*1)</f>
        <v>1710.17632</v>
      </c>
      <c r="V15" s="74">
        <f>(G15*K15)+(N15*2)</f>
        <v>1745.99072</v>
      </c>
      <c r="W15" s="74">
        <f>(H15*K15)+(N15*1)</f>
        <v>1535.3801600000002</v>
      </c>
      <c r="X15" s="74">
        <f>(I15*K15)+(N15*2)</f>
        <v>1571.1945599999999</v>
      </c>
      <c r="Z15" s="53">
        <v>10</v>
      </c>
      <c r="AA15" s="53">
        <v>25</v>
      </c>
      <c r="AB15" s="53">
        <v>10</v>
      </c>
      <c r="AC15" s="33"/>
      <c r="AE15" s="30" t="str">
        <f t="shared" si="3"/>
        <v>Coco Residence</v>
      </c>
      <c r="AF15" s="31" t="str">
        <f t="shared" si="3"/>
        <v>BB</v>
      </c>
      <c r="AG15" s="31" t="str">
        <f t="shared" si="3"/>
        <v>01 &amp; 02 Persons</v>
      </c>
      <c r="AH15" s="74">
        <f>S15+Z15</f>
        <v>1383.71712</v>
      </c>
      <c r="AI15" s="75">
        <f t="shared" si="0"/>
        <v>1419.5315199999998</v>
      </c>
      <c r="AJ15" s="75">
        <f t="shared" si="0"/>
        <v>1735.17632</v>
      </c>
      <c r="AK15" s="75">
        <f t="shared" si="1"/>
        <v>1770.99072</v>
      </c>
      <c r="AL15" s="75">
        <f t="shared" si="1"/>
        <v>1545.3801600000002</v>
      </c>
      <c r="AM15" s="75">
        <f>X15+AB15</f>
        <v>1581.1945599999999</v>
      </c>
    </row>
    <row r="16" spans="1:39" ht="17.45" customHeight="1">
      <c r="A16" s="25" t="s">
        <v>24</v>
      </c>
      <c r="K16" s="25" t="s">
        <v>25</v>
      </c>
      <c r="P16" s="25" t="s">
        <v>26</v>
      </c>
      <c r="Z16" s="25" t="s">
        <v>27</v>
      </c>
      <c r="AE16" s="25" t="s">
        <v>28</v>
      </c>
    </row>
    <row r="17" spans="1:39" ht="17.45" customHeight="1">
      <c r="A17" s="299" t="s">
        <v>0</v>
      </c>
      <c r="B17" s="299" t="s">
        <v>1</v>
      </c>
      <c r="C17" s="299" t="s">
        <v>29</v>
      </c>
      <c r="D17" s="288" t="s">
        <v>399</v>
      </c>
      <c r="E17" s="290"/>
      <c r="F17" s="288" t="s">
        <v>402</v>
      </c>
      <c r="G17" s="290"/>
      <c r="H17" s="288" t="s">
        <v>399</v>
      </c>
      <c r="I17" s="290"/>
      <c r="J17" s="8"/>
      <c r="K17" s="26" t="s">
        <v>32</v>
      </c>
      <c r="L17" s="26" t="s">
        <v>33</v>
      </c>
      <c r="M17" s="26" t="s">
        <v>34</v>
      </c>
      <c r="N17" s="26" t="s">
        <v>34</v>
      </c>
      <c r="P17" s="294" t="s">
        <v>0</v>
      </c>
      <c r="Q17" s="294" t="s">
        <v>1</v>
      </c>
      <c r="R17" s="294" t="s">
        <v>29</v>
      </c>
      <c r="S17" s="291" t="str">
        <f>D17</f>
        <v>Season D</v>
      </c>
      <c r="T17" s="293"/>
      <c r="U17" s="291" t="str">
        <f>F17</f>
        <v>Season E</v>
      </c>
      <c r="V17" s="293"/>
      <c r="W17" s="291" t="str">
        <f>H17</f>
        <v>Season D</v>
      </c>
      <c r="X17" s="293"/>
      <c r="Z17" s="27" t="str">
        <f>S17</f>
        <v>Season D</v>
      </c>
      <c r="AA17" s="27" t="str">
        <f>U17</f>
        <v>Season E</v>
      </c>
      <c r="AB17" s="27" t="str">
        <f>W17</f>
        <v>Season D</v>
      </c>
      <c r="AC17" s="28"/>
      <c r="AE17" s="295" t="s">
        <v>0</v>
      </c>
      <c r="AF17" s="295" t="s">
        <v>1</v>
      </c>
      <c r="AG17" s="295" t="s">
        <v>29</v>
      </c>
      <c r="AH17" s="282" t="str">
        <f>Z17</f>
        <v>Season D</v>
      </c>
      <c r="AI17" s="284"/>
      <c r="AJ17" s="282" t="str">
        <f>AA17</f>
        <v>Season E</v>
      </c>
      <c r="AK17" s="284"/>
      <c r="AL17" s="282" t="str">
        <f>AB17</f>
        <v>Season D</v>
      </c>
      <c r="AM17" s="284"/>
    </row>
    <row r="18" spans="1:39" ht="17.45" customHeight="1">
      <c r="A18" s="299"/>
      <c r="B18" s="299"/>
      <c r="C18" s="299"/>
      <c r="D18" s="288" t="s">
        <v>401</v>
      </c>
      <c r="E18" s="290"/>
      <c r="F18" s="288" t="s">
        <v>179</v>
      </c>
      <c r="G18" s="290"/>
      <c r="H18" s="312" t="s">
        <v>180</v>
      </c>
      <c r="I18" s="290"/>
      <c r="J18" s="8"/>
      <c r="K18" s="26" t="s">
        <v>37</v>
      </c>
      <c r="L18" s="26" t="s">
        <v>38</v>
      </c>
      <c r="M18" s="26" t="s">
        <v>353</v>
      </c>
      <c r="N18" s="26" t="s">
        <v>353</v>
      </c>
      <c r="P18" s="294"/>
      <c r="Q18" s="294"/>
      <c r="R18" s="294"/>
      <c r="S18" s="291" t="str">
        <f>D18</f>
        <v>21 Apr 2020 to 31 Jul 2020</v>
      </c>
      <c r="T18" s="293"/>
      <c r="U18" s="291" t="str">
        <f>F18</f>
        <v>01 Aug 2020 to 31 Aug 2020</v>
      </c>
      <c r="V18" s="293"/>
      <c r="W18" s="291" t="str">
        <f>H18</f>
        <v>01 Sep 2020 to 30 Sep 2020</v>
      </c>
      <c r="X18" s="293"/>
      <c r="Z18" s="27" t="str">
        <f>S18</f>
        <v>21 Apr 2020 to 31 Jul 2020</v>
      </c>
      <c r="AA18" s="27" t="str">
        <f>U18</f>
        <v>01 Aug 2020 to 31 Aug 2020</v>
      </c>
      <c r="AB18" s="27" t="str">
        <f>W18</f>
        <v>01 Sep 2020 to 30 Sep 2020</v>
      </c>
      <c r="AC18" s="28"/>
      <c r="AE18" s="296"/>
      <c r="AF18" s="296"/>
      <c r="AG18" s="296"/>
      <c r="AH18" s="282" t="str">
        <f>Z18</f>
        <v>21 Apr 2020 to 31 Jul 2020</v>
      </c>
      <c r="AI18" s="284"/>
      <c r="AJ18" s="282" t="str">
        <f>AA18</f>
        <v>01 Aug 2020 to 31 Aug 2020</v>
      </c>
      <c r="AK18" s="284"/>
      <c r="AL18" s="282" t="str">
        <f>AB18</f>
        <v>01 Sep 2020 to 30 Sep 2020</v>
      </c>
      <c r="AM18" s="284"/>
    </row>
    <row r="19" spans="1:39" ht="17.45" customHeight="1">
      <c r="A19" s="299"/>
      <c r="B19" s="299"/>
      <c r="C19" s="299"/>
      <c r="D19" s="29" t="s">
        <v>3</v>
      </c>
      <c r="E19" s="29" t="s">
        <v>4</v>
      </c>
      <c r="F19" s="29" t="s">
        <v>3</v>
      </c>
      <c r="G19" s="29" t="s">
        <v>4</v>
      </c>
      <c r="H19" s="29" t="s">
        <v>3</v>
      </c>
      <c r="I19" s="29" t="s">
        <v>4</v>
      </c>
      <c r="J19" s="8"/>
      <c r="K19" s="26"/>
      <c r="L19" s="26"/>
      <c r="M19" s="26"/>
      <c r="N19" s="26"/>
      <c r="P19" s="294"/>
      <c r="Q19" s="294"/>
      <c r="R19" s="294"/>
      <c r="S19" s="51" t="s">
        <v>3</v>
      </c>
      <c r="T19" s="51" t="s">
        <v>4</v>
      </c>
      <c r="U19" s="51" t="s">
        <v>3</v>
      </c>
      <c r="V19" s="51" t="s">
        <v>4</v>
      </c>
      <c r="W19" s="51" t="s">
        <v>3</v>
      </c>
      <c r="X19" s="51" t="s">
        <v>4</v>
      </c>
      <c r="Z19" s="27"/>
      <c r="AA19" s="27"/>
      <c r="AB19" s="27"/>
      <c r="AC19" s="28"/>
      <c r="AE19" s="297"/>
      <c r="AF19" s="297"/>
      <c r="AG19" s="297"/>
      <c r="AH19" s="52" t="s">
        <v>3</v>
      </c>
      <c r="AI19" s="52" t="s">
        <v>4</v>
      </c>
      <c r="AJ19" s="52" t="s">
        <v>3</v>
      </c>
      <c r="AK19" s="52" t="s">
        <v>4</v>
      </c>
      <c r="AL19" s="52" t="s">
        <v>3</v>
      </c>
      <c r="AM19" s="52" t="s">
        <v>4</v>
      </c>
    </row>
    <row r="20" spans="1:39" ht="17.45" customHeight="1">
      <c r="A20" s="30" t="s">
        <v>438</v>
      </c>
      <c r="B20" s="31" t="s">
        <v>139</v>
      </c>
      <c r="C20" s="31" t="s">
        <v>420</v>
      </c>
      <c r="D20" s="31">
        <v>553.61</v>
      </c>
      <c r="E20" s="31">
        <v>577.80999999999995</v>
      </c>
      <c r="F20" s="31">
        <v>652.33000000000004</v>
      </c>
      <c r="G20" s="31">
        <v>676.53</v>
      </c>
      <c r="H20" s="31">
        <v>553.61</v>
      </c>
      <c r="I20" s="31">
        <v>577.80999999999995</v>
      </c>
      <c r="J20" s="8"/>
      <c r="K20" s="33">
        <v>1.232</v>
      </c>
      <c r="L20" s="33"/>
      <c r="M20" s="33">
        <v>0</v>
      </c>
      <c r="N20" s="33">
        <v>6</v>
      </c>
      <c r="P20" s="30" t="str">
        <f t="shared" ref="P20:R23" si="4">A20</f>
        <v>Island Villa</v>
      </c>
      <c r="Q20" s="31" t="str">
        <f t="shared" si="4"/>
        <v>BB</v>
      </c>
      <c r="R20" s="31" t="str">
        <f t="shared" si="4"/>
        <v>01 &amp; 02 Persons</v>
      </c>
      <c r="S20" s="74">
        <f>(D20*K20)+(N20*1)</f>
        <v>688.04751999999996</v>
      </c>
      <c r="T20" s="74">
        <f>(E20*K20)+(N20*2)</f>
        <v>723.86191999999994</v>
      </c>
      <c r="U20" s="74">
        <f>(F20*K20)+(N20*1)</f>
        <v>809.67056000000002</v>
      </c>
      <c r="V20" s="74">
        <f>(G20*K20)+(N20*2)</f>
        <v>845.48496</v>
      </c>
      <c r="W20" s="74">
        <f>(H20*K20)+(N21*1)</f>
        <v>688.04751999999996</v>
      </c>
      <c r="X20" s="74">
        <f>(I20*K20)+(N20*2)</f>
        <v>723.86191999999994</v>
      </c>
      <c r="Z20" s="53">
        <v>10</v>
      </c>
      <c r="AA20" s="53">
        <v>10</v>
      </c>
      <c r="AB20" s="53">
        <v>10</v>
      </c>
      <c r="AC20" s="33"/>
      <c r="AE20" s="30" t="str">
        <f t="shared" ref="AE20:AG23" si="5">P20</f>
        <v>Island Villa</v>
      </c>
      <c r="AF20" s="31" t="str">
        <f t="shared" si="5"/>
        <v>BB</v>
      </c>
      <c r="AG20" s="31" t="str">
        <f t="shared" si="5"/>
        <v>01 &amp; 02 Persons</v>
      </c>
      <c r="AH20" s="74">
        <f>S20+Z20</f>
        <v>698.04751999999996</v>
      </c>
      <c r="AI20" s="75">
        <f t="shared" ref="AI20:AJ23" si="6">T20+Z20</f>
        <v>733.86191999999994</v>
      </c>
      <c r="AJ20" s="75">
        <f t="shared" si="6"/>
        <v>819.67056000000002</v>
      </c>
      <c r="AK20" s="75">
        <f t="shared" ref="AK20:AL23" si="7">V20+AA20</f>
        <v>855.48496</v>
      </c>
      <c r="AL20" s="75">
        <f t="shared" si="7"/>
        <v>698.04751999999996</v>
      </c>
      <c r="AM20" s="75">
        <f>X20+AB20</f>
        <v>733.86191999999994</v>
      </c>
    </row>
    <row r="21" spans="1:39" ht="17.45" customHeight="1">
      <c r="A21" s="30" t="s">
        <v>331</v>
      </c>
      <c r="B21" s="31" t="s">
        <v>139</v>
      </c>
      <c r="C21" s="31" t="s">
        <v>420</v>
      </c>
      <c r="D21" s="31">
        <v>661.82</v>
      </c>
      <c r="E21" s="31">
        <v>686.02</v>
      </c>
      <c r="F21" s="31">
        <v>775.2</v>
      </c>
      <c r="G21" s="31">
        <v>799.4</v>
      </c>
      <c r="H21" s="31">
        <v>661.82</v>
      </c>
      <c r="I21" s="31">
        <v>686.02</v>
      </c>
      <c r="J21" s="8"/>
      <c r="K21" s="33">
        <v>1.232</v>
      </c>
      <c r="L21" s="33"/>
      <c r="M21" s="33">
        <v>0</v>
      </c>
      <c r="N21" s="33">
        <v>6</v>
      </c>
      <c r="P21" s="30" t="str">
        <f t="shared" si="4"/>
        <v>Water Villa</v>
      </c>
      <c r="Q21" s="31" t="str">
        <f t="shared" si="4"/>
        <v>BB</v>
      </c>
      <c r="R21" s="31" t="str">
        <f t="shared" si="4"/>
        <v>01 &amp; 02 Persons</v>
      </c>
      <c r="S21" s="74">
        <f>(D21*K21)+(N21*1)</f>
        <v>821.36224000000004</v>
      </c>
      <c r="T21" s="74">
        <f>(E21*K21)+(N21*2)</f>
        <v>857.17664000000002</v>
      </c>
      <c r="U21" s="74">
        <f>(F21*K21)+(N21*1)</f>
        <v>961.04640000000006</v>
      </c>
      <c r="V21" s="74">
        <f>(G21*K21)+(N21*2)</f>
        <v>996.86079999999993</v>
      </c>
      <c r="W21" s="74">
        <f>(H21*K21)+(N22*1)</f>
        <v>821.36224000000004</v>
      </c>
      <c r="X21" s="74">
        <f>(I21*K21)+(N21*2)</f>
        <v>857.17664000000002</v>
      </c>
      <c r="Z21" s="53">
        <v>10</v>
      </c>
      <c r="AA21" s="53">
        <v>10</v>
      </c>
      <c r="AB21" s="53">
        <v>10</v>
      </c>
      <c r="AC21" s="33"/>
      <c r="AE21" s="30" t="str">
        <f t="shared" si="5"/>
        <v>Water Villa</v>
      </c>
      <c r="AF21" s="31" t="str">
        <f t="shared" si="5"/>
        <v>BB</v>
      </c>
      <c r="AG21" s="31" t="str">
        <f t="shared" si="5"/>
        <v>01 &amp; 02 Persons</v>
      </c>
      <c r="AH21" s="74">
        <f>S21+Z21</f>
        <v>831.36224000000004</v>
      </c>
      <c r="AI21" s="75">
        <f t="shared" si="6"/>
        <v>867.17664000000002</v>
      </c>
      <c r="AJ21" s="75">
        <f t="shared" si="6"/>
        <v>971.04640000000006</v>
      </c>
      <c r="AK21" s="75">
        <f t="shared" si="7"/>
        <v>1006.8607999999999</v>
      </c>
      <c r="AL21" s="75">
        <f t="shared" si="7"/>
        <v>831.36224000000004</v>
      </c>
      <c r="AM21" s="75">
        <f>X21+AB21</f>
        <v>867.17664000000002</v>
      </c>
    </row>
    <row r="22" spans="1:39" ht="17.45" customHeight="1">
      <c r="A22" s="30" t="s">
        <v>439</v>
      </c>
      <c r="B22" s="31" t="s">
        <v>139</v>
      </c>
      <c r="C22" s="31" t="s">
        <v>420</v>
      </c>
      <c r="D22" s="31">
        <v>887.22</v>
      </c>
      <c r="E22" s="31">
        <v>911.42</v>
      </c>
      <c r="F22" s="31">
        <v>993.23</v>
      </c>
      <c r="G22" s="31">
        <v>1017.43</v>
      </c>
      <c r="H22" s="31">
        <v>887.22</v>
      </c>
      <c r="I22" s="31">
        <v>911.42</v>
      </c>
      <c r="J22" s="8"/>
      <c r="K22" s="33">
        <v>1.232</v>
      </c>
      <c r="L22" s="33"/>
      <c r="M22" s="33">
        <v>0</v>
      </c>
      <c r="N22" s="33">
        <v>6</v>
      </c>
      <c r="P22" s="30" t="str">
        <f t="shared" si="4"/>
        <v>Escape Water Villa</v>
      </c>
      <c r="Q22" s="31" t="str">
        <f t="shared" si="4"/>
        <v>BB</v>
      </c>
      <c r="R22" s="31" t="str">
        <f t="shared" si="4"/>
        <v>01 &amp; 02 Persons</v>
      </c>
      <c r="S22" s="74">
        <f>(D22*K22)+(N22*1)</f>
        <v>1099.05504</v>
      </c>
      <c r="T22" s="74">
        <f>(E22*K22)+(N22*2)</f>
        <v>1134.8694399999999</v>
      </c>
      <c r="U22" s="74">
        <f>(F22*K22)+(N22*1)</f>
        <v>1229.6593600000001</v>
      </c>
      <c r="V22" s="74">
        <f>(G22*K22)+(N22*2)</f>
        <v>1265.4737599999999</v>
      </c>
      <c r="W22" s="74">
        <f>(H22*K22)+(N23*1)</f>
        <v>1099.05504</v>
      </c>
      <c r="X22" s="74">
        <f>(I22*K22)+(N22*2)</f>
        <v>1134.8694399999999</v>
      </c>
      <c r="Z22" s="53">
        <v>10</v>
      </c>
      <c r="AA22" s="53">
        <v>10</v>
      </c>
      <c r="AB22" s="53">
        <v>10</v>
      </c>
      <c r="AC22" s="33"/>
      <c r="AE22" s="30" t="str">
        <f t="shared" si="5"/>
        <v>Escape Water Villa</v>
      </c>
      <c r="AF22" s="31" t="str">
        <f t="shared" si="5"/>
        <v>BB</v>
      </c>
      <c r="AG22" s="31" t="str">
        <f t="shared" si="5"/>
        <v>01 &amp; 02 Persons</v>
      </c>
      <c r="AH22" s="74">
        <f>S22+Z22</f>
        <v>1109.05504</v>
      </c>
      <c r="AI22" s="75">
        <f t="shared" si="6"/>
        <v>1144.8694399999999</v>
      </c>
      <c r="AJ22" s="75">
        <f t="shared" si="6"/>
        <v>1239.6593600000001</v>
      </c>
      <c r="AK22" s="75">
        <f t="shared" si="7"/>
        <v>1275.4737599999999</v>
      </c>
      <c r="AL22" s="75">
        <f t="shared" si="7"/>
        <v>1109.05504</v>
      </c>
      <c r="AM22" s="75">
        <f>X22+AB22</f>
        <v>1144.8694399999999</v>
      </c>
    </row>
    <row r="23" spans="1:39" ht="17.45" customHeight="1">
      <c r="A23" s="30" t="s">
        <v>440</v>
      </c>
      <c r="B23" s="31" t="s">
        <v>139</v>
      </c>
      <c r="C23" s="31" t="s">
        <v>420</v>
      </c>
      <c r="D23" s="31">
        <v>1003.39</v>
      </c>
      <c r="E23" s="31">
        <v>1027.5899999999999</v>
      </c>
      <c r="F23" s="31">
        <v>1166.8800000000001</v>
      </c>
      <c r="G23" s="31">
        <v>1191.08</v>
      </c>
      <c r="H23" s="31">
        <v>1003.39</v>
      </c>
      <c r="I23" s="31">
        <v>1027.5899999999999</v>
      </c>
      <c r="J23" s="8"/>
      <c r="K23" s="33">
        <v>1.232</v>
      </c>
      <c r="L23" s="33"/>
      <c r="M23" s="33">
        <v>0</v>
      </c>
      <c r="N23" s="33">
        <v>6</v>
      </c>
      <c r="P23" s="30" t="str">
        <f t="shared" si="4"/>
        <v>Coco Residence</v>
      </c>
      <c r="Q23" s="31" t="str">
        <f t="shared" si="4"/>
        <v>BB</v>
      </c>
      <c r="R23" s="31" t="str">
        <f t="shared" si="4"/>
        <v>01 &amp; 02 Persons</v>
      </c>
      <c r="S23" s="74">
        <f>(D23*K23)+(N23*1)</f>
        <v>1242.1764799999999</v>
      </c>
      <c r="T23" s="74">
        <f>(E23*K23)+(N23*2)</f>
        <v>1277.9908799999998</v>
      </c>
      <c r="U23" s="74">
        <f>(F23*K23)+(N23*1)</f>
        <v>1443.5961600000001</v>
      </c>
      <c r="V23" s="74">
        <f>(G23*K23)+(N23*2)</f>
        <v>1479.4105599999998</v>
      </c>
      <c r="W23" s="74">
        <f>(H23*K23)+(N23*1)</f>
        <v>1242.1764799999999</v>
      </c>
      <c r="X23" s="74">
        <f>(I23*K23)+(N23*2)</f>
        <v>1277.9908799999998</v>
      </c>
      <c r="Z23" s="53">
        <v>10</v>
      </c>
      <c r="AA23" s="53">
        <v>10</v>
      </c>
      <c r="AB23" s="53">
        <v>10</v>
      </c>
      <c r="AC23" s="33"/>
      <c r="AE23" s="30" t="str">
        <f t="shared" si="5"/>
        <v>Coco Residence</v>
      </c>
      <c r="AF23" s="31" t="str">
        <f t="shared" si="5"/>
        <v>BB</v>
      </c>
      <c r="AG23" s="31" t="str">
        <f t="shared" si="5"/>
        <v>01 &amp; 02 Persons</v>
      </c>
      <c r="AH23" s="74">
        <f>S23+Z23</f>
        <v>1252.1764799999999</v>
      </c>
      <c r="AI23" s="75">
        <f t="shared" si="6"/>
        <v>1287.9908799999998</v>
      </c>
      <c r="AJ23" s="75">
        <f t="shared" si="6"/>
        <v>1453.5961600000001</v>
      </c>
      <c r="AK23" s="75">
        <f t="shared" si="7"/>
        <v>1489.4105599999998</v>
      </c>
      <c r="AL23" s="75">
        <f t="shared" si="7"/>
        <v>1252.1764799999999</v>
      </c>
      <c r="AM23" s="75">
        <f>X23+AB23</f>
        <v>1287.9908799999998</v>
      </c>
    </row>
    <row r="24" spans="1:39" ht="17.45" customHeight="1">
      <c r="A24" s="25" t="s">
        <v>24</v>
      </c>
      <c r="K24" s="25" t="s">
        <v>25</v>
      </c>
      <c r="P24" s="25" t="s">
        <v>26</v>
      </c>
      <c r="Z24" s="25" t="s">
        <v>27</v>
      </c>
      <c r="AE24" s="25" t="s">
        <v>28</v>
      </c>
    </row>
    <row r="25" spans="1:39" ht="17.45" customHeight="1">
      <c r="A25" s="299" t="s">
        <v>0</v>
      </c>
      <c r="B25" s="299" t="s">
        <v>1</v>
      </c>
      <c r="C25" s="299" t="s">
        <v>29</v>
      </c>
      <c r="D25" s="288" t="s">
        <v>402</v>
      </c>
      <c r="E25" s="290"/>
      <c r="F25" s="288"/>
      <c r="G25" s="290"/>
      <c r="H25" s="288"/>
      <c r="I25" s="290"/>
      <c r="J25" s="8"/>
      <c r="K25" s="26" t="s">
        <v>32</v>
      </c>
      <c r="L25" s="26" t="s">
        <v>33</v>
      </c>
      <c r="M25" s="26" t="s">
        <v>34</v>
      </c>
      <c r="N25" s="26" t="s">
        <v>34</v>
      </c>
      <c r="P25" s="294" t="s">
        <v>0</v>
      </c>
      <c r="Q25" s="294" t="s">
        <v>1</v>
      </c>
      <c r="R25" s="294" t="s">
        <v>29</v>
      </c>
      <c r="S25" s="291" t="str">
        <f>D25</f>
        <v>Season E</v>
      </c>
      <c r="T25" s="293"/>
      <c r="U25" s="291">
        <f>F25</f>
        <v>0</v>
      </c>
      <c r="V25" s="293"/>
      <c r="W25" s="291">
        <f>H25</f>
        <v>0</v>
      </c>
      <c r="X25" s="293"/>
      <c r="Z25" s="27" t="str">
        <f>S25</f>
        <v>Season E</v>
      </c>
      <c r="AA25" s="27">
        <f>U25</f>
        <v>0</v>
      </c>
      <c r="AB25" s="27">
        <f>W25</f>
        <v>0</v>
      </c>
      <c r="AC25" s="28"/>
      <c r="AE25" s="295" t="s">
        <v>0</v>
      </c>
      <c r="AF25" s="295" t="s">
        <v>1</v>
      </c>
      <c r="AG25" s="295" t="s">
        <v>29</v>
      </c>
      <c r="AH25" s="282" t="str">
        <f>Z25</f>
        <v>Season E</v>
      </c>
      <c r="AI25" s="284"/>
      <c r="AJ25" s="282">
        <f>AA25</f>
        <v>0</v>
      </c>
      <c r="AK25" s="284"/>
      <c r="AL25" s="282">
        <f>AB25</f>
        <v>0</v>
      </c>
      <c r="AM25" s="284"/>
    </row>
    <row r="26" spans="1:39" ht="17.45" customHeight="1">
      <c r="A26" s="299"/>
      <c r="B26" s="299"/>
      <c r="C26" s="299"/>
      <c r="D26" s="288" t="s">
        <v>403</v>
      </c>
      <c r="E26" s="290"/>
      <c r="F26" s="288"/>
      <c r="G26" s="290"/>
      <c r="H26" s="288"/>
      <c r="I26" s="290"/>
      <c r="J26" s="8"/>
      <c r="K26" s="26" t="s">
        <v>37</v>
      </c>
      <c r="L26" s="26" t="s">
        <v>38</v>
      </c>
      <c r="M26" s="26" t="s">
        <v>353</v>
      </c>
      <c r="N26" s="26" t="s">
        <v>353</v>
      </c>
      <c r="P26" s="294"/>
      <c r="Q26" s="294"/>
      <c r="R26" s="294"/>
      <c r="S26" s="291" t="str">
        <f>D26</f>
        <v>01 Oct 2020 to 31 Oct 2020</v>
      </c>
      <c r="T26" s="293"/>
      <c r="U26" s="291">
        <f>F26</f>
        <v>0</v>
      </c>
      <c r="V26" s="293"/>
      <c r="W26" s="291">
        <f>H26</f>
        <v>0</v>
      </c>
      <c r="X26" s="293"/>
      <c r="Z26" s="27" t="str">
        <f>S26</f>
        <v>01 Oct 2020 to 31 Oct 2020</v>
      </c>
      <c r="AA26" s="27">
        <f>U26</f>
        <v>0</v>
      </c>
      <c r="AB26" s="27">
        <f>W26</f>
        <v>0</v>
      </c>
      <c r="AC26" s="28"/>
      <c r="AE26" s="296"/>
      <c r="AF26" s="296"/>
      <c r="AG26" s="296"/>
      <c r="AH26" s="282" t="str">
        <f>Z26</f>
        <v>01 Oct 2020 to 31 Oct 2020</v>
      </c>
      <c r="AI26" s="284"/>
      <c r="AJ26" s="282">
        <f>AA26</f>
        <v>0</v>
      </c>
      <c r="AK26" s="284"/>
      <c r="AL26" s="282">
        <f>AB26</f>
        <v>0</v>
      </c>
      <c r="AM26" s="284"/>
    </row>
    <row r="27" spans="1:39" ht="17.45" customHeight="1">
      <c r="A27" s="299"/>
      <c r="B27" s="299"/>
      <c r="C27" s="299"/>
      <c r="D27" s="29" t="s">
        <v>3</v>
      </c>
      <c r="E27" s="29" t="s">
        <v>4</v>
      </c>
      <c r="F27" s="29"/>
      <c r="G27" s="29"/>
      <c r="H27" s="29"/>
      <c r="I27" s="29"/>
      <c r="J27" s="8"/>
      <c r="K27" s="26"/>
      <c r="L27" s="26"/>
      <c r="M27" s="26"/>
      <c r="N27" s="26"/>
      <c r="P27" s="294"/>
      <c r="Q27" s="294"/>
      <c r="R27" s="294"/>
      <c r="S27" s="51" t="s">
        <v>3</v>
      </c>
      <c r="T27" s="51" t="s">
        <v>4</v>
      </c>
      <c r="U27" s="51" t="s">
        <v>3</v>
      </c>
      <c r="V27" s="51" t="s">
        <v>4</v>
      </c>
      <c r="W27" s="51" t="s">
        <v>3</v>
      </c>
      <c r="X27" s="51" t="s">
        <v>4</v>
      </c>
      <c r="Z27" s="27"/>
      <c r="AA27" s="27"/>
      <c r="AB27" s="27"/>
      <c r="AC27" s="28"/>
      <c r="AE27" s="297"/>
      <c r="AF27" s="297"/>
      <c r="AG27" s="297"/>
      <c r="AH27" s="52" t="s">
        <v>3</v>
      </c>
      <c r="AI27" s="52" t="s">
        <v>4</v>
      </c>
      <c r="AJ27" s="52" t="s">
        <v>3</v>
      </c>
      <c r="AK27" s="52" t="s">
        <v>4</v>
      </c>
      <c r="AL27" s="52" t="s">
        <v>3</v>
      </c>
      <c r="AM27" s="52" t="s">
        <v>4</v>
      </c>
    </row>
    <row r="28" spans="1:39" ht="17.45" customHeight="1">
      <c r="A28" s="30" t="s">
        <v>438</v>
      </c>
      <c r="B28" s="31" t="s">
        <v>139</v>
      </c>
      <c r="C28" s="31" t="s">
        <v>420</v>
      </c>
      <c r="D28" s="31">
        <v>652.33000000000004</v>
      </c>
      <c r="E28" s="31">
        <v>676.53</v>
      </c>
      <c r="F28" s="31"/>
      <c r="G28" s="31"/>
      <c r="H28" s="31"/>
      <c r="I28" s="31"/>
      <c r="J28" s="8"/>
      <c r="K28" s="33">
        <v>1.232</v>
      </c>
      <c r="L28" s="33"/>
      <c r="M28" s="33">
        <v>0</v>
      </c>
      <c r="N28" s="33">
        <v>6</v>
      </c>
      <c r="P28" s="30" t="str">
        <f t="shared" ref="P28:R31" si="8">A28</f>
        <v>Island Villa</v>
      </c>
      <c r="Q28" s="31" t="str">
        <f t="shared" si="8"/>
        <v>BB</v>
      </c>
      <c r="R28" s="31" t="str">
        <f t="shared" si="8"/>
        <v>01 &amp; 02 Persons</v>
      </c>
      <c r="S28" s="74">
        <f>(D28*K28)+(N28*1)</f>
        <v>809.67056000000002</v>
      </c>
      <c r="T28" s="74">
        <f>(E28*K28)+(N28*2)</f>
        <v>845.48496</v>
      </c>
      <c r="U28" s="74">
        <f>(F28*K28)+(N28*1)</f>
        <v>6</v>
      </c>
      <c r="V28" s="74">
        <f>(G28*K28)+(N28*2)</f>
        <v>12</v>
      </c>
      <c r="W28" s="74">
        <f>(H28*K28)+(N29*1)</f>
        <v>6</v>
      </c>
      <c r="X28" s="74">
        <f>(I28*K28)+(N28*2)</f>
        <v>12</v>
      </c>
      <c r="Z28" s="53">
        <v>10</v>
      </c>
      <c r="AA28" s="53">
        <v>10</v>
      </c>
      <c r="AB28" s="53">
        <v>10</v>
      </c>
      <c r="AC28" s="33"/>
      <c r="AE28" s="30" t="str">
        <f t="shared" ref="AE28:AG31" si="9">P28</f>
        <v>Island Villa</v>
      </c>
      <c r="AF28" s="31" t="str">
        <f t="shared" si="9"/>
        <v>BB</v>
      </c>
      <c r="AG28" s="31" t="str">
        <f t="shared" si="9"/>
        <v>01 &amp; 02 Persons</v>
      </c>
      <c r="AH28" s="74">
        <f>S28+Z28</f>
        <v>819.67056000000002</v>
      </c>
      <c r="AI28" s="75">
        <f t="shared" ref="AI28:AJ31" si="10">T28+Z28</f>
        <v>855.48496</v>
      </c>
      <c r="AJ28" s="75">
        <f t="shared" si="10"/>
        <v>16</v>
      </c>
      <c r="AK28" s="75">
        <f t="shared" ref="AK28:AL31" si="11">V28+AA28</f>
        <v>22</v>
      </c>
      <c r="AL28" s="75">
        <f t="shared" si="11"/>
        <v>16</v>
      </c>
      <c r="AM28" s="75">
        <f>X28+AB28</f>
        <v>22</v>
      </c>
    </row>
    <row r="29" spans="1:39" ht="17.45" customHeight="1">
      <c r="A29" s="30" t="s">
        <v>331</v>
      </c>
      <c r="B29" s="31" t="s">
        <v>139</v>
      </c>
      <c r="C29" s="31" t="s">
        <v>420</v>
      </c>
      <c r="D29" s="31">
        <v>775.2</v>
      </c>
      <c r="E29" s="31">
        <v>799.4</v>
      </c>
      <c r="F29" s="31"/>
      <c r="G29" s="31"/>
      <c r="H29" s="31"/>
      <c r="I29" s="31"/>
      <c r="J29" s="8"/>
      <c r="K29" s="33">
        <v>1.232</v>
      </c>
      <c r="L29" s="33"/>
      <c r="M29" s="33">
        <v>0</v>
      </c>
      <c r="N29" s="33">
        <v>6</v>
      </c>
      <c r="P29" s="30" t="str">
        <f t="shared" si="8"/>
        <v>Water Villa</v>
      </c>
      <c r="Q29" s="31" t="str">
        <f t="shared" si="8"/>
        <v>BB</v>
      </c>
      <c r="R29" s="31" t="str">
        <f t="shared" si="8"/>
        <v>01 &amp; 02 Persons</v>
      </c>
      <c r="S29" s="74">
        <f>(D29*K29)+(N29*1)</f>
        <v>961.04640000000006</v>
      </c>
      <c r="T29" s="74">
        <f>(E29*K29)+(N29*2)</f>
        <v>996.86079999999993</v>
      </c>
      <c r="U29" s="74">
        <f>(F29*K29)+(N29*1)</f>
        <v>6</v>
      </c>
      <c r="V29" s="74">
        <f>(G29*K29)+(N29*2)</f>
        <v>12</v>
      </c>
      <c r="W29" s="74">
        <f>(H29*K29)+(N30*1)</f>
        <v>6</v>
      </c>
      <c r="X29" s="74">
        <f>(I29*K29)+(N29*2)</f>
        <v>12</v>
      </c>
      <c r="Z29" s="53">
        <v>10</v>
      </c>
      <c r="AA29" s="53">
        <v>10</v>
      </c>
      <c r="AB29" s="53">
        <v>10</v>
      </c>
      <c r="AC29" s="33"/>
      <c r="AE29" s="30" t="str">
        <f t="shared" si="9"/>
        <v>Water Villa</v>
      </c>
      <c r="AF29" s="31" t="str">
        <f t="shared" si="9"/>
        <v>BB</v>
      </c>
      <c r="AG29" s="31" t="str">
        <f t="shared" si="9"/>
        <v>01 &amp; 02 Persons</v>
      </c>
      <c r="AH29" s="74">
        <f>S29+Z29</f>
        <v>971.04640000000006</v>
      </c>
      <c r="AI29" s="75">
        <f t="shared" si="10"/>
        <v>1006.8607999999999</v>
      </c>
      <c r="AJ29" s="75">
        <f t="shared" si="10"/>
        <v>16</v>
      </c>
      <c r="AK29" s="75">
        <f t="shared" si="11"/>
        <v>22</v>
      </c>
      <c r="AL29" s="75">
        <f t="shared" si="11"/>
        <v>16</v>
      </c>
      <c r="AM29" s="75">
        <f>X29+AB29</f>
        <v>22</v>
      </c>
    </row>
    <row r="30" spans="1:39" ht="17.45" customHeight="1">
      <c r="A30" s="30" t="s">
        <v>439</v>
      </c>
      <c r="B30" s="31" t="s">
        <v>139</v>
      </c>
      <c r="C30" s="31" t="s">
        <v>420</v>
      </c>
      <c r="D30" s="31">
        <v>993.23</v>
      </c>
      <c r="E30" s="31">
        <v>1017.43</v>
      </c>
      <c r="F30" s="31"/>
      <c r="G30" s="31"/>
      <c r="H30" s="31"/>
      <c r="I30" s="31"/>
      <c r="J30" s="8"/>
      <c r="K30" s="33">
        <v>1.232</v>
      </c>
      <c r="L30" s="33"/>
      <c r="M30" s="33">
        <v>0</v>
      </c>
      <c r="N30" s="33">
        <v>6</v>
      </c>
      <c r="P30" s="30" t="str">
        <f t="shared" si="8"/>
        <v>Escape Water Villa</v>
      </c>
      <c r="Q30" s="31" t="str">
        <f t="shared" si="8"/>
        <v>BB</v>
      </c>
      <c r="R30" s="31" t="str">
        <f t="shared" si="8"/>
        <v>01 &amp; 02 Persons</v>
      </c>
      <c r="S30" s="74">
        <f>(D30*K30)+(N30*1)</f>
        <v>1229.6593600000001</v>
      </c>
      <c r="T30" s="74">
        <f>(E30*K30)+(N30*2)</f>
        <v>1265.4737599999999</v>
      </c>
      <c r="U30" s="74">
        <f>(F30*K30)+(N30*1)</f>
        <v>6</v>
      </c>
      <c r="V30" s="74">
        <f>(G30*K30)+(N30*2)</f>
        <v>12</v>
      </c>
      <c r="W30" s="74">
        <f>(H30*K30)+(N31*1)</f>
        <v>6</v>
      </c>
      <c r="X30" s="74">
        <f>(I30*K30)+(N30*2)</f>
        <v>12</v>
      </c>
      <c r="Z30" s="53">
        <v>10</v>
      </c>
      <c r="AA30" s="53">
        <v>10</v>
      </c>
      <c r="AB30" s="53">
        <v>10</v>
      </c>
      <c r="AC30" s="33"/>
      <c r="AE30" s="30" t="str">
        <f t="shared" si="9"/>
        <v>Escape Water Villa</v>
      </c>
      <c r="AF30" s="31" t="str">
        <f t="shared" si="9"/>
        <v>BB</v>
      </c>
      <c r="AG30" s="31" t="str">
        <f t="shared" si="9"/>
        <v>01 &amp; 02 Persons</v>
      </c>
      <c r="AH30" s="74">
        <f>S30+Z30</f>
        <v>1239.6593600000001</v>
      </c>
      <c r="AI30" s="75">
        <f t="shared" si="10"/>
        <v>1275.4737599999999</v>
      </c>
      <c r="AJ30" s="75">
        <f t="shared" si="10"/>
        <v>16</v>
      </c>
      <c r="AK30" s="75">
        <f t="shared" si="11"/>
        <v>22</v>
      </c>
      <c r="AL30" s="75">
        <f t="shared" si="11"/>
        <v>16</v>
      </c>
      <c r="AM30" s="75">
        <f>X30+AB30</f>
        <v>22</v>
      </c>
    </row>
    <row r="31" spans="1:39" ht="17.45" customHeight="1">
      <c r="A31" s="30" t="s">
        <v>440</v>
      </c>
      <c r="B31" s="31" t="s">
        <v>139</v>
      </c>
      <c r="C31" s="31" t="s">
        <v>420</v>
      </c>
      <c r="D31" s="31">
        <v>1166.8800000000001</v>
      </c>
      <c r="E31" s="31">
        <v>1191.08</v>
      </c>
      <c r="F31" s="31"/>
      <c r="G31" s="31"/>
      <c r="H31" s="31"/>
      <c r="I31" s="31"/>
      <c r="J31" s="8"/>
      <c r="K31" s="33">
        <v>1.232</v>
      </c>
      <c r="L31" s="33"/>
      <c r="M31" s="33">
        <v>0</v>
      </c>
      <c r="N31" s="33">
        <v>6</v>
      </c>
      <c r="P31" s="30" t="str">
        <f t="shared" si="8"/>
        <v>Coco Residence</v>
      </c>
      <c r="Q31" s="31" t="str">
        <f t="shared" si="8"/>
        <v>BB</v>
      </c>
      <c r="R31" s="31" t="str">
        <f t="shared" si="8"/>
        <v>01 &amp; 02 Persons</v>
      </c>
      <c r="S31" s="74">
        <f>(D31*K31)+(N31*1)</f>
        <v>1443.5961600000001</v>
      </c>
      <c r="T31" s="74">
        <f>(E31*K31)+(N31*2)</f>
        <v>1479.4105599999998</v>
      </c>
      <c r="U31" s="74">
        <f>(F31*K31)+(N31*1)</f>
        <v>6</v>
      </c>
      <c r="V31" s="74">
        <f>(G31*K31)+(N31*2)</f>
        <v>12</v>
      </c>
      <c r="W31" s="74">
        <f>(H31*K31)+(N31*1)</f>
        <v>6</v>
      </c>
      <c r="X31" s="74">
        <f>(I31*K31)+(N31*2)</f>
        <v>12</v>
      </c>
      <c r="Z31" s="53">
        <v>10</v>
      </c>
      <c r="AA31" s="53">
        <v>10</v>
      </c>
      <c r="AB31" s="53">
        <v>10</v>
      </c>
      <c r="AC31" s="33"/>
      <c r="AE31" s="30" t="str">
        <f t="shared" si="9"/>
        <v>Coco Residence</v>
      </c>
      <c r="AF31" s="31" t="str">
        <f t="shared" si="9"/>
        <v>BB</v>
      </c>
      <c r="AG31" s="31" t="str">
        <f t="shared" si="9"/>
        <v>01 &amp; 02 Persons</v>
      </c>
      <c r="AH31" s="74">
        <f>S31+Z31</f>
        <v>1453.5961600000001</v>
      </c>
      <c r="AI31" s="75">
        <f t="shared" si="10"/>
        <v>1489.4105599999998</v>
      </c>
      <c r="AJ31" s="75">
        <f t="shared" si="10"/>
        <v>16</v>
      </c>
      <c r="AK31" s="75">
        <f t="shared" si="11"/>
        <v>22</v>
      </c>
      <c r="AL31" s="75">
        <f t="shared" si="11"/>
        <v>16</v>
      </c>
      <c r="AM31" s="75">
        <f>X31+AB31</f>
        <v>22</v>
      </c>
    </row>
  </sheetData>
  <sheetProtection algorithmName="SHA-512" hashValue="4osemNTsk3A+3YV8m81UcXCtrA/W8moiIuf+sVntmTgqEeTVipO3h1oR+aC16DtVwYuy6260cc8/1AxaI3dwpw==" saltValue="sLSCNYqIWVEUG7HMMwb2Gw==" spinCount="100000" sheet="1" selectLockedCells="1" selectUnlockedCells="1"/>
  <mergeCells count="81">
    <mergeCell ref="H10:I10"/>
    <mergeCell ref="A9:A11"/>
    <mergeCell ref="B9:B11"/>
    <mergeCell ref="C9:C11"/>
    <mergeCell ref="D9:E9"/>
    <mergeCell ref="F9:G9"/>
    <mergeCell ref="AL9:AM9"/>
    <mergeCell ref="AH10:AI10"/>
    <mergeCell ref="AJ10:AK10"/>
    <mergeCell ref="AL10:AM10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E9:AE11"/>
    <mergeCell ref="AF9:AF11"/>
    <mergeCell ref="AG9:AG11"/>
    <mergeCell ref="AH9:AI9"/>
    <mergeCell ref="AJ9:AK9"/>
    <mergeCell ref="A17:A19"/>
    <mergeCell ref="B17:B19"/>
    <mergeCell ref="C17:C19"/>
    <mergeCell ref="D17:E17"/>
    <mergeCell ref="F17:G17"/>
    <mergeCell ref="D18:E18"/>
    <mergeCell ref="F18:G18"/>
    <mergeCell ref="AF17:AF19"/>
    <mergeCell ref="AG17:AG19"/>
    <mergeCell ref="AH17:AI17"/>
    <mergeCell ref="AJ17:AK17"/>
    <mergeCell ref="H9:I9"/>
    <mergeCell ref="D10:E10"/>
    <mergeCell ref="F10:G10"/>
    <mergeCell ref="AL17:AM17"/>
    <mergeCell ref="AH18:AI18"/>
    <mergeCell ref="AJ18:AK18"/>
    <mergeCell ref="AL18:AM18"/>
    <mergeCell ref="H25:I25"/>
    <mergeCell ref="AL25:AM25"/>
    <mergeCell ref="AJ25:AK25"/>
    <mergeCell ref="H26:I26"/>
    <mergeCell ref="AE17:AE19"/>
    <mergeCell ref="P17:P19"/>
    <mergeCell ref="Q17:Q19"/>
    <mergeCell ref="R17:R19"/>
    <mergeCell ref="S17:T17"/>
    <mergeCell ref="U17:V17"/>
    <mergeCell ref="W17:X17"/>
    <mergeCell ref="S18:T18"/>
    <mergeCell ref="U18:V18"/>
    <mergeCell ref="W18:X18"/>
    <mergeCell ref="H17:I17"/>
    <mergeCell ref="H18:I18"/>
    <mergeCell ref="A25:A27"/>
    <mergeCell ref="B25:B27"/>
    <mergeCell ref="C25:C27"/>
    <mergeCell ref="D25:E25"/>
    <mergeCell ref="F25:G25"/>
    <mergeCell ref="D26:E26"/>
    <mergeCell ref="F26:G26"/>
    <mergeCell ref="AH26:AI26"/>
    <mergeCell ref="AJ26:AK26"/>
    <mergeCell ref="AL26:AM26"/>
    <mergeCell ref="P25:P27"/>
    <mergeCell ref="Q25:Q27"/>
    <mergeCell ref="R25:R27"/>
    <mergeCell ref="S25:T25"/>
    <mergeCell ref="U25:V25"/>
    <mergeCell ref="W25:X25"/>
    <mergeCell ref="S26:T26"/>
    <mergeCell ref="U26:V26"/>
    <mergeCell ref="W26:X26"/>
    <mergeCell ref="AE25:AE27"/>
    <mergeCell ref="AF25:AF27"/>
    <mergeCell ref="AG25:AG27"/>
    <mergeCell ref="AH25:AI25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14447-0FC5-4A82-A1D5-E5987CCFB473}">
  <sheetPr codeName="Лист43"/>
  <dimension ref="A1:IV30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5" style="1" customWidth="1"/>
    <col min="2" max="2" width="11.5703125" style="1" customWidth="1"/>
    <col min="3" max="3" width="15.42578125" style="2" customWidth="1"/>
    <col min="4" max="4" width="13.7109375" style="2" customWidth="1"/>
    <col min="5" max="6" width="13.7109375" style="3" customWidth="1"/>
    <col min="7" max="9" width="13.7109375" style="1" customWidth="1"/>
    <col min="10" max="16384" width="9.140625" style="1"/>
  </cols>
  <sheetData>
    <row r="1" spans="1:256" ht="20.25" customHeight="1">
      <c r="A1" s="281" t="s">
        <v>2084</v>
      </c>
      <c r="B1" s="281"/>
      <c r="C1" s="281"/>
      <c r="D1" s="281"/>
      <c r="I1" s="4"/>
    </row>
    <row r="2" spans="1:256" s="2" customFormat="1" ht="24.6" customHeight="1">
      <c r="A2" s="15" t="s">
        <v>10</v>
      </c>
      <c r="B2" s="5"/>
      <c r="E2" s="3"/>
      <c r="F2" s="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24.6" customHeight="1">
      <c r="A3" s="5" t="s">
        <v>11</v>
      </c>
      <c r="B3" s="5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24.6" customHeight="1">
      <c r="A4" s="5" t="s">
        <v>12</v>
      </c>
      <c r="B4" s="5"/>
      <c r="E4" s="3"/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24.6" customHeight="1">
      <c r="A5" s="5" t="s">
        <v>81</v>
      </c>
      <c r="B5" s="1"/>
      <c r="E5" s="3"/>
      <c r="F5" s="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24.6" customHeight="1">
      <c r="A6" s="5"/>
      <c r="B6" s="1"/>
      <c r="E6" s="3"/>
      <c r="F6" s="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24.6" customHeight="1">
      <c r="A7" s="15" t="s">
        <v>82</v>
      </c>
      <c r="B7" s="1"/>
      <c r="E7" s="3"/>
      <c r="F7" s="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24.6" customHeight="1">
      <c r="A8" s="7" t="s">
        <v>423</v>
      </c>
      <c r="B8" s="1"/>
      <c r="E8" s="3"/>
      <c r="F8" s="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24.6" customHeight="1">
      <c r="A9" s="5" t="s">
        <v>424</v>
      </c>
      <c r="B9" s="1"/>
      <c r="E9" s="3"/>
      <c r="F9" s="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24.6" customHeight="1">
      <c r="A10" s="5" t="s">
        <v>425</v>
      </c>
      <c r="B10" s="1"/>
      <c r="E10" s="3"/>
      <c r="F10" s="3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24.6" customHeight="1">
      <c r="A11" s="5" t="s">
        <v>426</v>
      </c>
      <c r="B11" s="1"/>
      <c r="E11" s="3"/>
      <c r="F11" s="3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24.6" customHeight="1">
      <c r="A12" s="5" t="s">
        <v>427</v>
      </c>
      <c r="B12" s="1"/>
      <c r="E12" s="3"/>
      <c r="F12" s="3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24.6" customHeight="1">
      <c r="A13" s="7" t="s">
        <v>428</v>
      </c>
      <c r="B13" s="1"/>
      <c r="E13" s="3"/>
      <c r="F13" s="3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24.6" customHeight="1">
      <c r="A14" s="5" t="s">
        <v>429</v>
      </c>
      <c r="B14" s="1"/>
      <c r="E14" s="3"/>
      <c r="F14" s="3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24.6" customHeight="1">
      <c r="A15" s="5" t="s">
        <v>430</v>
      </c>
      <c r="B15" s="1"/>
      <c r="E15" s="3"/>
      <c r="F15" s="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24.6" customHeight="1">
      <c r="A16" s="5" t="s">
        <v>431</v>
      </c>
      <c r="B16" s="1"/>
      <c r="E16" s="3"/>
      <c r="F16" s="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24.6" customHeight="1">
      <c r="A17" s="5" t="s">
        <v>427</v>
      </c>
      <c r="B17" s="1"/>
      <c r="E17" s="3"/>
      <c r="F17" s="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s="2" customFormat="1" ht="24.6" customHeight="1">
      <c r="A18" s="7" t="s">
        <v>432</v>
      </c>
      <c r="B18" s="1"/>
      <c r="E18" s="3"/>
      <c r="F18" s="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 s="2" customFormat="1" ht="24.6" customHeight="1">
      <c r="A19" s="5" t="s">
        <v>433</v>
      </c>
      <c r="B19" s="1"/>
      <c r="E19" s="3"/>
      <c r="F19" s="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 ht="24.6" customHeight="1">
      <c r="A20" s="5" t="s">
        <v>434</v>
      </c>
    </row>
    <row r="21" spans="1:256" ht="24.6" customHeight="1">
      <c r="A21" s="5" t="s">
        <v>435</v>
      </c>
    </row>
    <row r="22" spans="1:256" ht="24.6" customHeight="1">
      <c r="A22" s="5" t="s">
        <v>427</v>
      </c>
    </row>
    <row r="23" spans="1:256" ht="24.6" customHeight="1">
      <c r="A23" s="7" t="s">
        <v>436</v>
      </c>
    </row>
    <row r="24" spans="1:256" ht="24.6" customHeight="1">
      <c r="A24" s="5" t="s">
        <v>437</v>
      </c>
    </row>
    <row r="25" spans="1:256" ht="24.6" customHeight="1">
      <c r="A25" s="5" t="s">
        <v>434</v>
      </c>
    </row>
    <row r="26" spans="1:256" ht="24.6" customHeight="1">
      <c r="A26" s="5" t="s">
        <v>435</v>
      </c>
    </row>
    <row r="27" spans="1:256" ht="24.6" customHeight="1">
      <c r="A27" s="5" t="s">
        <v>427</v>
      </c>
    </row>
    <row r="29" spans="1:256" ht="20.25" customHeight="1">
      <c r="A29" s="48"/>
    </row>
    <row r="30" spans="1:256" ht="20.25" customHeight="1">
      <c r="A30" s="48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 &amp;C&amp;"Candara,Regular"&amp;8&amp;P of &amp;N&amp;R&amp;"Candara,Regular"&amp;8Coco Palm Dhuni Kolhu</oddFooter>
  </headerFooter>
  <rowBreaks count="1" manualBreakCount="1">
    <brk id="1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FEF5F-8848-4F6D-8AFE-B33B2324A37C}">
  <sheetPr codeName="Лист44">
    <tabColor rgb="FFFF0000"/>
  </sheetPr>
  <dimension ref="A8:AM37"/>
  <sheetViews>
    <sheetView topLeftCell="AN1" zoomScale="98" zoomScaleNormal="98" zoomScaleSheetLayoutView="100" workbookViewId="0">
      <selection sqref="A1:AM1048576"/>
    </sheetView>
  </sheetViews>
  <sheetFormatPr defaultColWidth="22.7109375" defaultRowHeight="14.45" customHeight="1"/>
  <cols>
    <col min="1" max="39" width="0" style="25" hidden="1" customWidth="1"/>
    <col min="40" max="16384" width="22.7109375" style="25"/>
  </cols>
  <sheetData>
    <row r="8" spans="1:39" ht="14.45" customHeight="1">
      <c r="A8" s="25" t="s">
        <v>24</v>
      </c>
      <c r="K8" s="25" t="s">
        <v>25</v>
      </c>
      <c r="P8" s="25" t="s">
        <v>26</v>
      </c>
      <c r="Z8" s="25" t="s">
        <v>27</v>
      </c>
      <c r="AE8" s="25" t="s">
        <v>28</v>
      </c>
    </row>
    <row r="9" spans="1:39" ht="14.45" customHeight="1">
      <c r="A9" s="299" t="s">
        <v>0</v>
      </c>
      <c r="B9" s="299" t="s">
        <v>1</v>
      </c>
      <c r="C9" s="299" t="s">
        <v>29</v>
      </c>
      <c r="D9" s="288" t="s">
        <v>394</v>
      </c>
      <c r="E9" s="290"/>
      <c r="F9" s="288" t="s">
        <v>395</v>
      </c>
      <c r="G9" s="290"/>
      <c r="H9" s="288" t="s">
        <v>398</v>
      </c>
      <c r="I9" s="290"/>
      <c r="J9" s="8"/>
      <c r="K9" s="26" t="s">
        <v>415</v>
      </c>
      <c r="L9" s="26" t="s">
        <v>33</v>
      </c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Season A</v>
      </c>
      <c r="T9" s="293"/>
      <c r="U9" s="291" t="str">
        <f>F9</f>
        <v>Season B</v>
      </c>
      <c r="V9" s="293"/>
      <c r="W9" s="291" t="str">
        <f>H9</f>
        <v>Season C</v>
      </c>
      <c r="X9" s="293"/>
      <c r="Z9" s="27" t="str">
        <f>S9</f>
        <v>Season A</v>
      </c>
      <c r="AA9" s="27" t="str">
        <f>U9</f>
        <v>Season B</v>
      </c>
      <c r="AB9" s="27" t="str">
        <f>W9</f>
        <v>Season C</v>
      </c>
      <c r="AC9" s="28"/>
      <c r="AE9" s="295" t="s">
        <v>0</v>
      </c>
      <c r="AF9" s="295" t="s">
        <v>1</v>
      </c>
      <c r="AG9" s="295" t="s">
        <v>29</v>
      </c>
      <c r="AH9" s="282" t="str">
        <f>Z9</f>
        <v>Season A</v>
      </c>
      <c r="AI9" s="284"/>
      <c r="AJ9" s="282" t="str">
        <f>AA9</f>
        <v>Season B</v>
      </c>
      <c r="AK9" s="284"/>
      <c r="AL9" s="282" t="str">
        <f>AB9</f>
        <v>Season C</v>
      </c>
      <c r="AM9" s="284"/>
    </row>
    <row r="10" spans="1:39" ht="14.45" customHeight="1">
      <c r="A10" s="299"/>
      <c r="B10" s="299"/>
      <c r="C10" s="299"/>
      <c r="D10" s="288" t="s">
        <v>35</v>
      </c>
      <c r="E10" s="290"/>
      <c r="F10" s="288" t="s">
        <v>441</v>
      </c>
      <c r="G10" s="290"/>
      <c r="H10" s="288" t="s">
        <v>400</v>
      </c>
      <c r="I10" s="290"/>
      <c r="J10" s="8"/>
      <c r="K10" s="26" t="s">
        <v>37</v>
      </c>
      <c r="L10" s="26" t="s">
        <v>38</v>
      </c>
      <c r="M10" s="26" t="s">
        <v>353</v>
      </c>
      <c r="N10" s="26" t="s">
        <v>353</v>
      </c>
      <c r="P10" s="294"/>
      <c r="Q10" s="294"/>
      <c r="R10" s="294"/>
      <c r="S10" s="291" t="str">
        <f>D10</f>
        <v>01 Nov 2019 to 26 Dec 2019</v>
      </c>
      <c r="T10" s="293"/>
      <c r="U10" s="291" t="str">
        <f>F10</f>
        <v>27 Dec 2019 to 07 Jan 2019</v>
      </c>
      <c r="V10" s="293"/>
      <c r="W10" s="291" t="str">
        <f>H10</f>
        <v>08 Jan 2020 to 20 Apr 2020</v>
      </c>
      <c r="X10" s="293"/>
      <c r="Z10" s="27" t="str">
        <f>S10</f>
        <v>01 Nov 2019 to 26 Dec 2019</v>
      </c>
      <c r="AA10" s="27" t="str">
        <f>U10</f>
        <v>27 Dec 2019 to 07 Jan 2019</v>
      </c>
      <c r="AB10" s="27" t="str">
        <f>W10</f>
        <v>08 Jan 2020 to 20 Apr 2020</v>
      </c>
      <c r="AC10" s="28"/>
      <c r="AE10" s="296"/>
      <c r="AF10" s="296"/>
      <c r="AG10" s="296"/>
      <c r="AH10" s="282" t="str">
        <f>Z10</f>
        <v>01 Nov 2019 to 26 Dec 2019</v>
      </c>
      <c r="AI10" s="284"/>
      <c r="AJ10" s="282" t="str">
        <f>AA10</f>
        <v>27 Dec 2019 to 07 Jan 2019</v>
      </c>
      <c r="AK10" s="284"/>
      <c r="AL10" s="282" t="str">
        <f>AB10</f>
        <v>08 Jan 2020 to 20 Apr 2020</v>
      </c>
      <c r="AM10" s="284"/>
    </row>
    <row r="11" spans="1:39" ht="14.45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29" t="s">
        <v>3</v>
      </c>
      <c r="I11" s="29" t="s">
        <v>4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C11" s="28"/>
      <c r="AE11" s="297"/>
      <c r="AF11" s="297"/>
      <c r="AG11" s="297"/>
      <c r="AH11" s="52" t="s">
        <v>3</v>
      </c>
      <c r="AI11" s="52" t="s">
        <v>4</v>
      </c>
      <c r="AJ11" s="52" t="s">
        <v>3</v>
      </c>
      <c r="AK11" s="52" t="s">
        <v>4</v>
      </c>
      <c r="AL11" s="52" t="s">
        <v>3</v>
      </c>
      <c r="AM11" s="52" t="s">
        <v>4</v>
      </c>
    </row>
    <row r="12" spans="1:39" ht="14.45" customHeight="1">
      <c r="A12" s="30" t="s">
        <v>442</v>
      </c>
      <c r="B12" s="31" t="s">
        <v>217</v>
      </c>
      <c r="C12" s="31" t="s">
        <v>420</v>
      </c>
      <c r="D12" s="31">
        <v>342.81</v>
      </c>
      <c r="E12" s="31">
        <v>409.81</v>
      </c>
      <c r="F12" s="31">
        <v>536.58000000000004</v>
      </c>
      <c r="G12" s="31">
        <v>603.58000000000004</v>
      </c>
      <c r="H12" s="31">
        <v>415.54</v>
      </c>
      <c r="I12" s="31">
        <v>482.54</v>
      </c>
      <c r="J12" s="8"/>
      <c r="K12" s="33">
        <v>1.232</v>
      </c>
      <c r="L12" s="33"/>
      <c r="M12" s="33">
        <v>0</v>
      </c>
      <c r="N12" s="33">
        <v>6</v>
      </c>
      <c r="P12" s="30" t="str">
        <f>A12</f>
        <v xml:space="preserve">Ocean Front Villa </v>
      </c>
      <c r="Q12" s="31" t="str">
        <f>B12</f>
        <v>HB</v>
      </c>
      <c r="R12" s="31" t="str">
        <f>C12</f>
        <v>01 &amp; 02 Persons</v>
      </c>
      <c r="S12" s="74">
        <f>(D12*K12)+(N12*1)</f>
        <v>428.34192000000002</v>
      </c>
      <c r="T12" s="74">
        <f>(E12*K12)+(N12*2)</f>
        <v>516.88591999999994</v>
      </c>
      <c r="U12" s="74">
        <f t="shared" ref="U12:U17" si="0">(F12*K12)+(N12*1)</f>
        <v>667.06656000000009</v>
      </c>
      <c r="V12" s="74">
        <f t="shared" ref="V12:V17" si="1">(G12*K12)+(N12*2)</f>
        <v>755.61056000000008</v>
      </c>
      <c r="W12" s="74">
        <f>(H12*K12)+(N13*1)</f>
        <v>517.94528000000003</v>
      </c>
      <c r="X12" s="74">
        <f t="shared" ref="X12:X17" si="2">(I12*K12)+(N12*2)</f>
        <v>606.48928000000001</v>
      </c>
      <c r="Z12" s="53">
        <v>10</v>
      </c>
      <c r="AA12" s="53">
        <v>25</v>
      </c>
      <c r="AB12" s="53">
        <v>10</v>
      </c>
      <c r="AC12" s="33"/>
      <c r="AE12" s="30" t="str">
        <f>P12</f>
        <v xml:space="preserve">Ocean Front Villa </v>
      </c>
      <c r="AF12" s="31" t="str">
        <f>Q12</f>
        <v>HB</v>
      </c>
      <c r="AG12" s="31" t="str">
        <f>R12</f>
        <v>01 &amp; 02 Persons</v>
      </c>
      <c r="AH12" s="74">
        <f t="shared" ref="AH12:AH17" si="3">S12+Z12</f>
        <v>438.34192000000002</v>
      </c>
      <c r="AI12" s="75">
        <f t="shared" ref="AI12:AJ15" si="4">T12+Z12</f>
        <v>526.88591999999994</v>
      </c>
      <c r="AJ12" s="75">
        <f t="shared" si="4"/>
        <v>692.06656000000009</v>
      </c>
      <c r="AK12" s="75">
        <f t="shared" ref="AK12:AL15" si="5">V12+AA12</f>
        <v>780.61056000000008</v>
      </c>
      <c r="AL12" s="75">
        <f t="shared" si="5"/>
        <v>527.94528000000003</v>
      </c>
      <c r="AM12" s="75">
        <f t="shared" ref="AM12:AM17" si="6">X12+AB12</f>
        <v>616.48928000000001</v>
      </c>
    </row>
    <row r="13" spans="1:39" ht="14.45" customHeight="1">
      <c r="A13" s="30" t="s">
        <v>65</v>
      </c>
      <c r="B13" s="31" t="s">
        <v>217</v>
      </c>
      <c r="C13" s="31" t="s">
        <v>420</v>
      </c>
      <c r="D13" s="31">
        <v>367.81</v>
      </c>
      <c r="E13" s="31">
        <v>434.81</v>
      </c>
      <c r="F13" s="31">
        <v>561.58000000000004</v>
      </c>
      <c r="G13" s="31">
        <v>628.58000000000004</v>
      </c>
      <c r="H13" s="31">
        <v>440.54</v>
      </c>
      <c r="I13" s="31">
        <v>507.54</v>
      </c>
      <c r="J13" s="8"/>
      <c r="K13" s="33">
        <v>1.232</v>
      </c>
      <c r="L13" s="33"/>
      <c r="M13" s="33">
        <v>0</v>
      </c>
      <c r="N13" s="33">
        <v>6</v>
      </c>
      <c r="P13" s="30" t="str">
        <f t="shared" ref="P13:R17" si="7">A13</f>
        <v xml:space="preserve">Beach Villa </v>
      </c>
      <c r="Q13" s="31" t="str">
        <f t="shared" si="7"/>
        <v>HB</v>
      </c>
      <c r="R13" s="31" t="str">
        <f t="shared" si="7"/>
        <v>01 &amp; 02 Persons</v>
      </c>
      <c r="S13" s="74">
        <f t="shared" ref="S13:S17" si="8">(D13*K13)+(N13*1)</f>
        <v>459.14191999999997</v>
      </c>
      <c r="T13" s="74">
        <f t="shared" ref="T13:T17" si="9">(E13*K13)+(N13*2)</f>
        <v>547.68592000000001</v>
      </c>
      <c r="U13" s="74">
        <f t="shared" si="0"/>
        <v>697.86656000000005</v>
      </c>
      <c r="V13" s="74">
        <f t="shared" si="1"/>
        <v>786.41056000000003</v>
      </c>
      <c r="W13" s="74">
        <f>(H13*K13)+(N14*1)</f>
        <v>548.74527999999998</v>
      </c>
      <c r="X13" s="74">
        <f t="shared" si="2"/>
        <v>637.28927999999996</v>
      </c>
      <c r="Z13" s="53">
        <v>10</v>
      </c>
      <c r="AA13" s="53">
        <v>25</v>
      </c>
      <c r="AB13" s="53">
        <v>10</v>
      </c>
      <c r="AC13" s="33"/>
      <c r="AE13" s="30" t="str">
        <f t="shared" ref="AE13:AG17" si="10">P13</f>
        <v xml:space="preserve">Beach Villa </v>
      </c>
      <c r="AF13" s="31" t="str">
        <f t="shared" si="10"/>
        <v>HB</v>
      </c>
      <c r="AG13" s="31" t="str">
        <f t="shared" si="10"/>
        <v>01 &amp; 02 Persons</v>
      </c>
      <c r="AH13" s="74">
        <f t="shared" si="3"/>
        <v>469.14191999999997</v>
      </c>
      <c r="AI13" s="75">
        <f t="shared" si="4"/>
        <v>557.68592000000001</v>
      </c>
      <c r="AJ13" s="75">
        <f t="shared" si="4"/>
        <v>722.86656000000005</v>
      </c>
      <c r="AK13" s="75">
        <f t="shared" si="5"/>
        <v>811.41056000000003</v>
      </c>
      <c r="AL13" s="75">
        <f t="shared" si="5"/>
        <v>558.74527999999998</v>
      </c>
      <c r="AM13" s="75">
        <f t="shared" si="6"/>
        <v>647.28927999999996</v>
      </c>
    </row>
    <row r="14" spans="1:39" ht="14.45" customHeight="1">
      <c r="A14" s="30" t="s">
        <v>74</v>
      </c>
      <c r="B14" s="31" t="s">
        <v>217</v>
      </c>
      <c r="C14" s="31" t="s">
        <v>420</v>
      </c>
      <c r="D14" s="31">
        <v>394.43</v>
      </c>
      <c r="E14" s="31">
        <v>461.43</v>
      </c>
      <c r="F14" s="31">
        <v>551.83000000000004</v>
      </c>
      <c r="G14" s="31">
        <v>618.83000000000004</v>
      </c>
      <c r="H14" s="31">
        <v>510.37</v>
      </c>
      <c r="I14" s="31">
        <v>577.37</v>
      </c>
      <c r="J14" s="8"/>
      <c r="K14" s="33">
        <v>1.232</v>
      </c>
      <c r="L14" s="33"/>
      <c r="M14" s="33">
        <v>0</v>
      </c>
      <c r="N14" s="33">
        <v>6</v>
      </c>
      <c r="P14" s="30" t="str">
        <f t="shared" si="7"/>
        <v xml:space="preserve">Sunset Beach Villa </v>
      </c>
      <c r="Q14" s="31" t="str">
        <f t="shared" si="7"/>
        <v>HB</v>
      </c>
      <c r="R14" s="31" t="str">
        <f t="shared" si="7"/>
        <v>01 &amp; 02 Persons</v>
      </c>
      <c r="S14" s="74">
        <f t="shared" si="8"/>
        <v>491.93776000000003</v>
      </c>
      <c r="T14" s="74">
        <f t="shared" si="9"/>
        <v>580.48176000000001</v>
      </c>
      <c r="U14" s="74">
        <f t="shared" si="0"/>
        <v>685.85455999999999</v>
      </c>
      <c r="V14" s="74">
        <f t="shared" si="1"/>
        <v>774.39856000000009</v>
      </c>
      <c r="W14" s="74">
        <f>(H14*K14)+(N15*1)</f>
        <v>634.77584000000002</v>
      </c>
      <c r="X14" s="74">
        <f t="shared" si="2"/>
        <v>723.31984</v>
      </c>
      <c r="Z14" s="53">
        <v>10</v>
      </c>
      <c r="AA14" s="53">
        <v>25</v>
      </c>
      <c r="AB14" s="53">
        <v>10</v>
      </c>
      <c r="AC14" s="33"/>
      <c r="AE14" s="30" t="str">
        <f t="shared" si="10"/>
        <v xml:space="preserve">Sunset Beach Villa </v>
      </c>
      <c r="AF14" s="31" t="str">
        <f t="shared" si="10"/>
        <v>HB</v>
      </c>
      <c r="AG14" s="31" t="str">
        <f t="shared" si="10"/>
        <v>01 &amp; 02 Persons</v>
      </c>
      <c r="AH14" s="74">
        <f t="shared" si="3"/>
        <v>501.93776000000003</v>
      </c>
      <c r="AI14" s="75">
        <f t="shared" si="4"/>
        <v>590.48176000000001</v>
      </c>
      <c r="AJ14" s="75">
        <f t="shared" si="4"/>
        <v>710.85455999999999</v>
      </c>
      <c r="AK14" s="75">
        <f t="shared" si="5"/>
        <v>799.39856000000009</v>
      </c>
      <c r="AL14" s="75">
        <f t="shared" si="5"/>
        <v>644.77584000000002</v>
      </c>
      <c r="AM14" s="75">
        <f t="shared" si="6"/>
        <v>733.31984</v>
      </c>
    </row>
    <row r="15" spans="1:39" ht="14.45" customHeight="1">
      <c r="A15" s="30" t="s">
        <v>443</v>
      </c>
      <c r="B15" s="31" t="s">
        <v>217</v>
      </c>
      <c r="C15" s="31" t="s">
        <v>420</v>
      </c>
      <c r="D15" s="31">
        <v>394.43</v>
      </c>
      <c r="E15" s="31">
        <v>461.43</v>
      </c>
      <c r="F15" s="31">
        <v>551.83000000000004</v>
      </c>
      <c r="G15" s="31">
        <v>618.83000000000004</v>
      </c>
      <c r="H15" s="31">
        <v>510.37</v>
      </c>
      <c r="I15" s="31">
        <v>577.37</v>
      </c>
      <c r="J15" s="8"/>
      <c r="K15" s="33">
        <v>1.232</v>
      </c>
      <c r="L15" s="33"/>
      <c r="M15" s="33">
        <v>0</v>
      </c>
      <c r="N15" s="33">
        <v>6</v>
      </c>
      <c r="P15" s="30" t="str">
        <f t="shared" si="7"/>
        <v xml:space="preserve">Deluxe Villa </v>
      </c>
      <c r="Q15" s="31" t="str">
        <f t="shared" si="7"/>
        <v>HB</v>
      </c>
      <c r="R15" s="31" t="str">
        <f t="shared" si="7"/>
        <v>01 &amp; 02 Persons</v>
      </c>
      <c r="S15" s="74">
        <f t="shared" si="8"/>
        <v>491.93776000000003</v>
      </c>
      <c r="T15" s="74">
        <f t="shared" si="9"/>
        <v>580.48176000000001</v>
      </c>
      <c r="U15" s="74">
        <f t="shared" si="0"/>
        <v>685.85455999999999</v>
      </c>
      <c r="V15" s="74">
        <f t="shared" si="1"/>
        <v>774.39856000000009</v>
      </c>
      <c r="W15" s="74">
        <f>(H15*K15)+(N15*1)</f>
        <v>634.77584000000002</v>
      </c>
      <c r="X15" s="74">
        <f t="shared" si="2"/>
        <v>723.31984</v>
      </c>
      <c r="Z15" s="53">
        <v>10</v>
      </c>
      <c r="AA15" s="53">
        <v>25</v>
      </c>
      <c r="AB15" s="53">
        <v>10</v>
      </c>
      <c r="AC15" s="33"/>
      <c r="AE15" s="30" t="str">
        <f t="shared" si="10"/>
        <v xml:space="preserve">Deluxe Villa </v>
      </c>
      <c r="AF15" s="31" t="str">
        <f t="shared" si="10"/>
        <v>HB</v>
      </c>
      <c r="AG15" s="31" t="str">
        <f t="shared" si="10"/>
        <v>01 &amp; 02 Persons</v>
      </c>
      <c r="AH15" s="74">
        <f t="shared" si="3"/>
        <v>501.93776000000003</v>
      </c>
      <c r="AI15" s="75">
        <f t="shared" si="4"/>
        <v>590.48176000000001</v>
      </c>
      <c r="AJ15" s="75">
        <f t="shared" si="4"/>
        <v>710.85455999999999</v>
      </c>
      <c r="AK15" s="75">
        <f t="shared" si="5"/>
        <v>799.39856000000009</v>
      </c>
      <c r="AL15" s="75">
        <f t="shared" si="5"/>
        <v>644.77584000000002</v>
      </c>
      <c r="AM15" s="75">
        <f t="shared" si="6"/>
        <v>733.31984</v>
      </c>
    </row>
    <row r="16" spans="1:39" ht="14.45" customHeight="1">
      <c r="A16" s="30" t="s">
        <v>444</v>
      </c>
      <c r="B16" s="31" t="s">
        <v>217</v>
      </c>
      <c r="C16" s="31" t="s">
        <v>420</v>
      </c>
      <c r="D16" s="31">
        <v>809.45</v>
      </c>
      <c r="E16" s="31">
        <v>876.45</v>
      </c>
      <c r="F16" s="31">
        <v>825.33</v>
      </c>
      <c r="G16" s="31">
        <v>892.33</v>
      </c>
      <c r="H16" s="31">
        <v>812.65</v>
      </c>
      <c r="I16" s="31">
        <v>879.65</v>
      </c>
      <c r="J16" s="8"/>
      <c r="K16" s="33">
        <v>1.232</v>
      </c>
      <c r="L16" s="33"/>
      <c r="M16" s="33">
        <v>0</v>
      </c>
      <c r="N16" s="33">
        <v>6</v>
      </c>
      <c r="P16" s="30" t="str">
        <f t="shared" si="7"/>
        <v xml:space="preserve">Lagoon Villa </v>
      </c>
      <c r="Q16" s="31" t="str">
        <f t="shared" si="7"/>
        <v>HB</v>
      </c>
      <c r="R16" s="31" t="str">
        <f t="shared" si="7"/>
        <v>01 &amp; 02 Persons</v>
      </c>
      <c r="S16" s="74">
        <f t="shared" si="8"/>
        <v>1003.2424000000001</v>
      </c>
      <c r="T16" s="74">
        <f t="shared" si="9"/>
        <v>1091.7864</v>
      </c>
      <c r="U16" s="74">
        <f t="shared" si="0"/>
        <v>1022.80656</v>
      </c>
      <c r="V16" s="74">
        <f t="shared" si="1"/>
        <v>1111.3505600000001</v>
      </c>
      <c r="W16" s="74">
        <f>(H16*K16)+(N16*1)</f>
        <v>1007.1848</v>
      </c>
      <c r="X16" s="74">
        <f t="shared" si="2"/>
        <v>1095.7287999999999</v>
      </c>
      <c r="Z16" s="53">
        <v>10</v>
      </c>
      <c r="AA16" s="53">
        <v>25</v>
      </c>
      <c r="AB16" s="53">
        <v>10</v>
      </c>
      <c r="AC16" s="33"/>
      <c r="AE16" s="30" t="str">
        <f t="shared" si="10"/>
        <v xml:space="preserve">Lagoon Villa </v>
      </c>
      <c r="AF16" s="31" t="str">
        <f t="shared" si="10"/>
        <v>HB</v>
      </c>
      <c r="AG16" s="31" t="str">
        <f t="shared" si="10"/>
        <v>01 &amp; 02 Persons</v>
      </c>
      <c r="AH16" s="74">
        <f t="shared" si="3"/>
        <v>1013.2424000000001</v>
      </c>
      <c r="AI16" s="75">
        <f>T16+Z16</f>
        <v>1101.7864</v>
      </c>
      <c r="AJ16" s="75">
        <f>U16+AA16</f>
        <v>1047.80656</v>
      </c>
      <c r="AK16" s="75">
        <f>V16+AA16</f>
        <v>1136.3505600000001</v>
      </c>
      <c r="AL16" s="75">
        <f>W16+AB16</f>
        <v>1017.1848</v>
      </c>
      <c r="AM16" s="75">
        <f t="shared" si="6"/>
        <v>1105.7287999999999</v>
      </c>
    </row>
    <row r="17" spans="1:39" ht="14.45" customHeight="1">
      <c r="A17" s="30" t="s">
        <v>445</v>
      </c>
      <c r="B17" s="31" t="s">
        <v>217</v>
      </c>
      <c r="C17" s="31" t="s">
        <v>420</v>
      </c>
      <c r="D17" s="31">
        <v>996.47</v>
      </c>
      <c r="E17" s="31">
        <v>1063.47</v>
      </c>
      <c r="F17" s="31">
        <v>1103.18</v>
      </c>
      <c r="G17" s="31">
        <v>1170.18</v>
      </c>
      <c r="H17" s="31">
        <v>1116.23</v>
      </c>
      <c r="I17" s="31">
        <v>1183.23</v>
      </c>
      <c r="J17" s="8"/>
      <c r="K17" s="33">
        <v>1.232</v>
      </c>
      <c r="L17" s="33"/>
      <c r="M17" s="33">
        <v>0</v>
      </c>
      <c r="N17" s="33">
        <v>6</v>
      </c>
      <c r="P17" s="30" t="str">
        <f t="shared" si="7"/>
        <v xml:space="preserve">Sunset Lagoon Villa </v>
      </c>
      <c r="Q17" s="31" t="str">
        <f t="shared" si="7"/>
        <v>HB</v>
      </c>
      <c r="R17" s="31" t="str">
        <f t="shared" si="7"/>
        <v>01 &amp; 02 Persons</v>
      </c>
      <c r="S17" s="74">
        <f t="shared" si="8"/>
        <v>1233.65104</v>
      </c>
      <c r="T17" s="74">
        <f t="shared" si="9"/>
        <v>1322.1950400000001</v>
      </c>
      <c r="U17" s="74">
        <f t="shared" si="0"/>
        <v>1365.1177600000001</v>
      </c>
      <c r="V17" s="74">
        <f t="shared" si="1"/>
        <v>1453.66176</v>
      </c>
      <c r="W17" s="74">
        <f>(H17*K17)+(N17*1)</f>
        <v>1381.1953599999999</v>
      </c>
      <c r="X17" s="74">
        <f t="shared" si="2"/>
        <v>1469.73936</v>
      </c>
      <c r="Z17" s="53">
        <v>10</v>
      </c>
      <c r="AA17" s="53">
        <v>25</v>
      </c>
      <c r="AB17" s="53">
        <v>10</v>
      </c>
      <c r="AC17" s="33"/>
      <c r="AE17" s="30" t="str">
        <f t="shared" si="10"/>
        <v xml:space="preserve">Sunset Lagoon Villa </v>
      </c>
      <c r="AF17" s="31" t="str">
        <f t="shared" si="10"/>
        <v>HB</v>
      </c>
      <c r="AG17" s="31" t="str">
        <f t="shared" si="10"/>
        <v>01 &amp; 02 Persons</v>
      </c>
      <c r="AH17" s="74">
        <f t="shared" si="3"/>
        <v>1243.65104</v>
      </c>
      <c r="AI17" s="75">
        <f>T17+Z17</f>
        <v>1332.1950400000001</v>
      </c>
      <c r="AJ17" s="75">
        <f>U17+AA17</f>
        <v>1390.1177600000001</v>
      </c>
      <c r="AK17" s="75">
        <f>V17+AA17</f>
        <v>1478.66176</v>
      </c>
      <c r="AL17" s="75">
        <f>W17+AB17</f>
        <v>1391.1953599999999</v>
      </c>
      <c r="AM17" s="75">
        <f t="shared" si="6"/>
        <v>1479.73936</v>
      </c>
    </row>
    <row r="18" spans="1:39" ht="14.45" customHeight="1">
      <c r="A18" s="25" t="s">
        <v>24</v>
      </c>
      <c r="K18" s="25" t="s">
        <v>25</v>
      </c>
      <c r="P18" s="25" t="s">
        <v>26</v>
      </c>
      <c r="Z18" s="25" t="s">
        <v>27</v>
      </c>
      <c r="AE18" s="25" t="s">
        <v>28</v>
      </c>
    </row>
    <row r="19" spans="1:39" ht="14.45" customHeight="1">
      <c r="A19" s="299" t="s">
        <v>0</v>
      </c>
      <c r="B19" s="299" t="s">
        <v>1</v>
      </c>
      <c r="C19" s="299" t="s">
        <v>29</v>
      </c>
      <c r="D19" s="288" t="s">
        <v>399</v>
      </c>
      <c r="E19" s="290"/>
      <c r="F19" s="288" t="s">
        <v>402</v>
      </c>
      <c r="G19" s="290"/>
      <c r="H19" s="288" t="s">
        <v>399</v>
      </c>
      <c r="I19" s="290"/>
      <c r="J19" s="8"/>
      <c r="K19" s="26" t="s">
        <v>415</v>
      </c>
      <c r="L19" s="26" t="s">
        <v>33</v>
      </c>
      <c r="M19" s="26" t="s">
        <v>34</v>
      </c>
      <c r="N19" s="26" t="s">
        <v>34</v>
      </c>
      <c r="P19" s="294" t="s">
        <v>0</v>
      </c>
      <c r="Q19" s="294" t="s">
        <v>1</v>
      </c>
      <c r="R19" s="294" t="s">
        <v>29</v>
      </c>
      <c r="S19" s="291" t="str">
        <f>D19</f>
        <v>Season D</v>
      </c>
      <c r="T19" s="293"/>
      <c r="U19" s="291" t="str">
        <f>F19</f>
        <v>Season E</v>
      </c>
      <c r="V19" s="293"/>
      <c r="W19" s="291" t="str">
        <f>H19</f>
        <v>Season D</v>
      </c>
      <c r="X19" s="293"/>
      <c r="Z19" s="27" t="str">
        <f>S19</f>
        <v>Season D</v>
      </c>
      <c r="AA19" s="27" t="str">
        <f>U19</f>
        <v>Season E</v>
      </c>
      <c r="AB19" s="27" t="str">
        <f>W19</f>
        <v>Season D</v>
      </c>
      <c r="AC19" s="28"/>
      <c r="AE19" s="295" t="s">
        <v>0</v>
      </c>
      <c r="AF19" s="295" t="s">
        <v>1</v>
      </c>
      <c r="AG19" s="295" t="s">
        <v>29</v>
      </c>
      <c r="AH19" s="282" t="str">
        <f>Z19</f>
        <v>Season D</v>
      </c>
      <c r="AI19" s="284"/>
      <c r="AJ19" s="282" t="str">
        <f>AA19</f>
        <v>Season E</v>
      </c>
      <c r="AK19" s="284"/>
      <c r="AL19" s="282" t="str">
        <f>AB19</f>
        <v>Season D</v>
      </c>
      <c r="AM19" s="284"/>
    </row>
    <row r="20" spans="1:39" ht="14.45" customHeight="1">
      <c r="A20" s="299"/>
      <c r="B20" s="299"/>
      <c r="C20" s="299"/>
      <c r="D20" s="288" t="s">
        <v>401</v>
      </c>
      <c r="E20" s="290"/>
      <c r="F20" s="288" t="s">
        <v>179</v>
      </c>
      <c r="G20" s="290"/>
      <c r="H20" s="288" t="s">
        <v>180</v>
      </c>
      <c r="I20" s="290"/>
      <c r="J20" s="8"/>
      <c r="K20" s="26" t="s">
        <v>37</v>
      </c>
      <c r="L20" s="26" t="s">
        <v>38</v>
      </c>
      <c r="M20" s="26" t="s">
        <v>353</v>
      </c>
      <c r="N20" s="26" t="s">
        <v>353</v>
      </c>
      <c r="P20" s="294"/>
      <c r="Q20" s="294"/>
      <c r="R20" s="294"/>
      <c r="S20" s="291" t="str">
        <f>D20</f>
        <v>21 Apr 2020 to 31 Jul 2020</v>
      </c>
      <c r="T20" s="293"/>
      <c r="U20" s="291" t="str">
        <f>F20</f>
        <v>01 Aug 2020 to 31 Aug 2020</v>
      </c>
      <c r="V20" s="293"/>
      <c r="W20" s="291" t="str">
        <f>H20</f>
        <v>01 Sep 2020 to 30 Sep 2020</v>
      </c>
      <c r="X20" s="293"/>
      <c r="Z20" s="27" t="str">
        <f>S20</f>
        <v>21 Apr 2020 to 31 Jul 2020</v>
      </c>
      <c r="AA20" s="27" t="str">
        <f>U20</f>
        <v>01 Aug 2020 to 31 Aug 2020</v>
      </c>
      <c r="AB20" s="27" t="str">
        <f>W20</f>
        <v>01 Sep 2020 to 30 Sep 2020</v>
      </c>
      <c r="AC20" s="28"/>
      <c r="AE20" s="296"/>
      <c r="AF20" s="296"/>
      <c r="AG20" s="296"/>
      <c r="AH20" s="282" t="str">
        <f>Z20</f>
        <v>21 Apr 2020 to 31 Jul 2020</v>
      </c>
      <c r="AI20" s="284"/>
      <c r="AJ20" s="282" t="str">
        <f>AA20</f>
        <v>01 Aug 2020 to 31 Aug 2020</v>
      </c>
      <c r="AK20" s="284"/>
      <c r="AL20" s="282" t="str">
        <f>AB20</f>
        <v>01 Sep 2020 to 30 Sep 2020</v>
      </c>
      <c r="AM20" s="284"/>
    </row>
    <row r="21" spans="1:39" ht="14.45" customHeight="1">
      <c r="A21" s="299"/>
      <c r="B21" s="299"/>
      <c r="C21" s="299"/>
      <c r="D21" s="29" t="s">
        <v>3</v>
      </c>
      <c r="E21" s="29" t="s">
        <v>4</v>
      </c>
      <c r="F21" s="29" t="s">
        <v>3</v>
      </c>
      <c r="G21" s="29" t="s">
        <v>4</v>
      </c>
      <c r="H21" s="29" t="s">
        <v>3</v>
      </c>
      <c r="I21" s="29" t="s">
        <v>4</v>
      </c>
      <c r="J21" s="8"/>
      <c r="K21" s="26"/>
      <c r="L21" s="26"/>
      <c r="M21" s="26"/>
      <c r="N21" s="26"/>
      <c r="P21" s="294"/>
      <c r="Q21" s="294"/>
      <c r="R21" s="294"/>
      <c r="S21" s="51" t="s">
        <v>3</v>
      </c>
      <c r="T21" s="51" t="s">
        <v>4</v>
      </c>
      <c r="U21" s="51" t="s">
        <v>3</v>
      </c>
      <c r="V21" s="51" t="s">
        <v>4</v>
      </c>
      <c r="W21" s="51" t="s">
        <v>3</v>
      </c>
      <c r="X21" s="51" t="s">
        <v>4</v>
      </c>
      <c r="Z21" s="27"/>
      <c r="AA21" s="27"/>
      <c r="AB21" s="27"/>
      <c r="AC21" s="28"/>
      <c r="AE21" s="297"/>
      <c r="AF21" s="297"/>
      <c r="AG21" s="297"/>
      <c r="AH21" s="52" t="s">
        <v>3</v>
      </c>
      <c r="AI21" s="52" t="s">
        <v>4</v>
      </c>
      <c r="AJ21" s="52" t="s">
        <v>3</v>
      </c>
      <c r="AK21" s="52" t="s">
        <v>4</v>
      </c>
      <c r="AL21" s="52" t="s">
        <v>3</v>
      </c>
      <c r="AM21" s="52" t="s">
        <v>4</v>
      </c>
    </row>
    <row r="22" spans="1:39" ht="14.45" customHeight="1">
      <c r="A22" s="30" t="s">
        <v>442</v>
      </c>
      <c r="B22" s="31" t="s">
        <v>217</v>
      </c>
      <c r="C22" s="31" t="s">
        <v>420</v>
      </c>
      <c r="D22" s="31">
        <v>260.36</v>
      </c>
      <c r="E22" s="31">
        <v>327.36</v>
      </c>
      <c r="F22" s="31">
        <v>358.38</v>
      </c>
      <c r="G22" s="31">
        <v>425.38</v>
      </c>
      <c r="H22" s="31">
        <v>260.36</v>
      </c>
      <c r="I22" s="31">
        <v>327.36</v>
      </c>
      <c r="J22" s="8"/>
      <c r="K22" s="33">
        <v>1.232</v>
      </c>
      <c r="L22" s="33"/>
      <c r="M22" s="33">
        <v>0</v>
      </c>
      <c r="N22" s="33">
        <v>6</v>
      </c>
      <c r="P22" s="30" t="str">
        <f t="shared" ref="P22:R27" si="11">A22</f>
        <v xml:space="preserve">Ocean Front Villa </v>
      </c>
      <c r="Q22" s="31" t="str">
        <f t="shared" si="11"/>
        <v>HB</v>
      </c>
      <c r="R22" s="31" t="str">
        <f t="shared" si="11"/>
        <v>01 &amp; 02 Persons</v>
      </c>
      <c r="S22" s="74">
        <f t="shared" ref="S22:S27" si="12">(D22*K22)+(N22*1)</f>
        <v>326.76352000000003</v>
      </c>
      <c r="T22" s="74">
        <f t="shared" ref="T22:T27" si="13">(E22*K22)+(N22*2)</f>
        <v>415.30752000000001</v>
      </c>
      <c r="U22" s="74">
        <f t="shared" ref="U22:U27" si="14">(F22*K22)+(N22*1)</f>
        <v>447.52415999999999</v>
      </c>
      <c r="V22" s="74">
        <f t="shared" ref="V22:V27" si="15">(G22*K22)+(N22*2)</f>
        <v>536.06816000000003</v>
      </c>
      <c r="W22" s="74">
        <f>(H22*K22)+(N23*1)</f>
        <v>326.76352000000003</v>
      </c>
      <c r="X22" s="74">
        <f t="shared" ref="X22:X27" si="16">(I22*K22)+(N22*2)</f>
        <v>415.30752000000001</v>
      </c>
      <c r="Z22" s="53">
        <v>10</v>
      </c>
      <c r="AA22" s="53">
        <v>10</v>
      </c>
      <c r="AB22" s="53">
        <v>10</v>
      </c>
      <c r="AC22" s="33"/>
      <c r="AE22" s="30" t="str">
        <f t="shared" ref="AE22:AG27" si="17">P22</f>
        <v xml:space="preserve">Ocean Front Villa </v>
      </c>
      <c r="AF22" s="31" t="str">
        <f t="shared" si="17"/>
        <v>HB</v>
      </c>
      <c r="AG22" s="31" t="str">
        <f t="shared" si="17"/>
        <v>01 &amp; 02 Persons</v>
      </c>
      <c r="AH22" s="74">
        <f t="shared" ref="AH22:AH27" si="18">S22+Z22</f>
        <v>336.76352000000003</v>
      </c>
      <c r="AI22" s="75">
        <f t="shared" ref="AI22:AJ27" si="19">T22+Z22</f>
        <v>425.30752000000001</v>
      </c>
      <c r="AJ22" s="75">
        <f t="shared" si="19"/>
        <v>457.52415999999999</v>
      </c>
      <c r="AK22" s="75">
        <f t="shared" ref="AK22:AL27" si="20">V22+AA22</f>
        <v>546.06816000000003</v>
      </c>
      <c r="AL22" s="75">
        <f t="shared" si="20"/>
        <v>336.76352000000003</v>
      </c>
      <c r="AM22" s="75">
        <f t="shared" ref="AM22:AM27" si="21">X22+AB22</f>
        <v>425.30752000000001</v>
      </c>
    </row>
    <row r="23" spans="1:39" ht="14.45" customHeight="1">
      <c r="A23" s="30" t="s">
        <v>65</v>
      </c>
      <c r="B23" s="31" t="s">
        <v>217</v>
      </c>
      <c r="C23" s="31" t="s">
        <v>420</v>
      </c>
      <c r="D23" s="31">
        <v>285.36</v>
      </c>
      <c r="E23" s="31">
        <v>352.36</v>
      </c>
      <c r="F23" s="31">
        <v>383.38</v>
      </c>
      <c r="G23" s="31">
        <v>450.38</v>
      </c>
      <c r="H23" s="31">
        <v>285.36</v>
      </c>
      <c r="I23" s="31">
        <v>352.36</v>
      </c>
      <c r="J23" s="8"/>
      <c r="K23" s="33">
        <v>1.232</v>
      </c>
      <c r="L23" s="33"/>
      <c r="M23" s="33">
        <v>0</v>
      </c>
      <c r="N23" s="33">
        <v>6</v>
      </c>
      <c r="P23" s="30" t="str">
        <f t="shared" si="11"/>
        <v xml:space="preserve">Beach Villa </v>
      </c>
      <c r="Q23" s="31" t="str">
        <f t="shared" si="11"/>
        <v>HB</v>
      </c>
      <c r="R23" s="31" t="str">
        <f t="shared" si="11"/>
        <v>01 &amp; 02 Persons</v>
      </c>
      <c r="S23" s="74">
        <f t="shared" si="12"/>
        <v>357.56352000000004</v>
      </c>
      <c r="T23" s="74">
        <f t="shared" si="13"/>
        <v>446.10752000000002</v>
      </c>
      <c r="U23" s="74">
        <f t="shared" si="14"/>
        <v>478.32416000000001</v>
      </c>
      <c r="V23" s="74">
        <f t="shared" si="15"/>
        <v>566.86815999999999</v>
      </c>
      <c r="W23" s="74">
        <f>(H23*K23)+(N24*1)</f>
        <v>357.56352000000004</v>
      </c>
      <c r="X23" s="74">
        <f t="shared" si="16"/>
        <v>446.10752000000002</v>
      </c>
      <c r="Z23" s="53">
        <v>10</v>
      </c>
      <c r="AA23" s="53">
        <v>10</v>
      </c>
      <c r="AB23" s="53">
        <v>10</v>
      </c>
      <c r="AC23" s="33"/>
      <c r="AE23" s="30" t="str">
        <f t="shared" si="17"/>
        <v xml:space="preserve">Beach Villa </v>
      </c>
      <c r="AF23" s="31" t="str">
        <f t="shared" si="17"/>
        <v>HB</v>
      </c>
      <c r="AG23" s="31" t="str">
        <f t="shared" si="17"/>
        <v>01 &amp; 02 Persons</v>
      </c>
      <c r="AH23" s="74">
        <f t="shared" si="18"/>
        <v>367.56352000000004</v>
      </c>
      <c r="AI23" s="75">
        <f t="shared" si="19"/>
        <v>456.10752000000002</v>
      </c>
      <c r="AJ23" s="75">
        <f t="shared" si="19"/>
        <v>488.32416000000001</v>
      </c>
      <c r="AK23" s="75">
        <f t="shared" si="20"/>
        <v>576.86815999999999</v>
      </c>
      <c r="AL23" s="75">
        <f t="shared" si="20"/>
        <v>367.56352000000004</v>
      </c>
      <c r="AM23" s="75">
        <f t="shared" si="21"/>
        <v>456.10752000000002</v>
      </c>
    </row>
    <row r="24" spans="1:39" ht="14.45" customHeight="1">
      <c r="A24" s="30" t="s">
        <v>74</v>
      </c>
      <c r="B24" s="31" t="s">
        <v>217</v>
      </c>
      <c r="C24" s="31" t="s">
        <v>420</v>
      </c>
      <c r="D24" s="31">
        <v>335.36</v>
      </c>
      <c r="E24" s="31">
        <v>402.36</v>
      </c>
      <c r="F24" s="31">
        <v>433.38</v>
      </c>
      <c r="G24" s="31">
        <v>500.38</v>
      </c>
      <c r="H24" s="31">
        <v>335.36</v>
      </c>
      <c r="I24" s="31">
        <v>402.36</v>
      </c>
      <c r="J24" s="8"/>
      <c r="K24" s="33">
        <v>1.232</v>
      </c>
      <c r="L24" s="33"/>
      <c r="M24" s="33">
        <v>0</v>
      </c>
      <c r="N24" s="33">
        <v>6</v>
      </c>
      <c r="P24" s="30" t="str">
        <f t="shared" si="11"/>
        <v xml:space="preserve">Sunset Beach Villa </v>
      </c>
      <c r="Q24" s="31" t="str">
        <f t="shared" si="11"/>
        <v>HB</v>
      </c>
      <c r="R24" s="31" t="str">
        <f t="shared" si="11"/>
        <v>01 &amp; 02 Persons</v>
      </c>
      <c r="S24" s="74">
        <f t="shared" si="12"/>
        <v>419.16352000000001</v>
      </c>
      <c r="T24" s="74">
        <f t="shared" si="13"/>
        <v>507.70751999999999</v>
      </c>
      <c r="U24" s="74">
        <f t="shared" si="14"/>
        <v>539.92416000000003</v>
      </c>
      <c r="V24" s="74">
        <f t="shared" si="15"/>
        <v>628.46816000000001</v>
      </c>
      <c r="W24" s="74">
        <f>(H24*K24)+(N25*1)</f>
        <v>419.16352000000001</v>
      </c>
      <c r="X24" s="74">
        <f t="shared" si="16"/>
        <v>507.70751999999999</v>
      </c>
      <c r="Z24" s="53">
        <v>10</v>
      </c>
      <c r="AA24" s="53">
        <v>10</v>
      </c>
      <c r="AB24" s="53">
        <v>10</v>
      </c>
      <c r="AC24" s="33"/>
      <c r="AE24" s="30" t="str">
        <f t="shared" si="17"/>
        <v xml:space="preserve">Sunset Beach Villa </v>
      </c>
      <c r="AF24" s="31" t="str">
        <f t="shared" si="17"/>
        <v>HB</v>
      </c>
      <c r="AG24" s="31" t="str">
        <f t="shared" si="17"/>
        <v>01 &amp; 02 Persons</v>
      </c>
      <c r="AH24" s="74">
        <f t="shared" si="18"/>
        <v>429.16352000000001</v>
      </c>
      <c r="AI24" s="75">
        <f t="shared" si="19"/>
        <v>517.70751999999993</v>
      </c>
      <c r="AJ24" s="75">
        <f t="shared" si="19"/>
        <v>549.92416000000003</v>
      </c>
      <c r="AK24" s="75">
        <f t="shared" si="20"/>
        <v>638.46816000000001</v>
      </c>
      <c r="AL24" s="75">
        <f t="shared" si="20"/>
        <v>429.16352000000001</v>
      </c>
      <c r="AM24" s="75">
        <f t="shared" si="21"/>
        <v>517.70751999999993</v>
      </c>
    </row>
    <row r="25" spans="1:39" ht="14.45" customHeight="1">
      <c r="A25" s="30" t="s">
        <v>443</v>
      </c>
      <c r="B25" s="31" t="s">
        <v>217</v>
      </c>
      <c r="C25" s="31" t="s">
        <v>420</v>
      </c>
      <c r="D25" s="31">
        <v>335.36</v>
      </c>
      <c r="E25" s="31">
        <v>402.36</v>
      </c>
      <c r="F25" s="31">
        <v>433.38</v>
      </c>
      <c r="G25" s="31">
        <v>500.38</v>
      </c>
      <c r="H25" s="31">
        <v>335.36</v>
      </c>
      <c r="I25" s="31">
        <v>402.36</v>
      </c>
      <c r="J25" s="8"/>
      <c r="K25" s="33">
        <v>1.232</v>
      </c>
      <c r="L25" s="33"/>
      <c r="M25" s="33">
        <v>0</v>
      </c>
      <c r="N25" s="33">
        <v>6</v>
      </c>
      <c r="P25" s="30" t="str">
        <f t="shared" si="11"/>
        <v xml:space="preserve">Deluxe Villa </v>
      </c>
      <c r="Q25" s="31" t="str">
        <f t="shared" si="11"/>
        <v>HB</v>
      </c>
      <c r="R25" s="31" t="str">
        <f t="shared" si="11"/>
        <v>01 &amp; 02 Persons</v>
      </c>
      <c r="S25" s="74">
        <f t="shared" si="12"/>
        <v>419.16352000000001</v>
      </c>
      <c r="T25" s="74">
        <f t="shared" si="13"/>
        <v>507.70751999999999</v>
      </c>
      <c r="U25" s="74">
        <f t="shared" si="14"/>
        <v>539.92416000000003</v>
      </c>
      <c r="V25" s="74">
        <f t="shared" si="15"/>
        <v>628.46816000000001</v>
      </c>
      <c r="W25" s="74">
        <f>(H25*K25)+(N25*1)</f>
        <v>419.16352000000001</v>
      </c>
      <c r="X25" s="74">
        <f t="shared" si="16"/>
        <v>507.70751999999999</v>
      </c>
      <c r="Z25" s="53">
        <v>10</v>
      </c>
      <c r="AA25" s="53">
        <v>10</v>
      </c>
      <c r="AB25" s="53">
        <v>10</v>
      </c>
      <c r="AC25" s="33"/>
      <c r="AE25" s="30" t="str">
        <f t="shared" si="17"/>
        <v xml:space="preserve">Deluxe Villa </v>
      </c>
      <c r="AF25" s="31" t="str">
        <f t="shared" si="17"/>
        <v>HB</v>
      </c>
      <c r="AG25" s="31" t="str">
        <f t="shared" si="17"/>
        <v>01 &amp; 02 Persons</v>
      </c>
      <c r="AH25" s="74">
        <f t="shared" si="18"/>
        <v>429.16352000000001</v>
      </c>
      <c r="AI25" s="75">
        <f t="shared" si="19"/>
        <v>517.70751999999993</v>
      </c>
      <c r="AJ25" s="75">
        <f t="shared" si="19"/>
        <v>549.92416000000003</v>
      </c>
      <c r="AK25" s="75">
        <f t="shared" si="20"/>
        <v>638.46816000000001</v>
      </c>
      <c r="AL25" s="75">
        <f t="shared" si="20"/>
        <v>429.16352000000001</v>
      </c>
      <c r="AM25" s="75">
        <f t="shared" si="21"/>
        <v>517.70751999999993</v>
      </c>
    </row>
    <row r="26" spans="1:39" ht="14.45" customHeight="1">
      <c r="A26" s="30" t="s">
        <v>444</v>
      </c>
      <c r="B26" s="31" t="s">
        <v>217</v>
      </c>
      <c r="C26" s="31" t="s">
        <v>420</v>
      </c>
      <c r="D26" s="31">
        <v>626.44000000000005</v>
      </c>
      <c r="E26" s="31">
        <v>693.44</v>
      </c>
      <c r="F26" s="31">
        <v>718.64</v>
      </c>
      <c r="G26" s="31">
        <v>785.64</v>
      </c>
      <c r="H26" s="31">
        <v>626.44000000000005</v>
      </c>
      <c r="I26" s="31">
        <v>693.44</v>
      </c>
      <c r="J26" s="8"/>
      <c r="K26" s="33">
        <v>1.232</v>
      </c>
      <c r="L26" s="33"/>
      <c r="M26" s="33">
        <v>0</v>
      </c>
      <c r="N26" s="33">
        <v>6</v>
      </c>
      <c r="P26" s="30" t="str">
        <f t="shared" si="11"/>
        <v xml:space="preserve">Lagoon Villa </v>
      </c>
      <c r="Q26" s="31" t="str">
        <f t="shared" si="11"/>
        <v>HB</v>
      </c>
      <c r="R26" s="31" t="str">
        <f t="shared" si="11"/>
        <v>01 &amp; 02 Persons</v>
      </c>
      <c r="S26" s="74">
        <f t="shared" si="12"/>
        <v>777.77408000000003</v>
      </c>
      <c r="T26" s="74">
        <f t="shared" si="13"/>
        <v>866.31808000000001</v>
      </c>
      <c r="U26" s="74">
        <f t="shared" si="14"/>
        <v>891.36447999999996</v>
      </c>
      <c r="V26" s="74">
        <f t="shared" si="15"/>
        <v>979.90847999999994</v>
      </c>
      <c r="W26" s="74">
        <f>(H26*K26)+(N26*1)</f>
        <v>777.77408000000003</v>
      </c>
      <c r="X26" s="74">
        <f t="shared" si="16"/>
        <v>866.31808000000001</v>
      </c>
      <c r="Z26" s="53">
        <v>10</v>
      </c>
      <c r="AA26" s="53">
        <v>10</v>
      </c>
      <c r="AB26" s="53">
        <v>10</v>
      </c>
      <c r="AC26" s="33"/>
      <c r="AE26" s="30" t="str">
        <f t="shared" si="17"/>
        <v xml:space="preserve">Lagoon Villa </v>
      </c>
      <c r="AF26" s="31" t="str">
        <f t="shared" si="17"/>
        <v>HB</v>
      </c>
      <c r="AG26" s="31" t="str">
        <f t="shared" si="17"/>
        <v>01 &amp; 02 Persons</v>
      </c>
      <c r="AH26" s="74">
        <f t="shared" si="18"/>
        <v>787.77408000000003</v>
      </c>
      <c r="AI26" s="75">
        <f t="shared" si="19"/>
        <v>876.31808000000001</v>
      </c>
      <c r="AJ26" s="75">
        <f t="shared" si="19"/>
        <v>901.36447999999996</v>
      </c>
      <c r="AK26" s="75">
        <f t="shared" si="20"/>
        <v>989.90847999999994</v>
      </c>
      <c r="AL26" s="75">
        <f t="shared" si="20"/>
        <v>787.77408000000003</v>
      </c>
      <c r="AM26" s="75">
        <f t="shared" si="21"/>
        <v>876.31808000000001</v>
      </c>
    </row>
    <row r="27" spans="1:39" ht="14.45" customHeight="1">
      <c r="A27" s="30" t="s">
        <v>445</v>
      </c>
      <c r="B27" s="31" t="s">
        <v>217</v>
      </c>
      <c r="C27" s="31" t="s">
        <v>420</v>
      </c>
      <c r="D27" s="31">
        <v>830.8</v>
      </c>
      <c r="E27" s="31">
        <v>897.8</v>
      </c>
      <c r="F27" s="31">
        <v>984.73</v>
      </c>
      <c r="G27" s="31">
        <v>1051.73</v>
      </c>
      <c r="H27" s="31">
        <v>830.8</v>
      </c>
      <c r="I27" s="31">
        <v>897.8</v>
      </c>
      <c r="J27" s="8"/>
      <c r="K27" s="33">
        <v>1.232</v>
      </c>
      <c r="L27" s="33"/>
      <c r="M27" s="33">
        <v>0</v>
      </c>
      <c r="N27" s="33">
        <v>6</v>
      </c>
      <c r="P27" s="30" t="str">
        <f t="shared" si="11"/>
        <v xml:space="preserve">Sunset Lagoon Villa </v>
      </c>
      <c r="Q27" s="31" t="str">
        <f t="shared" si="11"/>
        <v>HB</v>
      </c>
      <c r="R27" s="31" t="str">
        <f t="shared" si="11"/>
        <v>01 &amp; 02 Persons</v>
      </c>
      <c r="S27" s="74">
        <f t="shared" si="12"/>
        <v>1029.5455999999999</v>
      </c>
      <c r="T27" s="74">
        <f t="shared" si="13"/>
        <v>1118.0896</v>
      </c>
      <c r="U27" s="74">
        <f t="shared" si="14"/>
        <v>1219.1873599999999</v>
      </c>
      <c r="V27" s="74">
        <f t="shared" si="15"/>
        <v>1307.73136</v>
      </c>
      <c r="W27" s="74">
        <f>(H27*K27)+(N27*1)</f>
        <v>1029.5455999999999</v>
      </c>
      <c r="X27" s="74">
        <f t="shared" si="16"/>
        <v>1118.0896</v>
      </c>
      <c r="Z27" s="53">
        <v>10</v>
      </c>
      <c r="AA27" s="53">
        <v>10</v>
      </c>
      <c r="AB27" s="53">
        <v>10</v>
      </c>
      <c r="AC27" s="33"/>
      <c r="AE27" s="30" t="str">
        <f t="shared" si="17"/>
        <v xml:space="preserve">Sunset Lagoon Villa </v>
      </c>
      <c r="AF27" s="31" t="str">
        <f t="shared" si="17"/>
        <v>HB</v>
      </c>
      <c r="AG27" s="31" t="str">
        <f t="shared" si="17"/>
        <v>01 &amp; 02 Persons</v>
      </c>
      <c r="AH27" s="74">
        <f t="shared" si="18"/>
        <v>1039.5455999999999</v>
      </c>
      <c r="AI27" s="75">
        <f t="shared" si="19"/>
        <v>1128.0896</v>
      </c>
      <c r="AJ27" s="75">
        <f t="shared" si="19"/>
        <v>1229.1873599999999</v>
      </c>
      <c r="AK27" s="75">
        <f t="shared" si="20"/>
        <v>1317.73136</v>
      </c>
      <c r="AL27" s="75">
        <f t="shared" si="20"/>
        <v>1039.5455999999999</v>
      </c>
      <c r="AM27" s="75">
        <f t="shared" si="21"/>
        <v>1128.0896</v>
      </c>
    </row>
    <row r="28" spans="1:39" ht="14.45" customHeight="1">
      <c r="A28" s="25" t="s">
        <v>24</v>
      </c>
      <c r="K28" s="25" t="s">
        <v>25</v>
      </c>
      <c r="P28" s="25" t="s">
        <v>26</v>
      </c>
      <c r="Z28" s="25" t="s">
        <v>27</v>
      </c>
      <c r="AE28" s="25" t="s">
        <v>28</v>
      </c>
    </row>
    <row r="29" spans="1:39" ht="14.45" customHeight="1">
      <c r="A29" s="299" t="s">
        <v>0</v>
      </c>
      <c r="B29" s="299" t="s">
        <v>1</v>
      </c>
      <c r="C29" s="299" t="s">
        <v>29</v>
      </c>
      <c r="D29" s="288" t="s">
        <v>402</v>
      </c>
      <c r="E29" s="290"/>
      <c r="F29" s="288"/>
      <c r="G29" s="290"/>
      <c r="H29" s="288"/>
      <c r="I29" s="290"/>
      <c r="J29" s="8"/>
      <c r="K29" s="26" t="s">
        <v>415</v>
      </c>
      <c r="L29" s="26" t="s">
        <v>33</v>
      </c>
      <c r="M29" s="26" t="s">
        <v>34</v>
      </c>
      <c r="N29" s="26" t="s">
        <v>34</v>
      </c>
      <c r="P29" s="294" t="s">
        <v>0</v>
      </c>
      <c r="Q29" s="294" t="s">
        <v>1</v>
      </c>
      <c r="R29" s="294" t="s">
        <v>29</v>
      </c>
      <c r="S29" s="291" t="str">
        <f>D29</f>
        <v>Season E</v>
      </c>
      <c r="T29" s="293"/>
      <c r="U29" s="291">
        <f>F29</f>
        <v>0</v>
      </c>
      <c r="V29" s="293"/>
      <c r="W29" s="291">
        <f>H29</f>
        <v>0</v>
      </c>
      <c r="X29" s="293"/>
      <c r="Z29" s="27" t="str">
        <f>S29</f>
        <v>Season E</v>
      </c>
      <c r="AA29" s="27">
        <f>U29</f>
        <v>0</v>
      </c>
      <c r="AB29" s="27">
        <f>W29</f>
        <v>0</v>
      </c>
      <c r="AC29" s="28"/>
      <c r="AE29" s="295" t="s">
        <v>0</v>
      </c>
      <c r="AF29" s="295" t="s">
        <v>1</v>
      </c>
      <c r="AG29" s="295" t="s">
        <v>29</v>
      </c>
      <c r="AH29" s="282" t="str">
        <f>Z29</f>
        <v>Season E</v>
      </c>
      <c r="AI29" s="284"/>
      <c r="AJ29" s="282">
        <f>AA29</f>
        <v>0</v>
      </c>
      <c r="AK29" s="284"/>
      <c r="AL29" s="282">
        <f>AB29</f>
        <v>0</v>
      </c>
      <c r="AM29" s="284"/>
    </row>
    <row r="30" spans="1:39" ht="14.45" customHeight="1">
      <c r="A30" s="299"/>
      <c r="B30" s="299"/>
      <c r="C30" s="299"/>
      <c r="D30" s="288" t="s">
        <v>403</v>
      </c>
      <c r="E30" s="290"/>
      <c r="F30" s="288"/>
      <c r="G30" s="290"/>
      <c r="H30" s="288"/>
      <c r="I30" s="290"/>
      <c r="J30" s="8"/>
      <c r="K30" s="26" t="s">
        <v>37</v>
      </c>
      <c r="L30" s="26" t="s">
        <v>38</v>
      </c>
      <c r="M30" s="26" t="s">
        <v>353</v>
      </c>
      <c r="N30" s="26" t="s">
        <v>353</v>
      </c>
      <c r="P30" s="294"/>
      <c r="Q30" s="294"/>
      <c r="R30" s="294"/>
      <c r="S30" s="291" t="str">
        <f>D30</f>
        <v>01 Oct 2020 to 31 Oct 2020</v>
      </c>
      <c r="T30" s="293"/>
      <c r="U30" s="291">
        <f>F30</f>
        <v>0</v>
      </c>
      <c r="V30" s="293"/>
      <c r="W30" s="291">
        <f>H30</f>
        <v>0</v>
      </c>
      <c r="X30" s="293"/>
      <c r="Z30" s="27" t="str">
        <f>S30</f>
        <v>01 Oct 2020 to 31 Oct 2020</v>
      </c>
      <c r="AA30" s="27">
        <f>U30</f>
        <v>0</v>
      </c>
      <c r="AB30" s="27">
        <f>W30</f>
        <v>0</v>
      </c>
      <c r="AC30" s="28"/>
      <c r="AE30" s="296"/>
      <c r="AF30" s="296"/>
      <c r="AG30" s="296"/>
      <c r="AH30" s="282" t="str">
        <f>Z30</f>
        <v>01 Oct 2020 to 31 Oct 2020</v>
      </c>
      <c r="AI30" s="284"/>
      <c r="AJ30" s="282">
        <f>AA30</f>
        <v>0</v>
      </c>
      <c r="AK30" s="284"/>
      <c r="AL30" s="282">
        <f>AB30</f>
        <v>0</v>
      </c>
      <c r="AM30" s="284"/>
    </row>
    <row r="31" spans="1:39" ht="14.45" customHeight="1">
      <c r="A31" s="299"/>
      <c r="B31" s="299"/>
      <c r="C31" s="299"/>
      <c r="D31" s="29" t="s">
        <v>3</v>
      </c>
      <c r="E31" s="29" t="s">
        <v>4</v>
      </c>
      <c r="F31" s="29"/>
      <c r="G31" s="29"/>
      <c r="H31" s="29"/>
      <c r="I31" s="29"/>
      <c r="J31" s="8"/>
      <c r="K31" s="26"/>
      <c r="L31" s="26"/>
      <c r="M31" s="26"/>
      <c r="N31" s="26"/>
      <c r="P31" s="294"/>
      <c r="Q31" s="294"/>
      <c r="R31" s="294"/>
      <c r="S31" s="51" t="s">
        <v>3</v>
      </c>
      <c r="T31" s="51" t="s">
        <v>4</v>
      </c>
      <c r="U31" s="51" t="s">
        <v>3</v>
      </c>
      <c r="V31" s="51" t="s">
        <v>4</v>
      </c>
      <c r="W31" s="51" t="s">
        <v>3</v>
      </c>
      <c r="X31" s="51" t="s">
        <v>4</v>
      </c>
      <c r="Z31" s="27"/>
      <c r="AA31" s="27"/>
      <c r="AB31" s="27"/>
      <c r="AC31" s="28"/>
      <c r="AE31" s="297"/>
      <c r="AF31" s="297"/>
      <c r="AG31" s="297"/>
      <c r="AH31" s="52" t="s">
        <v>3</v>
      </c>
      <c r="AI31" s="52" t="s">
        <v>4</v>
      </c>
      <c r="AJ31" s="52" t="s">
        <v>3</v>
      </c>
      <c r="AK31" s="52" t="s">
        <v>4</v>
      </c>
      <c r="AL31" s="52" t="s">
        <v>3</v>
      </c>
      <c r="AM31" s="52" t="s">
        <v>4</v>
      </c>
    </row>
    <row r="32" spans="1:39" ht="14.45" customHeight="1">
      <c r="A32" s="30" t="s">
        <v>442</v>
      </c>
      <c r="B32" s="31" t="s">
        <v>217</v>
      </c>
      <c r="C32" s="31" t="s">
        <v>420</v>
      </c>
      <c r="D32" s="31">
        <v>358.38</v>
      </c>
      <c r="E32" s="31">
        <v>425.38</v>
      </c>
      <c r="F32" s="31"/>
      <c r="G32" s="31"/>
      <c r="H32" s="31"/>
      <c r="I32" s="31"/>
      <c r="J32" s="8"/>
      <c r="K32" s="33">
        <v>1.232</v>
      </c>
      <c r="L32" s="33"/>
      <c r="M32" s="33">
        <v>0</v>
      </c>
      <c r="N32" s="33">
        <v>6</v>
      </c>
      <c r="P32" s="30" t="str">
        <f t="shared" ref="P32:R37" si="22">A32</f>
        <v xml:space="preserve">Ocean Front Villa </v>
      </c>
      <c r="Q32" s="31" t="str">
        <f t="shared" si="22"/>
        <v>HB</v>
      </c>
      <c r="R32" s="31" t="str">
        <f t="shared" si="22"/>
        <v>01 &amp; 02 Persons</v>
      </c>
      <c r="S32" s="74">
        <f t="shared" ref="S32:S37" si="23">(D32*K32)+(N32*1)</f>
        <v>447.52415999999999</v>
      </c>
      <c r="T32" s="74">
        <f t="shared" ref="T32:T37" si="24">(E32*K32)+(N32*2)</f>
        <v>536.06816000000003</v>
      </c>
      <c r="U32" s="74">
        <f t="shared" ref="U32:U37" si="25">(F32*K32)+(N32*1)</f>
        <v>6</v>
      </c>
      <c r="V32" s="74">
        <f t="shared" ref="V32:V37" si="26">(G32*K32)+(N32*2)</f>
        <v>12</v>
      </c>
      <c r="W32" s="74">
        <f>(H32*K32)+(N33*1)</f>
        <v>6</v>
      </c>
      <c r="X32" s="74">
        <f t="shared" ref="X32:X37" si="27">(I32*K32)+(N32*2)</f>
        <v>12</v>
      </c>
      <c r="Z32" s="53">
        <v>10</v>
      </c>
      <c r="AA32" s="53">
        <v>12</v>
      </c>
      <c r="AB32" s="53">
        <v>12</v>
      </c>
      <c r="AC32" s="33"/>
      <c r="AE32" s="30" t="str">
        <f t="shared" ref="AE32:AG37" si="28">P32</f>
        <v xml:space="preserve">Ocean Front Villa </v>
      </c>
      <c r="AF32" s="31" t="str">
        <f t="shared" si="28"/>
        <v>HB</v>
      </c>
      <c r="AG32" s="31" t="str">
        <f t="shared" si="28"/>
        <v>01 &amp; 02 Persons</v>
      </c>
      <c r="AH32" s="74">
        <f t="shared" ref="AH32:AH37" si="29">S32+Z32</f>
        <v>457.52415999999999</v>
      </c>
      <c r="AI32" s="75">
        <f t="shared" ref="AI32:AJ37" si="30">T32+Z32</f>
        <v>546.06816000000003</v>
      </c>
      <c r="AJ32" s="75">
        <f t="shared" si="30"/>
        <v>18</v>
      </c>
      <c r="AK32" s="75">
        <f t="shared" ref="AK32:AL37" si="31">V32+AA32</f>
        <v>24</v>
      </c>
      <c r="AL32" s="75">
        <f t="shared" si="31"/>
        <v>18</v>
      </c>
      <c r="AM32" s="75">
        <f t="shared" ref="AM32:AM37" si="32">X32+AB32</f>
        <v>24</v>
      </c>
    </row>
    <row r="33" spans="1:39" ht="14.45" customHeight="1">
      <c r="A33" s="30" t="s">
        <v>65</v>
      </c>
      <c r="B33" s="31" t="s">
        <v>217</v>
      </c>
      <c r="C33" s="31" t="s">
        <v>420</v>
      </c>
      <c r="D33" s="31">
        <v>383.38</v>
      </c>
      <c r="E33" s="31">
        <v>450.38</v>
      </c>
      <c r="F33" s="31"/>
      <c r="G33" s="31"/>
      <c r="H33" s="31"/>
      <c r="I33" s="31"/>
      <c r="J33" s="8"/>
      <c r="K33" s="33">
        <v>1.232</v>
      </c>
      <c r="L33" s="33"/>
      <c r="M33" s="33">
        <v>0</v>
      </c>
      <c r="N33" s="33">
        <v>6</v>
      </c>
      <c r="P33" s="30" t="str">
        <f t="shared" si="22"/>
        <v xml:space="preserve">Beach Villa </v>
      </c>
      <c r="Q33" s="31" t="str">
        <f t="shared" si="22"/>
        <v>HB</v>
      </c>
      <c r="R33" s="31" t="str">
        <f t="shared" si="22"/>
        <v>01 &amp; 02 Persons</v>
      </c>
      <c r="S33" s="74">
        <f t="shared" si="23"/>
        <v>478.32416000000001</v>
      </c>
      <c r="T33" s="74">
        <f t="shared" si="24"/>
        <v>566.86815999999999</v>
      </c>
      <c r="U33" s="74">
        <f t="shared" si="25"/>
        <v>6</v>
      </c>
      <c r="V33" s="74">
        <f t="shared" si="26"/>
        <v>12</v>
      </c>
      <c r="W33" s="74">
        <f>(H33*K33)+(N34*1)</f>
        <v>6</v>
      </c>
      <c r="X33" s="74">
        <f t="shared" si="27"/>
        <v>12</v>
      </c>
      <c r="Z33" s="53">
        <v>10</v>
      </c>
      <c r="AA33" s="53">
        <v>12</v>
      </c>
      <c r="AB33" s="53">
        <v>12</v>
      </c>
      <c r="AC33" s="33"/>
      <c r="AE33" s="30" t="str">
        <f t="shared" si="28"/>
        <v xml:space="preserve">Beach Villa </v>
      </c>
      <c r="AF33" s="31" t="str">
        <f t="shared" si="28"/>
        <v>HB</v>
      </c>
      <c r="AG33" s="31" t="str">
        <f t="shared" si="28"/>
        <v>01 &amp; 02 Persons</v>
      </c>
      <c r="AH33" s="74">
        <f t="shared" si="29"/>
        <v>488.32416000000001</v>
      </c>
      <c r="AI33" s="75">
        <f t="shared" si="30"/>
        <v>576.86815999999999</v>
      </c>
      <c r="AJ33" s="75">
        <f t="shared" si="30"/>
        <v>18</v>
      </c>
      <c r="AK33" s="75">
        <f t="shared" si="31"/>
        <v>24</v>
      </c>
      <c r="AL33" s="75">
        <f t="shared" si="31"/>
        <v>18</v>
      </c>
      <c r="AM33" s="75">
        <f t="shared" si="32"/>
        <v>24</v>
      </c>
    </row>
    <row r="34" spans="1:39" ht="14.45" customHeight="1">
      <c r="A34" s="30" t="s">
        <v>74</v>
      </c>
      <c r="B34" s="31" t="s">
        <v>217</v>
      </c>
      <c r="C34" s="31" t="s">
        <v>420</v>
      </c>
      <c r="D34" s="31">
        <v>433.38</v>
      </c>
      <c r="E34" s="31">
        <v>500.38</v>
      </c>
      <c r="F34" s="31"/>
      <c r="G34" s="31"/>
      <c r="H34" s="31"/>
      <c r="I34" s="31"/>
      <c r="J34" s="8"/>
      <c r="K34" s="33">
        <v>1.232</v>
      </c>
      <c r="L34" s="33"/>
      <c r="M34" s="33">
        <v>0</v>
      </c>
      <c r="N34" s="33">
        <v>6</v>
      </c>
      <c r="P34" s="30" t="str">
        <f t="shared" si="22"/>
        <v xml:space="preserve">Sunset Beach Villa </v>
      </c>
      <c r="Q34" s="31" t="str">
        <f t="shared" si="22"/>
        <v>HB</v>
      </c>
      <c r="R34" s="31" t="str">
        <f t="shared" si="22"/>
        <v>01 &amp; 02 Persons</v>
      </c>
      <c r="S34" s="74">
        <f t="shared" si="23"/>
        <v>539.92416000000003</v>
      </c>
      <c r="T34" s="74">
        <f t="shared" si="24"/>
        <v>628.46816000000001</v>
      </c>
      <c r="U34" s="74">
        <f t="shared" si="25"/>
        <v>6</v>
      </c>
      <c r="V34" s="74">
        <f t="shared" si="26"/>
        <v>12</v>
      </c>
      <c r="W34" s="74">
        <f>(H34*K34)+(N35*1)</f>
        <v>6</v>
      </c>
      <c r="X34" s="74">
        <f t="shared" si="27"/>
        <v>12</v>
      </c>
      <c r="Z34" s="53">
        <v>10</v>
      </c>
      <c r="AA34" s="53">
        <v>12</v>
      </c>
      <c r="AB34" s="53">
        <v>12</v>
      </c>
      <c r="AC34" s="33"/>
      <c r="AE34" s="30" t="str">
        <f t="shared" si="28"/>
        <v xml:space="preserve">Sunset Beach Villa </v>
      </c>
      <c r="AF34" s="31" t="str">
        <f t="shared" si="28"/>
        <v>HB</v>
      </c>
      <c r="AG34" s="31" t="str">
        <f t="shared" si="28"/>
        <v>01 &amp; 02 Persons</v>
      </c>
      <c r="AH34" s="74">
        <f t="shared" si="29"/>
        <v>549.92416000000003</v>
      </c>
      <c r="AI34" s="75">
        <f t="shared" si="30"/>
        <v>638.46816000000001</v>
      </c>
      <c r="AJ34" s="75">
        <f t="shared" si="30"/>
        <v>18</v>
      </c>
      <c r="AK34" s="75">
        <f t="shared" si="31"/>
        <v>24</v>
      </c>
      <c r="AL34" s="75">
        <f t="shared" si="31"/>
        <v>18</v>
      </c>
      <c r="AM34" s="75">
        <f t="shared" si="32"/>
        <v>24</v>
      </c>
    </row>
    <row r="35" spans="1:39" ht="14.45" customHeight="1">
      <c r="A35" s="30" t="s">
        <v>443</v>
      </c>
      <c r="B35" s="31" t="s">
        <v>217</v>
      </c>
      <c r="C35" s="31" t="s">
        <v>420</v>
      </c>
      <c r="D35" s="31">
        <v>433.38</v>
      </c>
      <c r="E35" s="31">
        <v>500.38</v>
      </c>
      <c r="F35" s="31"/>
      <c r="G35" s="31"/>
      <c r="H35" s="31"/>
      <c r="I35" s="31"/>
      <c r="J35" s="8"/>
      <c r="K35" s="33">
        <v>1.232</v>
      </c>
      <c r="L35" s="33"/>
      <c r="M35" s="33">
        <v>0</v>
      </c>
      <c r="N35" s="33">
        <v>6</v>
      </c>
      <c r="P35" s="30" t="str">
        <f t="shared" si="22"/>
        <v xml:space="preserve">Deluxe Villa </v>
      </c>
      <c r="Q35" s="31" t="str">
        <f t="shared" si="22"/>
        <v>HB</v>
      </c>
      <c r="R35" s="31" t="str">
        <f t="shared" si="22"/>
        <v>01 &amp; 02 Persons</v>
      </c>
      <c r="S35" s="74">
        <f t="shared" si="23"/>
        <v>539.92416000000003</v>
      </c>
      <c r="T35" s="74">
        <f t="shared" si="24"/>
        <v>628.46816000000001</v>
      </c>
      <c r="U35" s="74">
        <f t="shared" si="25"/>
        <v>6</v>
      </c>
      <c r="V35" s="74">
        <f t="shared" si="26"/>
        <v>12</v>
      </c>
      <c r="W35" s="74">
        <f>(H35*K35)+(N35*1)</f>
        <v>6</v>
      </c>
      <c r="X35" s="74">
        <f t="shared" si="27"/>
        <v>12</v>
      </c>
      <c r="Z35" s="53">
        <v>10</v>
      </c>
      <c r="AA35" s="53">
        <v>12</v>
      </c>
      <c r="AB35" s="53">
        <v>12</v>
      </c>
      <c r="AC35" s="33"/>
      <c r="AE35" s="30" t="str">
        <f t="shared" si="28"/>
        <v xml:space="preserve">Deluxe Villa </v>
      </c>
      <c r="AF35" s="31" t="str">
        <f t="shared" si="28"/>
        <v>HB</v>
      </c>
      <c r="AG35" s="31" t="str">
        <f t="shared" si="28"/>
        <v>01 &amp; 02 Persons</v>
      </c>
      <c r="AH35" s="74">
        <f t="shared" si="29"/>
        <v>549.92416000000003</v>
      </c>
      <c r="AI35" s="75">
        <f t="shared" si="30"/>
        <v>638.46816000000001</v>
      </c>
      <c r="AJ35" s="75">
        <f t="shared" si="30"/>
        <v>18</v>
      </c>
      <c r="AK35" s="75">
        <f t="shared" si="31"/>
        <v>24</v>
      </c>
      <c r="AL35" s="75">
        <f t="shared" si="31"/>
        <v>18</v>
      </c>
      <c r="AM35" s="75">
        <f t="shared" si="32"/>
        <v>24</v>
      </c>
    </row>
    <row r="36" spans="1:39" ht="14.45" customHeight="1">
      <c r="A36" s="30" t="s">
        <v>444</v>
      </c>
      <c r="B36" s="31" t="s">
        <v>217</v>
      </c>
      <c r="C36" s="31" t="s">
        <v>420</v>
      </c>
      <c r="D36" s="31">
        <v>718.64</v>
      </c>
      <c r="E36" s="31">
        <v>785.64</v>
      </c>
      <c r="F36" s="31"/>
      <c r="G36" s="31"/>
      <c r="H36" s="31"/>
      <c r="I36" s="31"/>
      <c r="J36" s="8"/>
      <c r="K36" s="33">
        <v>1.232</v>
      </c>
      <c r="L36" s="33"/>
      <c r="M36" s="33">
        <v>0</v>
      </c>
      <c r="N36" s="33">
        <v>6</v>
      </c>
      <c r="P36" s="30" t="str">
        <f t="shared" si="22"/>
        <v xml:space="preserve">Lagoon Villa </v>
      </c>
      <c r="Q36" s="31" t="str">
        <f t="shared" si="22"/>
        <v>HB</v>
      </c>
      <c r="R36" s="31" t="str">
        <f t="shared" si="22"/>
        <v>01 &amp; 02 Persons</v>
      </c>
      <c r="S36" s="74">
        <f t="shared" si="23"/>
        <v>891.36447999999996</v>
      </c>
      <c r="T36" s="74">
        <f t="shared" si="24"/>
        <v>979.90847999999994</v>
      </c>
      <c r="U36" s="74">
        <f t="shared" si="25"/>
        <v>6</v>
      </c>
      <c r="V36" s="74">
        <f t="shared" si="26"/>
        <v>12</v>
      </c>
      <c r="W36" s="74">
        <f>(H36*K36)+(N36*1)</f>
        <v>6</v>
      </c>
      <c r="X36" s="74">
        <f t="shared" si="27"/>
        <v>12</v>
      </c>
      <c r="Z36" s="53">
        <v>10</v>
      </c>
      <c r="AA36" s="53">
        <v>12</v>
      </c>
      <c r="AB36" s="53">
        <v>12</v>
      </c>
      <c r="AC36" s="33"/>
      <c r="AE36" s="30" t="str">
        <f t="shared" si="28"/>
        <v xml:space="preserve">Lagoon Villa </v>
      </c>
      <c r="AF36" s="31" t="str">
        <f t="shared" si="28"/>
        <v>HB</v>
      </c>
      <c r="AG36" s="31" t="str">
        <f t="shared" si="28"/>
        <v>01 &amp; 02 Persons</v>
      </c>
      <c r="AH36" s="74">
        <f t="shared" si="29"/>
        <v>901.36447999999996</v>
      </c>
      <c r="AI36" s="75">
        <f t="shared" si="30"/>
        <v>989.90847999999994</v>
      </c>
      <c r="AJ36" s="75">
        <f t="shared" si="30"/>
        <v>18</v>
      </c>
      <c r="AK36" s="75">
        <f t="shared" si="31"/>
        <v>24</v>
      </c>
      <c r="AL36" s="75">
        <f t="shared" si="31"/>
        <v>18</v>
      </c>
      <c r="AM36" s="75">
        <f t="shared" si="32"/>
        <v>24</v>
      </c>
    </row>
    <row r="37" spans="1:39" ht="14.45" customHeight="1">
      <c r="A37" s="30" t="s">
        <v>445</v>
      </c>
      <c r="B37" s="31" t="s">
        <v>217</v>
      </c>
      <c r="C37" s="31" t="s">
        <v>420</v>
      </c>
      <c r="D37" s="31">
        <v>984.73</v>
      </c>
      <c r="E37" s="31">
        <v>1051.73</v>
      </c>
      <c r="F37" s="31"/>
      <c r="G37" s="31"/>
      <c r="H37" s="31"/>
      <c r="I37" s="31"/>
      <c r="J37" s="8"/>
      <c r="K37" s="33">
        <v>1.232</v>
      </c>
      <c r="L37" s="33"/>
      <c r="M37" s="33">
        <v>0</v>
      </c>
      <c r="N37" s="33">
        <v>6</v>
      </c>
      <c r="P37" s="30" t="str">
        <f t="shared" si="22"/>
        <v xml:space="preserve">Sunset Lagoon Villa </v>
      </c>
      <c r="Q37" s="31" t="str">
        <f t="shared" si="22"/>
        <v>HB</v>
      </c>
      <c r="R37" s="31" t="str">
        <f t="shared" si="22"/>
        <v>01 &amp; 02 Persons</v>
      </c>
      <c r="S37" s="74">
        <f t="shared" si="23"/>
        <v>1219.1873599999999</v>
      </c>
      <c r="T37" s="74">
        <f t="shared" si="24"/>
        <v>1307.73136</v>
      </c>
      <c r="U37" s="74">
        <f t="shared" si="25"/>
        <v>6</v>
      </c>
      <c r="V37" s="74">
        <f t="shared" si="26"/>
        <v>12</v>
      </c>
      <c r="W37" s="74">
        <f>(H37*K37)+(N37*1)</f>
        <v>6</v>
      </c>
      <c r="X37" s="74">
        <f t="shared" si="27"/>
        <v>12</v>
      </c>
      <c r="Z37" s="53">
        <v>10</v>
      </c>
      <c r="AA37" s="53">
        <v>12</v>
      </c>
      <c r="AB37" s="53">
        <v>12</v>
      </c>
      <c r="AC37" s="33"/>
      <c r="AE37" s="30" t="str">
        <f t="shared" si="28"/>
        <v xml:space="preserve">Sunset Lagoon Villa </v>
      </c>
      <c r="AF37" s="31" t="str">
        <f t="shared" si="28"/>
        <v>HB</v>
      </c>
      <c r="AG37" s="31" t="str">
        <f t="shared" si="28"/>
        <v>01 &amp; 02 Persons</v>
      </c>
      <c r="AH37" s="74">
        <f t="shared" si="29"/>
        <v>1229.1873599999999</v>
      </c>
      <c r="AI37" s="75">
        <f t="shared" si="30"/>
        <v>1317.73136</v>
      </c>
      <c r="AJ37" s="75">
        <f t="shared" si="30"/>
        <v>18</v>
      </c>
      <c r="AK37" s="75">
        <f t="shared" si="31"/>
        <v>24</v>
      </c>
      <c r="AL37" s="75">
        <f t="shared" si="31"/>
        <v>18</v>
      </c>
      <c r="AM37" s="75">
        <f t="shared" si="32"/>
        <v>24</v>
      </c>
    </row>
  </sheetData>
  <sheetProtection algorithmName="SHA-512" hashValue="e9uzyJ/vLyaRaQB8wtBBG1ZQVmqruZZ+WhGKseLtbzqcO03SA+D9ThakaKu6WV8Hp0QDihNNGECAS7CmSQ0hsg==" saltValue="Kq+CxUTY3ygE6rmUjikEuA==" spinCount="100000" sheet="1" objects="1" scenarios="1" selectLockedCells="1" selectUnlockedCells="1"/>
  <mergeCells count="81">
    <mergeCell ref="H10:I10"/>
    <mergeCell ref="A9:A11"/>
    <mergeCell ref="B9:B11"/>
    <mergeCell ref="C9:C11"/>
    <mergeCell ref="D9:E9"/>
    <mergeCell ref="F9:G9"/>
    <mergeCell ref="AL9:AM9"/>
    <mergeCell ref="AH10:AI10"/>
    <mergeCell ref="AJ10:AK10"/>
    <mergeCell ref="AL10:AM10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E9:AE11"/>
    <mergeCell ref="AF9:AF11"/>
    <mergeCell ref="AG9:AG11"/>
    <mergeCell ref="AH9:AI9"/>
    <mergeCell ref="AJ9:AK9"/>
    <mergeCell ref="A19:A21"/>
    <mergeCell ref="B19:B21"/>
    <mergeCell ref="C19:C21"/>
    <mergeCell ref="D19:E19"/>
    <mergeCell ref="F19:G19"/>
    <mergeCell ref="D20:E20"/>
    <mergeCell ref="F20:G20"/>
    <mergeCell ref="AF19:AF21"/>
    <mergeCell ref="AG19:AG21"/>
    <mergeCell ref="AH19:AI19"/>
    <mergeCell ref="AJ19:AK19"/>
    <mergeCell ref="H9:I9"/>
    <mergeCell ref="D10:E10"/>
    <mergeCell ref="F10:G10"/>
    <mergeCell ref="AL19:AM19"/>
    <mergeCell ref="AH20:AI20"/>
    <mergeCell ref="AJ20:AK20"/>
    <mergeCell ref="AL20:AM20"/>
    <mergeCell ref="H29:I29"/>
    <mergeCell ref="AL29:AM29"/>
    <mergeCell ref="AJ29:AK29"/>
    <mergeCell ref="H30:I30"/>
    <mergeCell ref="AE19:AE21"/>
    <mergeCell ref="P19:P21"/>
    <mergeCell ref="Q19:Q21"/>
    <mergeCell ref="R19:R21"/>
    <mergeCell ref="S19:T19"/>
    <mergeCell ref="U19:V19"/>
    <mergeCell ref="W19:X19"/>
    <mergeCell ref="S20:T20"/>
    <mergeCell ref="U20:V20"/>
    <mergeCell ref="W20:X20"/>
    <mergeCell ref="H19:I19"/>
    <mergeCell ref="H20:I20"/>
    <mergeCell ref="A29:A31"/>
    <mergeCell ref="B29:B31"/>
    <mergeCell ref="C29:C31"/>
    <mergeCell ref="D29:E29"/>
    <mergeCell ref="F29:G29"/>
    <mergeCell ref="D30:E30"/>
    <mergeCell ref="F30:G30"/>
    <mergeCell ref="AH30:AI30"/>
    <mergeCell ref="AJ30:AK30"/>
    <mergeCell ref="AL30:AM30"/>
    <mergeCell ref="P29:P31"/>
    <mergeCell ref="Q29:Q31"/>
    <mergeCell ref="R29:R31"/>
    <mergeCell ref="S29:T29"/>
    <mergeCell ref="U29:V29"/>
    <mergeCell ref="W29:X29"/>
    <mergeCell ref="S30:T30"/>
    <mergeCell ref="U30:V30"/>
    <mergeCell ref="W30:X30"/>
    <mergeCell ref="AE29:AE31"/>
    <mergeCell ref="AF29:AF31"/>
    <mergeCell ref="AG29:AG31"/>
    <mergeCell ref="AH29:AI29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EF2D8-FAAF-4B09-988F-F6744B5CD196}">
  <sheetPr codeName="Лист45"/>
  <dimension ref="A1:G15"/>
  <sheetViews>
    <sheetView view="pageBreakPreview" zoomScale="115" zoomScaleNormal="100" zoomScaleSheetLayoutView="115" workbookViewId="0">
      <selection activeCell="F6" sqref="F6"/>
    </sheetView>
  </sheetViews>
  <sheetFormatPr defaultColWidth="9.140625" defaultRowHeight="20.25" customHeight="1"/>
  <cols>
    <col min="1" max="1" width="30.7109375" style="1" customWidth="1"/>
    <col min="2" max="2" width="11.7109375" style="1" customWidth="1"/>
    <col min="3" max="3" width="14" style="2" customWidth="1"/>
    <col min="4" max="4" width="16.85546875" style="2" customWidth="1"/>
    <col min="5" max="6" width="16.85546875" style="3" customWidth="1"/>
    <col min="7" max="7" width="16.85546875" style="1" customWidth="1"/>
    <col min="8" max="16384" width="9.140625" style="1"/>
  </cols>
  <sheetData>
    <row r="1" spans="1:7" ht="20.25" customHeight="1">
      <c r="A1" s="300" t="s">
        <v>2083</v>
      </c>
      <c r="B1" s="300"/>
      <c r="C1" s="300"/>
      <c r="D1" s="300"/>
      <c r="G1" s="4"/>
    </row>
    <row r="2" spans="1:7" s="2" customFormat="1" ht="20.25" customHeight="1">
      <c r="A2" s="5"/>
      <c r="B2" s="5"/>
      <c r="E2" s="3"/>
      <c r="F2" s="3"/>
      <c r="G2" s="1"/>
    </row>
    <row r="3" spans="1:7" s="2" customFormat="1" ht="20.25" customHeight="1">
      <c r="A3" s="15" t="s">
        <v>10</v>
      </c>
      <c r="B3" s="15"/>
      <c r="E3" s="3"/>
      <c r="F3" s="3"/>
      <c r="G3" s="1"/>
    </row>
    <row r="4" spans="1:7" s="2" customFormat="1" ht="20.25" customHeight="1">
      <c r="A4" s="5" t="s">
        <v>11</v>
      </c>
      <c r="B4" s="5"/>
      <c r="E4" s="3"/>
      <c r="F4" s="3"/>
      <c r="G4" s="1"/>
    </row>
    <row r="5" spans="1:7" s="2" customFormat="1" ht="20.25" customHeight="1">
      <c r="A5" s="5" t="s">
        <v>12</v>
      </c>
      <c r="B5" s="5"/>
      <c r="E5" s="3"/>
      <c r="F5" s="3"/>
      <c r="G5" s="1"/>
    </row>
    <row r="6" spans="1:7" s="2" customFormat="1" ht="20.25" customHeight="1">
      <c r="A6" s="5" t="s">
        <v>448</v>
      </c>
      <c r="B6" s="5"/>
      <c r="E6" s="3"/>
      <c r="F6" s="3"/>
      <c r="G6" s="1"/>
    </row>
    <row r="7" spans="1:7" s="2" customFormat="1" ht="20.25" customHeight="1">
      <c r="A7" s="5"/>
      <c r="B7" s="5"/>
      <c r="E7" s="3"/>
      <c r="F7" s="3"/>
      <c r="G7" s="1"/>
    </row>
    <row r="8" spans="1:7" s="2" customFormat="1" ht="20.25" customHeight="1">
      <c r="A8" s="5"/>
      <c r="B8" s="5"/>
      <c r="E8" s="3"/>
      <c r="F8" s="3"/>
      <c r="G8" s="1"/>
    </row>
    <row r="9" spans="1:7" s="2" customFormat="1" ht="20.25" customHeight="1">
      <c r="A9" s="15" t="s">
        <v>82</v>
      </c>
      <c r="B9" s="15"/>
      <c r="E9" s="3"/>
      <c r="F9" s="3"/>
      <c r="G9" s="1"/>
    </row>
    <row r="10" spans="1:7" s="2" customFormat="1" ht="20.25" customHeight="1">
      <c r="A10" s="5" t="s">
        <v>449</v>
      </c>
      <c r="B10" s="5"/>
      <c r="E10" s="3"/>
      <c r="F10" s="3"/>
      <c r="G10" s="1"/>
    </row>
    <row r="11" spans="1:7" s="2" customFormat="1" ht="20.25" customHeight="1">
      <c r="A11" s="5" t="s">
        <v>450</v>
      </c>
      <c r="B11" s="5"/>
      <c r="E11" s="3"/>
      <c r="F11" s="3"/>
      <c r="G11" s="1"/>
    </row>
    <row r="12" spans="1:7" s="2" customFormat="1" ht="20.25" customHeight="1">
      <c r="A12" s="5" t="s">
        <v>451</v>
      </c>
      <c r="B12" s="5"/>
      <c r="E12" s="3"/>
      <c r="F12" s="3"/>
      <c r="G12" s="1"/>
    </row>
    <row r="13" spans="1:7" s="2" customFormat="1" ht="20.25" customHeight="1">
      <c r="A13" s="5" t="s">
        <v>121</v>
      </c>
      <c r="B13" s="5"/>
      <c r="E13" s="3"/>
      <c r="F13" s="3"/>
      <c r="G13" s="1"/>
    </row>
    <row r="15" spans="1:7" s="2" customFormat="1" ht="20.25" customHeight="1">
      <c r="A15" s="24" t="s">
        <v>452</v>
      </c>
      <c r="B15" s="1"/>
      <c r="E15" s="3"/>
      <c r="F15" s="3"/>
      <c r="G15" s="1"/>
    </row>
  </sheetData>
  <mergeCells count="1">
    <mergeCell ref="A1:D1"/>
  </mergeCells>
  <pageMargins left="0.25" right="0.25" top="0.75" bottom="0.75" header="0.3" footer="0.3"/>
  <pageSetup paperSize="9" scale="80" orientation="portrait" verticalDpi="1200" r:id="rId1"/>
  <headerFooter>
    <oddFooter>&amp;L&amp;"Candara,Regular"&amp;8INTOUR MALDIVES &amp;C&amp;"Candara,Regular"&amp;8&amp;P of &amp;N&amp;R&amp;"Candara,Regular"&amp;8Cocoon Maldives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FEC06-EF84-429B-BB3E-BB71E63F4226}">
  <sheetPr codeName="Лист46">
    <tabColor rgb="FFFF0000"/>
  </sheetPr>
  <dimension ref="A5:AE43"/>
  <sheetViews>
    <sheetView topLeftCell="AF1" zoomScale="120" zoomScaleNormal="120" zoomScaleSheetLayoutView="100" workbookViewId="0">
      <selection sqref="A1:AE1048576"/>
    </sheetView>
  </sheetViews>
  <sheetFormatPr defaultColWidth="22.140625" defaultRowHeight="14.25" customHeight="1"/>
  <cols>
    <col min="1" max="12" width="0" style="25" hidden="1" customWidth="1"/>
    <col min="13" max="13" width="5.5703125" style="25" hidden="1" customWidth="1"/>
    <col min="14" max="31" width="0" style="25" hidden="1" customWidth="1"/>
    <col min="32" max="16384" width="22.140625" style="25"/>
  </cols>
  <sheetData>
    <row r="5" spans="1:31" ht="14.25" customHeight="1">
      <c r="B5" s="77"/>
      <c r="C5" s="49"/>
      <c r="D5" s="49"/>
    </row>
    <row r="8" spans="1:31" ht="14.25" customHeight="1">
      <c r="A8" s="25" t="s">
        <v>24</v>
      </c>
      <c r="I8" s="25" t="s">
        <v>25</v>
      </c>
      <c r="N8" s="25" t="s">
        <v>26</v>
      </c>
      <c r="V8" s="25" t="s">
        <v>27</v>
      </c>
      <c r="Y8" s="25" t="s">
        <v>28</v>
      </c>
    </row>
    <row r="9" spans="1:31" ht="14.25" customHeight="1">
      <c r="A9" s="307" t="s">
        <v>0</v>
      </c>
      <c r="B9" s="307" t="s">
        <v>1</v>
      </c>
      <c r="C9" s="307" t="s">
        <v>29</v>
      </c>
      <c r="D9" s="288" t="s">
        <v>30</v>
      </c>
      <c r="E9" s="290"/>
      <c r="F9" s="288" t="s">
        <v>31</v>
      </c>
      <c r="G9" s="290"/>
      <c r="H9" s="8"/>
      <c r="I9" s="26" t="s">
        <v>32</v>
      </c>
      <c r="J9" s="26" t="s">
        <v>33</v>
      </c>
      <c r="K9" s="26" t="s">
        <v>34</v>
      </c>
      <c r="L9" s="26" t="s">
        <v>34</v>
      </c>
      <c r="N9" s="301" t="s">
        <v>0</v>
      </c>
      <c r="O9" s="301" t="s">
        <v>1</v>
      </c>
      <c r="P9" s="301" t="s">
        <v>29</v>
      </c>
      <c r="Q9" s="291" t="str">
        <f>D9</f>
        <v>Season 1</v>
      </c>
      <c r="R9" s="293"/>
      <c r="S9" s="291" t="str">
        <f>F9</f>
        <v>Season 2</v>
      </c>
      <c r="T9" s="293"/>
      <c r="V9" s="27" t="str">
        <f>Q9</f>
        <v>Season 1</v>
      </c>
      <c r="W9" s="27" t="str">
        <f>S9</f>
        <v>Season 2</v>
      </c>
      <c r="X9" s="50"/>
      <c r="Y9" s="295" t="s">
        <v>0</v>
      </c>
      <c r="Z9" s="295" t="s">
        <v>1</v>
      </c>
      <c r="AA9" s="295" t="s">
        <v>29</v>
      </c>
      <c r="AB9" s="282" t="str">
        <f>V9</f>
        <v>Season 1</v>
      </c>
      <c r="AC9" s="284"/>
      <c r="AD9" s="282" t="str">
        <f>W9</f>
        <v>Season 2</v>
      </c>
      <c r="AE9" s="284"/>
    </row>
    <row r="10" spans="1:31" ht="14.25" customHeight="1">
      <c r="A10" s="308"/>
      <c r="B10" s="308"/>
      <c r="C10" s="308"/>
      <c r="D10" s="288" t="s">
        <v>446</v>
      </c>
      <c r="E10" s="290"/>
      <c r="F10" s="288" t="s">
        <v>453</v>
      </c>
      <c r="G10" s="290"/>
      <c r="H10" s="8"/>
      <c r="I10" s="26" t="s">
        <v>37</v>
      </c>
      <c r="J10" s="26" t="s">
        <v>38</v>
      </c>
      <c r="K10" s="26" t="s">
        <v>38</v>
      </c>
      <c r="L10" s="26" t="s">
        <v>38</v>
      </c>
      <c r="N10" s="302"/>
      <c r="O10" s="302"/>
      <c r="P10" s="302"/>
      <c r="Q10" s="291" t="str">
        <f>D10</f>
        <v>27 Dec 2019 to 06 Jan 2020</v>
      </c>
      <c r="R10" s="293"/>
      <c r="S10" s="291" t="str">
        <f>F10</f>
        <v>07 Jan 2020 to 31 Mar 2020</v>
      </c>
      <c r="T10" s="293"/>
      <c r="V10" s="27" t="str">
        <f>Q10</f>
        <v>27 Dec 2019 to 06 Jan 2020</v>
      </c>
      <c r="W10" s="27" t="str">
        <f>S10</f>
        <v>07 Jan 2020 to 31 Mar 2020</v>
      </c>
      <c r="X10" s="50"/>
      <c r="Y10" s="296"/>
      <c r="Z10" s="296"/>
      <c r="AA10" s="296"/>
      <c r="AB10" s="282" t="str">
        <f>V10</f>
        <v>27 Dec 2019 to 06 Jan 2020</v>
      </c>
      <c r="AC10" s="284"/>
      <c r="AD10" s="282" t="str">
        <f>W10</f>
        <v>07 Jan 2020 to 31 Mar 2020</v>
      </c>
      <c r="AE10" s="284"/>
    </row>
    <row r="11" spans="1:31" ht="14.25" customHeight="1">
      <c r="A11" s="309"/>
      <c r="B11" s="309"/>
      <c r="C11" s="309"/>
      <c r="D11" s="29" t="s">
        <v>3</v>
      </c>
      <c r="E11" s="29" t="s">
        <v>4</v>
      </c>
      <c r="F11" s="29" t="s">
        <v>3</v>
      </c>
      <c r="G11" s="29" t="s">
        <v>4</v>
      </c>
      <c r="H11" s="8"/>
      <c r="I11" s="26"/>
      <c r="J11" s="26"/>
      <c r="K11" s="26"/>
      <c r="L11" s="26"/>
      <c r="N11" s="303"/>
      <c r="O11" s="303"/>
      <c r="P11" s="303"/>
      <c r="Q11" s="51" t="s">
        <v>3</v>
      </c>
      <c r="R11" s="51" t="s">
        <v>4</v>
      </c>
      <c r="S11" s="51" t="s">
        <v>3</v>
      </c>
      <c r="T11" s="51" t="s">
        <v>4</v>
      </c>
      <c r="V11" s="27"/>
      <c r="W11" s="27"/>
      <c r="X11" s="50"/>
      <c r="Y11" s="297"/>
      <c r="Z11" s="297"/>
      <c r="AA11" s="297"/>
      <c r="AB11" s="52" t="s">
        <v>3</v>
      </c>
      <c r="AC11" s="52" t="s">
        <v>4</v>
      </c>
      <c r="AD11" s="52" t="s">
        <v>3</v>
      </c>
      <c r="AE11" s="52" t="s">
        <v>4</v>
      </c>
    </row>
    <row r="12" spans="1:31" ht="14.25" customHeight="1">
      <c r="A12" s="30" t="s">
        <v>330</v>
      </c>
      <c r="B12" s="31" t="s">
        <v>454</v>
      </c>
      <c r="C12" s="31" t="s">
        <v>140</v>
      </c>
      <c r="D12" s="31">
        <v>440</v>
      </c>
      <c r="E12" s="31">
        <v>630</v>
      </c>
      <c r="F12" s="31">
        <v>335</v>
      </c>
      <c r="G12" s="31">
        <v>480</v>
      </c>
      <c r="H12" s="8"/>
      <c r="I12" s="33"/>
      <c r="J12" s="33"/>
      <c r="K12" s="33">
        <v>6</v>
      </c>
      <c r="L12" s="33">
        <v>12</v>
      </c>
      <c r="N12" s="30" t="str">
        <f t="shared" ref="N12:P19" si="0">A12</f>
        <v>Beach Villa</v>
      </c>
      <c r="O12" s="31" t="str">
        <f t="shared" si="0"/>
        <v>HB Plus</v>
      </c>
      <c r="P12" s="31" t="str">
        <f t="shared" si="0"/>
        <v>02 Persons</v>
      </c>
      <c r="Q12" s="31">
        <f>D12+K12</f>
        <v>446</v>
      </c>
      <c r="R12" s="34">
        <f>E12+L12</f>
        <v>642</v>
      </c>
      <c r="S12" s="34">
        <f>F12+K12</f>
        <v>341</v>
      </c>
      <c r="T12" s="34">
        <f>G12+L12</f>
        <v>492</v>
      </c>
      <c r="V12" s="53">
        <v>20</v>
      </c>
      <c r="W12" s="53">
        <v>10</v>
      </c>
      <c r="X12" s="50"/>
      <c r="Y12" s="30" t="str">
        <f t="shared" ref="Y12:AA19" si="1">N12</f>
        <v>Beach Villa</v>
      </c>
      <c r="Z12" s="31" t="str">
        <f t="shared" si="1"/>
        <v>HB Plus</v>
      </c>
      <c r="AA12" s="31" t="str">
        <f t="shared" si="1"/>
        <v>02 Persons</v>
      </c>
      <c r="AB12" s="31">
        <f t="shared" ref="AB12:AB17" si="2">Q12+V12</f>
        <v>466</v>
      </c>
      <c r="AC12" s="34">
        <f t="shared" ref="AC12:AD17" si="3">R12+V12</f>
        <v>662</v>
      </c>
      <c r="AD12" s="34">
        <f t="shared" si="3"/>
        <v>351</v>
      </c>
      <c r="AE12" s="34">
        <f t="shared" ref="AE12:AE17" si="4">T12+W12</f>
        <v>502</v>
      </c>
    </row>
    <row r="13" spans="1:31" ht="14.25" customHeight="1">
      <c r="A13" s="30" t="s">
        <v>455</v>
      </c>
      <c r="B13" s="31" t="s">
        <v>454</v>
      </c>
      <c r="C13" s="31" t="s">
        <v>140</v>
      </c>
      <c r="D13" s="31">
        <v>545</v>
      </c>
      <c r="E13" s="31">
        <v>780</v>
      </c>
      <c r="F13" s="31">
        <v>440</v>
      </c>
      <c r="G13" s="31">
        <v>630</v>
      </c>
      <c r="H13" s="8"/>
      <c r="I13" s="33"/>
      <c r="J13" s="33"/>
      <c r="K13" s="33">
        <v>6</v>
      </c>
      <c r="L13" s="33">
        <v>12</v>
      </c>
      <c r="N13" s="30" t="str">
        <f t="shared" si="0"/>
        <v>Beach Suite</v>
      </c>
      <c r="O13" s="31" t="str">
        <f t="shared" si="0"/>
        <v>HB Plus</v>
      </c>
      <c r="P13" s="31" t="str">
        <f t="shared" si="0"/>
        <v>02 Persons</v>
      </c>
      <c r="Q13" s="31">
        <f t="shared" ref="Q13:R17" si="5">D13+K13</f>
        <v>551</v>
      </c>
      <c r="R13" s="34">
        <f t="shared" si="5"/>
        <v>792</v>
      </c>
      <c r="S13" s="34">
        <f t="shared" ref="S13:T17" si="6">F13+K13</f>
        <v>446</v>
      </c>
      <c r="T13" s="34">
        <f t="shared" si="6"/>
        <v>642</v>
      </c>
      <c r="V13" s="53">
        <v>20</v>
      </c>
      <c r="W13" s="53">
        <v>10</v>
      </c>
      <c r="X13" s="50"/>
      <c r="Y13" s="30" t="str">
        <f t="shared" si="1"/>
        <v>Beach Suite</v>
      </c>
      <c r="Z13" s="31" t="str">
        <f t="shared" si="1"/>
        <v>HB Plus</v>
      </c>
      <c r="AA13" s="31" t="str">
        <f t="shared" si="1"/>
        <v>02 Persons</v>
      </c>
      <c r="AB13" s="31">
        <f t="shared" si="2"/>
        <v>571</v>
      </c>
      <c r="AC13" s="34">
        <f t="shared" si="3"/>
        <v>812</v>
      </c>
      <c r="AD13" s="34">
        <f t="shared" si="3"/>
        <v>456</v>
      </c>
      <c r="AE13" s="34">
        <f t="shared" si="4"/>
        <v>652</v>
      </c>
    </row>
    <row r="14" spans="1:31" ht="14.25" customHeight="1">
      <c r="A14" s="30" t="s">
        <v>456</v>
      </c>
      <c r="B14" s="31" t="s">
        <v>454</v>
      </c>
      <c r="C14" s="31" t="s">
        <v>140</v>
      </c>
      <c r="D14" s="31">
        <v>615</v>
      </c>
      <c r="E14" s="31">
        <v>880</v>
      </c>
      <c r="F14" s="31">
        <v>510</v>
      </c>
      <c r="G14" s="31">
        <v>730</v>
      </c>
      <c r="H14" s="8"/>
      <c r="I14" s="33"/>
      <c r="J14" s="33"/>
      <c r="K14" s="33">
        <v>6</v>
      </c>
      <c r="L14" s="33">
        <v>12</v>
      </c>
      <c r="N14" s="30" t="str">
        <f t="shared" si="0"/>
        <v xml:space="preserve">Beach Suite Pool </v>
      </c>
      <c r="O14" s="31" t="str">
        <f t="shared" si="0"/>
        <v>HB Plus</v>
      </c>
      <c r="P14" s="31" t="str">
        <f t="shared" si="0"/>
        <v>02 Persons</v>
      </c>
      <c r="Q14" s="31">
        <f t="shared" si="5"/>
        <v>621</v>
      </c>
      <c r="R14" s="34">
        <f t="shared" si="5"/>
        <v>892</v>
      </c>
      <c r="S14" s="34">
        <f t="shared" si="6"/>
        <v>516</v>
      </c>
      <c r="T14" s="34">
        <f t="shared" si="6"/>
        <v>742</v>
      </c>
      <c r="V14" s="53">
        <v>20</v>
      </c>
      <c r="W14" s="53">
        <v>15</v>
      </c>
      <c r="X14" s="50"/>
      <c r="Y14" s="30" t="str">
        <f t="shared" si="1"/>
        <v xml:space="preserve">Beach Suite Pool </v>
      </c>
      <c r="Z14" s="31" t="str">
        <f t="shared" si="1"/>
        <v>HB Plus</v>
      </c>
      <c r="AA14" s="31" t="str">
        <f t="shared" si="1"/>
        <v>02 Persons</v>
      </c>
      <c r="AB14" s="31">
        <f t="shared" si="2"/>
        <v>641</v>
      </c>
      <c r="AC14" s="34">
        <f t="shared" si="3"/>
        <v>912</v>
      </c>
      <c r="AD14" s="34">
        <f t="shared" si="3"/>
        <v>531</v>
      </c>
      <c r="AE14" s="34">
        <f t="shared" si="4"/>
        <v>757</v>
      </c>
    </row>
    <row r="15" spans="1:31" ht="14.25" customHeight="1">
      <c r="A15" s="30" t="s">
        <v>457</v>
      </c>
      <c r="B15" s="31" t="s">
        <v>454</v>
      </c>
      <c r="C15" s="31" t="s">
        <v>68</v>
      </c>
      <c r="D15" s="315">
        <v>1260</v>
      </c>
      <c r="E15" s="316"/>
      <c r="F15" s="315">
        <v>960</v>
      </c>
      <c r="G15" s="316"/>
      <c r="H15" s="8"/>
      <c r="I15" s="33"/>
      <c r="J15" s="33"/>
      <c r="K15" s="33">
        <v>24</v>
      </c>
      <c r="L15" s="33">
        <v>0</v>
      </c>
      <c r="N15" s="30" t="str">
        <f t="shared" si="0"/>
        <v>Family Beach Villa (Inter Connecting)</v>
      </c>
      <c r="O15" s="31" t="str">
        <f t="shared" si="0"/>
        <v>HB Plus</v>
      </c>
      <c r="P15" s="31" t="str">
        <f t="shared" si="0"/>
        <v>04 Persons</v>
      </c>
      <c r="Q15" s="315">
        <f t="shared" si="5"/>
        <v>1284</v>
      </c>
      <c r="R15" s="316"/>
      <c r="S15" s="313">
        <f t="shared" si="6"/>
        <v>984</v>
      </c>
      <c r="T15" s="314"/>
      <c r="V15" s="53">
        <v>40</v>
      </c>
      <c r="W15" s="53">
        <v>25</v>
      </c>
      <c r="X15" s="50"/>
      <c r="Y15" s="30" t="str">
        <f t="shared" si="1"/>
        <v>Family Beach Villa (Inter Connecting)</v>
      </c>
      <c r="Z15" s="31" t="str">
        <f t="shared" si="1"/>
        <v>HB Plus</v>
      </c>
      <c r="AA15" s="31" t="str">
        <f t="shared" si="1"/>
        <v>04 Persons</v>
      </c>
      <c r="AB15" s="315">
        <f t="shared" si="2"/>
        <v>1324</v>
      </c>
      <c r="AC15" s="316"/>
      <c r="AD15" s="313">
        <f t="shared" si="3"/>
        <v>1009</v>
      </c>
      <c r="AE15" s="314"/>
    </row>
    <row r="16" spans="1:31" ht="14.25" customHeight="1">
      <c r="A16" s="30" t="s">
        <v>444</v>
      </c>
      <c r="B16" s="31" t="s">
        <v>454</v>
      </c>
      <c r="C16" s="31" t="s">
        <v>140</v>
      </c>
      <c r="D16" s="31">
        <f t="shared" ref="D16:D18" si="7">E16*0.7</f>
        <v>595</v>
      </c>
      <c r="E16" s="31">
        <v>850</v>
      </c>
      <c r="F16" s="31">
        <f t="shared" ref="F16:F18" si="8">G16*0.7</f>
        <v>489.99999999999994</v>
      </c>
      <c r="G16" s="31">
        <v>700</v>
      </c>
      <c r="H16" s="8"/>
      <c r="I16" s="33"/>
      <c r="J16" s="33"/>
      <c r="K16" s="33">
        <v>6</v>
      </c>
      <c r="L16" s="33">
        <v>12</v>
      </c>
      <c r="N16" s="30" t="str">
        <f t="shared" si="0"/>
        <v xml:space="preserve">Lagoon Villa </v>
      </c>
      <c r="O16" s="31" t="str">
        <f t="shared" si="0"/>
        <v>HB Plus</v>
      </c>
      <c r="P16" s="31" t="str">
        <f t="shared" si="0"/>
        <v>02 Persons</v>
      </c>
      <c r="Q16" s="31">
        <f t="shared" si="5"/>
        <v>601</v>
      </c>
      <c r="R16" s="34">
        <f t="shared" si="5"/>
        <v>862</v>
      </c>
      <c r="S16" s="34">
        <f t="shared" si="6"/>
        <v>495.99999999999994</v>
      </c>
      <c r="T16" s="34">
        <f t="shared" si="6"/>
        <v>712</v>
      </c>
      <c r="V16" s="53">
        <v>20</v>
      </c>
      <c r="W16" s="53">
        <v>10</v>
      </c>
      <c r="X16" s="50"/>
      <c r="Y16" s="30" t="str">
        <f t="shared" si="1"/>
        <v xml:space="preserve">Lagoon Villa </v>
      </c>
      <c r="Z16" s="31" t="str">
        <f t="shared" si="1"/>
        <v>HB Plus</v>
      </c>
      <c r="AA16" s="31" t="str">
        <f t="shared" si="1"/>
        <v>02 Persons</v>
      </c>
      <c r="AB16" s="31">
        <f t="shared" si="2"/>
        <v>621</v>
      </c>
      <c r="AC16" s="34">
        <f t="shared" si="3"/>
        <v>882</v>
      </c>
      <c r="AD16" s="34">
        <f t="shared" si="3"/>
        <v>505.99999999999994</v>
      </c>
      <c r="AE16" s="34">
        <f t="shared" si="4"/>
        <v>722</v>
      </c>
    </row>
    <row r="17" spans="1:31" ht="14.25" customHeight="1">
      <c r="A17" s="30" t="s">
        <v>458</v>
      </c>
      <c r="B17" s="31" t="s">
        <v>454</v>
      </c>
      <c r="C17" s="31" t="s">
        <v>140</v>
      </c>
      <c r="D17" s="31">
        <f t="shared" si="7"/>
        <v>700</v>
      </c>
      <c r="E17" s="31">
        <v>1000</v>
      </c>
      <c r="F17" s="31">
        <f t="shared" si="8"/>
        <v>595</v>
      </c>
      <c r="G17" s="31">
        <v>850</v>
      </c>
      <c r="H17" s="8"/>
      <c r="I17" s="33"/>
      <c r="J17" s="33"/>
      <c r="K17" s="33">
        <v>6</v>
      </c>
      <c r="L17" s="33">
        <v>12</v>
      </c>
      <c r="N17" s="30" t="str">
        <f t="shared" si="0"/>
        <v xml:space="preserve">Lagoon Suite </v>
      </c>
      <c r="O17" s="31" t="str">
        <f t="shared" si="0"/>
        <v>HB Plus</v>
      </c>
      <c r="P17" s="31" t="str">
        <f t="shared" si="0"/>
        <v>02 Persons</v>
      </c>
      <c r="Q17" s="31">
        <f t="shared" si="5"/>
        <v>706</v>
      </c>
      <c r="R17" s="34">
        <f t="shared" si="5"/>
        <v>1012</v>
      </c>
      <c r="S17" s="34">
        <f t="shared" si="6"/>
        <v>601</v>
      </c>
      <c r="T17" s="34">
        <f t="shared" si="6"/>
        <v>862</v>
      </c>
      <c r="V17" s="53">
        <v>20</v>
      </c>
      <c r="W17" s="53">
        <v>10</v>
      </c>
      <c r="X17" s="50"/>
      <c r="Y17" s="30" t="str">
        <f t="shared" si="1"/>
        <v xml:space="preserve">Lagoon Suite </v>
      </c>
      <c r="Z17" s="31" t="str">
        <f t="shared" si="1"/>
        <v>HB Plus</v>
      </c>
      <c r="AA17" s="31" t="str">
        <f t="shared" si="1"/>
        <v>02 Persons</v>
      </c>
      <c r="AB17" s="31">
        <f t="shared" si="2"/>
        <v>726</v>
      </c>
      <c r="AC17" s="34">
        <f t="shared" si="3"/>
        <v>1032</v>
      </c>
      <c r="AD17" s="34">
        <f t="shared" si="3"/>
        <v>611</v>
      </c>
      <c r="AE17" s="34">
        <f t="shared" si="4"/>
        <v>872</v>
      </c>
    </row>
    <row r="18" spans="1:31" ht="14.25" customHeight="1">
      <c r="A18" s="30" t="s">
        <v>459</v>
      </c>
      <c r="B18" s="31" t="s">
        <v>454</v>
      </c>
      <c r="C18" s="31" t="s">
        <v>140</v>
      </c>
      <c r="D18" s="31">
        <f t="shared" si="7"/>
        <v>770</v>
      </c>
      <c r="E18" s="31">
        <v>1100</v>
      </c>
      <c r="F18" s="31">
        <f t="shared" si="8"/>
        <v>665</v>
      </c>
      <c r="G18" s="31">
        <v>950</v>
      </c>
      <c r="H18" s="8"/>
      <c r="I18" s="33"/>
      <c r="J18" s="33"/>
      <c r="K18" s="33">
        <v>6</v>
      </c>
      <c r="L18" s="33">
        <v>12</v>
      </c>
      <c r="N18" s="30" t="str">
        <f t="shared" si="0"/>
        <v xml:space="preserve">Lagoon Suite Pool </v>
      </c>
      <c r="O18" s="31" t="str">
        <f t="shared" si="0"/>
        <v>HB Plus</v>
      </c>
      <c r="P18" s="31" t="str">
        <f t="shared" si="0"/>
        <v>02 Persons</v>
      </c>
      <c r="Q18" s="31">
        <f>D18+K18</f>
        <v>776</v>
      </c>
      <c r="R18" s="34">
        <f>E18+L18</f>
        <v>1112</v>
      </c>
      <c r="S18" s="34">
        <f>F18+K18</f>
        <v>671</v>
      </c>
      <c r="T18" s="34">
        <f>G18+L18</f>
        <v>962</v>
      </c>
      <c r="V18" s="53">
        <v>20</v>
      </c>
      <c r="W18" s="53">
        <v>15</v>
      </c>
      <c r="X18" s="50"/>
      <c r="Y18" s="30" t="str">
        <f t="shared" si="1"/>
        <v xml:space="preserve">Lagoon Suite Pool </v>
      </c>
      <c r="Z18" s="31" t="str">
        <f t="shared" si="1"/>
        <v>HB Plus</v>
      </c>
      <c r="AA18" s="31" t="str">
        <f t="shared" si="1"/>
        <v>02 Persons</v>
      </c>
      <c r="AB18" s="31">
        <f>Q18+V18</f>
        <v>796</v>
      </c>
      <c r="AC18" s="34">
        <f>R18+V18</f>
        <v>1132</v>
      </c>
      <c r="AD18" s="34">
        <f>S18+W18</f>
        <v>686</v>
      </c>
      <c r="AE18" s="34">
        <f>T18+W18</f>
        <v>977</v>
      </c>
    </row>
    <row r="19" spans="1:31" ht="14.25" customHeight="1">
      <c r="A19" s="30" t="s">
        <v>460</v>
      </c>
      <c r="B19" s="31" t="s">
        <v>454</v>
      </c>
      <c r="C19" s="31" t="s">
        <v>68</v>
      </c>
      <c r="D19" s="315">
        <v>2300</v>
      </c>
      <c r="E19" s="316"/>
      <c r="F19" s="315">
        <v>1800</v>
      </c>
      <c r="G19" s="316"/>
      <c r="H19" s="8"/>
      <c r="I19" s="33"/>
      <c r="J19" s="33"/>
      <c r="K19" s="33">
        <v>24</v>
      </c>
      <c r="L19" s="33">
        <v>0</v>
      </c>
      <c r="N19" s="30" t="str">
        <f t="shared" si="0"/>
        <v xml:space="preserve">Cocoon Suite Two Bed Room </v>
      </c>
      <c r="O19" s="31" t="str">
        <f t="shared" si="0"/>
        <v>HB Plus</v>
      </c>
      <c r="P19" s="31" t="str">
        <f t="shared" si="0"/>
        <v>04 Persons</v>
      </c>
      <c r="Q19" s="315">
        <f>D19+K19</f>
        <v>2324</v>
      </c>
      <c r="R19" s="316"/>
      <c r="S19" s="313">
        <f>F19+K19</f>
        <v>1824</v>
      </c>
      <c r="T19" s="314"/>
      <c r="V19" s="53">
        <v>40</v>
      </c>
      <c r="W19" s="53">
        <v>40</v>
      </c>
      <c r="X19" s="50"/>
      <c r="Y19" s="30" t="str">
        <f t="shared" si="1"/>
        <v xml:space="preserve">Cocoon Suite Two Bed Room </v>
      </c>
      <c r="Z19" s="31" t="str">
        <f t="shared" si="1"/>
        <v>HB Plus</v>
      </c>
      <c r="AA19" s="31" t="str">
        <f t="shared" si="1"/>
        <v>04 Persons</v>
      </c>
      <c r="AB19" s="315">
        <f>Q19+V19</f>
        <v>2364</v>
      </c>
      <c r="AC19" s="316"/>
      <c r="AD19" s="313">
        <f>S19+W19</f>
        <v>1864</v>
      </c>
      <c r="AE19" s="314"/>
    </row>
    <row r="20" spans="1:31" ht="14.25" customHeight="1">
      <c r="A20" s="25" t="s">
        <v>24</v>
      </c>
      <c r="I20" s="25" t="s">
        <v>25</v>
      </c>
      <c r="N20" s="25" t="s">
        <v>26</v>
      </c>
      <c r="V20" s="25" t="s">
        <v>27</v>
      </c>
      <c r="Y20" s="25" t="s">
        <v>28</v>
      </c>
    </row>
    <row r="21" spans="1:31" ht="14.25" customHeight="1">
      <c r="A21" s="307" t="s">
        <v>0</v>
      </c>
      <c r="B21" s="307" t="s">
        <v>1</v>
      </c>
      <c r="C21" s="307" t="s">
        <v>29</v>
      </c>
      <c r="D21" s="288" t="s">
        <v>47</v>
      </c>
      <c r="E21" s="290"/>
      <c r="F21" s="288" t="s">
        <v>48</v>
      </c>
      <c r="G21" s="290"/>
      <c r="H21" s="8"/>
      <c r="I21" s="26" t="s">
        <v>32</v>
      </c>
      <c r="J21" s="26" t="s">
        <v>33</v>
      </c>
      <c r="K21" s="26" t="s">
        <v>34</v>
      </c>
      <c r="L21" s="26" t="s">
        <v>34</v>
      </c>
      <c r="N21" s="301" t="s">
        <v>0</v>
      </c>
      <c r="O21" s="301" t="s">
        <v>1</v>
      </c>
      <c r="P21" s="301" t="s">
        <v>29</v>
      </c>
      <c r="Q21" s="291" t="str">
        <f>D21</f>
        <v>Season 3</v>
      </c>
      <c r="R21" s="293"/>
      <c r="S21" s="291" t="str">
        <f>F21</f>
        <v>Season 4</v>
      </c>
      <c r="T21" s="293"/>
      <c r="V21" s="27" t="str">
        <f>Q21</f>
        <v>Season 3</v>
      </c>
      <c r="W21" s="27" t="str">
        <f>S21</f>
        <v>Season 4</v>
      </c>
      <c r="X21" s="50"/>
      <c r="Y21" s="295" t="s">
        <v>0</v>
      </c>
      <c r="Z21" s="295" t="s">
        <v>1</v>
      </c>
      <c r="AA21" s="295" t="s">
        <v>29</v>
      </c>
      <c r="AB21" s="282" t="str">
        <f>V21</f>
        <v>Season 3</v>
      </c>
      <c r="AC21" s="284"/>
      <c r="AD21" s="282" t="str">
        <f>W21</f>
        <v>Season 4</v>
      </c>
      <c r="AE21" s="284"/>
    </row>
    <row r="22" spans="1:31" ht="14.25" customHeight="1">
      <c r="A22" s="308"/>
      <c r="B22" s="308"/>
      <c r="C22" s="308"/>
      <c r="D22" s="288" t="s">
        <v>50</v>
      </c>
      <c r="E22" s="290"/>
      <c r="F22" s="288" t="s">
        <v>53</v>
      </c>
      <c r="G22" s="290"/>
      <c r="H22" s="8"/>
      <c r="I22" s="26" t="s">
        <v>37</v>
      </c>
      <c r="J22" s="26" t="s">
        <v>38</v>
      </c>
      <c r="K22" s="26" t="s">
        <v>38</v>
      </c>
      <c r="L22" s="26" t="s">
        <v>38</v>
      </c>
      <c r="N22" s="302"/>
      <c r="O22" s="302"/>
      <c r="P22" s="302"/>
      <c r="Q22" s="291" t="str">
        <f>D22</f>
        <v>01 Apr 2020 to 30 Apr 2020</v>
      </c>
      <c r="R22" s="293"/>
      <c r="S22" s="291" t="str">
        <f>F22</f>
        <v>01 May 2020 to 31 Jul 2020</v>
      </c>
      <c r="T22" s="293"/>
      <c r="V22" s="27" t="str">
        <f>Q22</f>
        <v>01 Apr 2020 to 30 Apr 2020</v>
      </c>
      <c r="W22" s="27" t="str">
        <f>S22</f>
        <v>01 May 2020 to 31 Jul 2020</v>
      </c>
      <c r="X22" s="50"/>
      <c r="Y22" s="296"/>
      <c r="Z22" s="296"/>
      <c r="AA22" s="296"/>
      <c r="AB22" s="282" t="str">
        <f>V22</f>
        <v>01 Apr 2020 to 30 Apr 2020</v>
      </c>
      <c r="AC22" s="284"/>
      <c r="AD22" s="282" t="str">
        <f>W22</f>
        <v>01 May 2020 to 31 Jul 2020</v>
      </c>
      <c r="AE22" s="284"/>
    </row>
    <row r="23" spans="1:31" ht="14.25" customHeight="1">
      <c r="A23" s="309"/>
      <c r="B23" s="309"/>
      <c r="C23" s="309"/>
      <c r="D23" s="29" t="s">
        <v>3</v>
      </c>
      <c r="E23" s="29" t="s">
        <v>4</v>
      </c>
      <c r="F23" s="29" t="s">
        <v>3</v>
      </c>
      <c r="G23" s="29" t="s">
        <v>4</v>
      </c>
      <c r="H23" s="8"/>
      <c r="I23" s="26"/>
      <c r="J23" s="26"/>
      <c r="K23" s="26"/>
      <c r="L23" s="26"/>
      <c r="N23" s="303"/>
      <c r="O23" s="303"/>
      <c r="P23" s="303"/>
      <c r="Q23" s="51" t="s">
        <v>3</v>
      </c>
      <c r="R23" s="51" t="s">
        <v>4</v>
      </c>
      <c r="S23" s="51" t="s">
        <v>3</v>
      </c>
      <c r="T23" s="51" t="s">
        <v>4</v>
      </c>
      <c r="V23" s="27"/>
      <c r="W23" s="27"/>
      <c r="X23" s="50"/>
      <c r="Y23" s="297"/>
      <c r="Z23" s="297"/>
      <c r="AA23" s="297"/>
      <c r="AB23" s="52" t="s">
        <v>3</v>
      </c>
      <c r="AC23" s="52" t="s">
        <v>4</v>
      </c>
      <c r="AD23" s="52" t="s">
        <v>3</v>
      </c>
      <c r="AE23" s="52" t="s">
        <v>4</v>
      </c>
    </row>
    <row r="24" spans="1:31" ht="14.25" customHeight="1">
      <c r="A24" s="30" t="s">
        <v>330</v>
      </c>
      <c r="B24" s="31" t="s">
        <v>454</v>
      </c>
      <c r="C24" s="31" t="s">
        <v>140</v>
      </c>
      <c r="D24" s="31">
        <v>300</v>
      </c>
      <c r="E24" s="31">
        <v>430</v>
      </c>
      <c r="F24" s="31">
        <v>265</v>
      </c>
      <c r="G24" s="31">
        <v>380</v>
      </c>
      <c r="H24" s="8"/>
      <c r="I24" s="33"/>
      <c r="J24" s="33"/>
      <c r="K24" s="33">
        <v>6</v>
      </c>
      <c r="L24" s="33">
        <v>12</v>
      </c>
      <c r="N24" s="30" t="str">
        <f t="shared" ref="N24:P31" si="9">A24</f>
        <v>Beach Villa</v>
      </c>
      <c r="O24" s="31" t="str">
        <f t="shared" si="9"/>
        <v>HB Plus</v>
      </c>
      <c r="P24" s="31" t="str">
        <f t="shared" si="9"/>
        <v>02 Persons</v>
      </c>
      <c r="Q24" s="31">
        <f t="shared" ref="Q24:R31" si="10">D24+K24</f>
        <v>306</v>
      </c>
      <c r="R24" s="34">
        <f t="shared" si="10"/>
        <v>442</v>
      </c>
      <c r="S24" s="34">
        <f t="shared" ref="S24:T31" si="11">F24+K24</f>
        <v>271</v>
      </c>
      <c r="T24" s="34">
        <f t="shared" si="11"/>
        <v>392</v>
      </c>
      <c r="V24" s="53">
        <v>10</v>
      </c>
      <c r="W24" s="53">
        <v>10</v>
      </c>
      <c r="X24" s="50"/>
      <c r="Y24" s="30" t="str">
        <f t="shared" ref="Y24:AA31" si="12">N24</f>
        <v>Beach Villa</v>
      </c>
      <c r="Z24" s="31" t="str">
        <f t="shared" si="12"/>
        <v>HB Plus</v>
      </c>
      <c r="AA24" s="31" t="str">
        <f t="shared" si="12"/>
        <v>02 Persons</v>
      </c>
      <c r="AB24" s="31">
        <f t="shared" ref="AB24:AB31" si="13">Q24+V24</f>
        <v>316</v>
      </c>
      <c r="AC24" s="34">
        <f t="shared" ref="AC24:AD31" si="14">R24+V24</f>
        <v>452</v>
      </c>
      <c r="AD24" s="34">
        <f t="shared" si="14"/>
        <v>281</v>
      </c>
      <c r="AE24" s="34">
        <f t="shared" ref="AE24:AE30" si="15">T24+W24</f>
        <v>402</v>
      </c>
    </row>
    <row r="25" spans="1:31" ht="14.25" customHeight="1">
      <c r="A25" s="30" t="s">
        <v>455</v>
      </c>
      <c r="B25" s="31" t="s">
        <v>454</v>
      </c>
      <c r="C25" s="31" t="s">
        <v>140</v>
      </c>
      <c r="D25" s="31">
        <v>405</v>
      </c>
      <c r="E25" s="31">
        <v>580</v>
      </c>
      <c r="F25" s="31">
        <v>370</v>
      </c>
      <c r="G25" s="31">
        <v>530</v>
      </c>
      <c r="H25" s="8"/>
      <c r="I25" s="33"/>
      <c r="J25" s="33"/>
      <c r="K25" s="33">
        <v>6</v>
      </c>
      <c r="L25" s="33">
        <v>12</v>
      </c>
      <c r="N25" s="30" t="str">
        <f t="shared" si="9"/>
        <v>Beach Suite</v>
      </c>
      <c r="O25" s="31" t="str">
        <f t="shared" si="9"/>
        <v>HB Plus</v>
      </c>
      <c r="P25" s="31" t="str">
        <f t="shared" si="9"/>
        <v>02 Persons</v>
      </c>
      <c r="Q25" s="31">
        <f t="shared" si="10"/>
        <v>411</v>
      </c>
      <c r="R25" s="34">
        <f t="shared" si="10"/>
        <v>592</v>
      </c>
      <c r="S25" s="34">
        <f t="shared" si="11"/>
        <v>376</v>
      </c>
      <c r="T25" s="34">
        <f t="shared" si="11"/>
        <v>542</v>
      </c>
      <c r="V25" s="53">
        <v>10</v>
      </c>
      <c r="W25" s="53">
        <v>10</v>
      </c>
      <c r="X25" s="50"/>
      <c r="Y25" s="30" t="str">
        <f t="shared" si="12"/>
        <v>Beach Suite</v>
      </c>
      <c r="Z25" s="31" t="str">
        <f t="shared" si="12"/>
        <v>HB Plus</v>
      </c>
      <c r="AA25" s="31" t="str">
        <f t="shared" si="12"/>
        <v>02 Persons</v>
      </c>
      <c r="AB25" s="31">
        <f t="shared" si="13"/>
        <v>421</v>
      </c>
      <c r="AC25" s="34">
        <f t="shared" si="14"/>
        <v>602</v>
      </c>
      <c r="AD25" s="34">
        <f t="shared" si="14"/>
        <v>386</v>
      </c>
      <c r="AE25" s="34">
        <f t="shared" si="15"/>
        <v>552</v>
      </c>
    </row>
    <row r="26" spans="1:31" ht="14.25" customHeight="1">
      <c r="A26" s="30" t="s">
        <v>456</v>
      </c>
      <c r="B26" s="31" t="s">
        <v>454</v>
      </c>
      <c r="C26" s="31" t="s">
        <v>140</v>
      </c>
      <c r="D26" s="31">
        <v>475</v>
      </c>
      <c r="E26" s="31">
        <v>680</v>
      </c>
      <c r="F26" s="31">
        <v>440</v>
      </c>
      <c r="G26" s="31">
        <v>630</v>
      </c>
      <c r="H26" s="8"/>
      <c r="I26" s="33"/>
      <c r="J26" s="33"/>
      <c r="K26" s="33">
        <v>6</v>
      </c>
      <c r="L26" s="33">
        <v>12</v>
      </c>
      <c r="N26" s="30" t="str">
        <f t="shared" si="9"/>
        <v xml:space="preserve">Beach Suite Pool </v>
      </c>
      <c r="O26" s="31" t="str">
        <f t="shared" si="9"/>
        <v>HB Plus</v>
      </c>
      <c r="P26" s="31" t="str">
        <f t="shared" si="9"/>
        <v>02 Persons</v>
      </c>
      <c r="Q26" s="31">
        <f t="shared" si="10"/>
        <v>481</v>
      </c>
      <c r="R26" s="34">
        <f t="shared" si="10"/>
        <v>692</v>
      </c>
      <c r="S26" s="34">
        <f t="shared" si="11"/>
        <v>446</v>
      </c>
      <c r="T26" s="34">
        <f t="shared" si="11"/>
        <v>642</v>
      </c>
      <c r="V26" s="53">
        <v>15</v>
      </c>
      <c r="W26" s="53">
        <v>15</v>
      </c>
      <c r="X26" s="50"/>
      <c r="Y26" s="30" t="str">
        <f t="shared" si="12"/>
        <v xml:space="preserve">Beach Suite Pool </v>
      </c>
      <c r="Z26" s="31" t="str">
        <f t="shared" si="12"/>
        <v>HB Plus</v>
      </c>
      <c r="AA26" s="31" t="str">
        <f t="shared" si="12"/>
        <v>02 Persons</v>
      </c>
      <c r="AB26" s="31">
        <f t="shared" si="13"/>
        <v>496</v>
      </c>
      <c r="AC26" s="34">
        <f t="shared" si="14"/>
        <v>707</v>
      </c>
      <c r="AD26" s="34">
        <f t="shared" si="14"/>
        <v>461</v>
      </c>
      <c r="AE26" s="34">
        <f t="shared" si="15"/>
        <v>657</v>
      </c>
    </row>
    <row r="27" spans="1:31" ht="14.25" customHeight="1">
      <c r="A27" s="30" t="s">
        <v>457</v>
      </c>
      <c r="B27" s="31" t="s">
        <v>454</v>
      </c>
      <c r="C27" s="31" t="s">
        <v>68</v>
      </c>
      <c r="D27" s="315">
        <v>860</v>
      </c>
      <c r="E27" s="316"/>
      <c r="F27" s="315">
        <v>760</v>
      </c>
      <c r="G27" s="316"/>
      <c r="H27" s="8"/>
      <c r="I27" s="33"/>
      <c r="J27" s="33"/>
      <c r="K27" s="33">
        <v>24</v>
      </c>
      <c r="L27" s="33">
        <v>0</v>
      </c>
      <c r="N27" s="30" t="str">
        <f t="shared" si="9"/>
        <v>Family Beach Villa (Inter Connecting)</v>
      </c>
      <c r="O27" s="31" t="str">
        <f t="shared" si="9"/>
        <v>HB Plus</v>
      </c>
      <c r="P27" s="31" t="str">
        <f t="shared" si="9"/>
        <v>04 Persons</v>
      </c>
      <c r="Q27" s="315">
        <f t="shared" si="10"/>
        <v>884</v>
      </c>
      <c r="R27" s="316"/>
      <c r="S27" s="313">
        <f t="shared" si="11"/>
        <v>784</v>
      </c>
      <c r="T27" s="314"/>
      <c r="V27" s="53">
        <v>25</v>
      </c>
      <c r="W27" s="53">
        <v>25</v>
      </c>
      <c r="X27" s="50"/>
      <c r="Y27" s="30" t="str">
        <f t="shared" si="12"/>
        <v>Family Beach Villa (Inter Connecting)</v>
      </c>
      <c r="Z27" s="31" t="str">
        <f t="shared" si="12"/>
        <v>HB Plus</v>
      </c>
      <c r="AA27" s="31" t="str">
        <f t="shared" si="12"/>
        <v>04 Persons</v>
      </c>
      <c r="AB27" s="315">
        <f t="shared" si="13"/>
        <v>909</v>
      </c>
      <c r="AC27" s="316"/>
      <c r="AD27" s="313">
        <f t="shared" si="14"/>
        <v>809</v>
      </c>
      <c r="AE27" s="314"/>
    </row>
    <row r="28" spans="1:31" ht="14.25" customHeight="1">
      <c r="A28" s="30" t="s">
        <v>444</v>
      </c>
      <c r="B28" s="31" t="s">
        <v>454</v>
      </c>
      <c r="C28" s="31" t="s">
        <v>140</v>
      </c>
      <c r="D28" s="31">
        <f t="shared" ref="D28:D30" si="16">E28*0.7</f>
        <v>454.99999999999994</v>
      </c>
      <c r="E28" s="31">
        <v>650</v>
      </c>
      <c r="F28" s="31">
        <f t="shared" ref="F28:F30" si="17">G28*0.7</f>
        <v>420</v>
      </c>
      <c r="G28" s="31">
        <v>600</v>
      </c>
      <c r="H28" s="8"/>
      <c r="I28" s="33"/>
      <c r="J28" s="33"/>
      <c r="K28" s="33">
        <v>6</v>
      </c>
      <c r="L28" s="33">
        <v>12</v>
      </c>
      <c r="N28" s="30" t="str">
        <f t="shared" si="9"/>
        <v xml:space="preserve">Lagoon Villa </v>
      </c>
      <c r="O28" s="31" t="str">
        <f t="shared" si="9"/>
        <v>HB Plus</v>
      </c>
      <c r="P28" s="31" t="str">
        <f t="shared" si="9"/>
        <v>02 Persons</v>
      </c>
      <c r="Q28" s="31">
        <f t="shared" si="10"/>
        <v>460.99999999999994</v>
      </c>
      <c r="R28" s="34">
        <f t="shared" si="10"/>
        <v>662</v>
      </c>
      <c r="S28" s="34">
        <f t="shared" si="11"/>
        <v>426</v>
      </c>
      <c r="T28" s="34">
        <f t="shared" si="11"/>
        <v>612</v>
      </c>
      <c r="V28" s="53">
        <v>10</v>
      </c>
      <c r="W28" s="53">
        <v>10</v>
      </c>
      <c r="X28" s="50"/>
      <c r="Y28" s="30" t="str">
        <f t="shared" si="12"/>
        <v xml:space="preserve">Lagoon Villa </v>
      </c>
      <c r="Z28" s="31" t="str">
        <f t="shared" si="12"/>
        <v>HB Plus</v>
      </c>
      <c r="AA28" s="31" t="str">
        <f t="shared" si="12"/>
        <v>02 Persons</v>
      </c>
      <c r="AB28" s="31">
        <f t="shared" si="13"/>
        <v>470.99999999999994</v>
      </c>
      <c r="AC28" s="34">
        <f t="shared" si="14"/>
        <v>672</v>
      </c>
      <c r="AD28" s="34">
        <f t="shared" si="14"/>
        <v>436</v>
      </c>
      <c r="AE28" s="34">
        <f t="shared" si="15"/>
        <v>622</v>
      </c>
    </row>
    <row r="29" spans="1:31" ht="14.25" customHeight="1">
      <c r="A29" s="30" t="s">
        <v>458</v>
      </c>
      <c r="B29" s="31" t="s">
        <v>454</v>
      </c>
      <c r="C29" s="31" t="s">
        <v>140</v>
      </c>
      <c r="D29" s="31">
        <f t="shared" si="16"/>
        <v>560</v>
      </c>
      <c r="E29" s="31">
        <v>800</v>
      </c>
      <c r="F29" s="31">
        <f t="shared" si="17"/>
        <v>525</v>
      </c>
      <c r="G29" s="31">
        <v>750</v>
      </c>
      <c r="H29" s="8"/>
      <c r="I29" s="33"/>
      <c r="J29" s="33"/>
      <c r="K29" s="33">
        <v>6</v>
      </c>
      <c r="L29" s="33">
        <v>12</v>
      </c>
      <c r="N29" s="30" t="str">
        <f t="shared" si="9"/>
        <v xml:space="preserve">Lagoon Suite </v>
      </c>
      <c r="O29" s="31" t="str">
        <f t="shared" si="9"/>
        <v>HB Plus</v>
      </c>
      <c r="P29" s="31" t="str">
        <f t="shared" si="9"/>
        <v>02 Persons</v>
      </c>
      <c r="Q29" s="31">
        <f t="shared" si="10"/>
        <v>566</v>
      </c>
      <c r="R29" s="34">
        <f t="shared" si="10"/>
        <v>812</v>
      </c>
      <c r="S29" s="34">
        <f t="shared" si="11"/>
        <v>531</v>
      </c>
      <c r="T29" s="34">
        <f t="shared" si="11"/>
        <v>762</v>
      </c>
      <c r="V29" s="53">
        <v>10</v>
      </c>
      <c r="W29" s="53">
        <v>10</v>
      </c>
      <c r="X29" s="50"/>
      <c r="Y29" s="30" t="str">
        <f t="shared" si="12"/>
        <v xml:space="preserve">Lagoon Suite </v>
      </c>
      <c r="Z29" s="31" t="str">
        <f t="shared" si="12"/>
        <v>HB Plus</v>
      </c>
      <c r="AA29" s="31" t="str">
        <f t="shared" si="12"/>
        <v>02 Persons</v>
      </c>
      <c r="AB29" s="31">
        <f t="shared" si="13"/>
        <v>576</v>
      </c>
      <c r="AC29" s="34">
        <f t="shared" si="14"/>
        <v>822</v>
      </c>
      <c r="AD29" s="34">
        <f t="shared" si="14"/>
        <v>541</v>
      </c>
      <c r="AE29" s="34">
        <f t="shared" si="15"/>
        <v>772</v>
      </c>
    </row>
    <row r="30" spans="1:31" ht="14.25" customHeight="1">
      <c r="A30" s="30" t="s">
        <v>459</v>
      </c>
      <c r="B30" s="31" t="s">
        <v>454</v>
      </c>
      <c r="C30" s="31" t="s">
        <v>140</v>
      </c>
      <c r="D30" s="31">
        <f t="shared" si="16"/>
        <v>630</v>
      </c>
      <c r="E30" s="31">
        <v>900</v>
      </c>
      <c r="F30" s="31">
        <f t="shared" si="17"/>
        <v>595</v>
      </c>
      <c r="G30" s="31">
        <v>850</v>
      </c>
      <c r="H30" s="8"/>
      <c r="I30" s="33"/>
      <c r="J30" s="33"/>
      <c r="K30" s="33">
        <v>6</v>
      </c>
      <c r="L30" s="33">
        <v>12</v>
      </c>
      <c r="N30" s="30" t="str">
        <f t="shared" si="9"/>
        <v xml:space="preserve">Lagoon Suite Pool </v>
      </c>
      <c r="O30" s="31" t="str">
        <f t="shared" si="9"/>
        <v>HB Plus</v>
      </c>
      <c r="P30" s="31" t="str">
        <f t="shared" si="9"/>
        <v>02 Persons</v>
      </c>
      <c r="Q30" s="31">
        <f t="shared" si="10"/>
        <v>636</v>
      </c>
      <c r="R30" s="34">
        <f t="shared" si="10"/>
        <v>912</v>
      </c>
      <c r="S30" s="34">
        <f t="shared" si="11"/>
        <v>601</v>
      </c>
      <c r="T30" s="34">
        <f t="shared" si="11"/>
        <v>862</v>
      </c>
      <c r="V30" s="53">
        <v>15</v>
      </c>
      <c r="W30" s="53">
        <v>15</v>
      </c>
      <c r="X30" s="50"/>
      <c r="Y30" s="30" t="str">
        <f t="shared" si="12"/>
        <v xml:space="preserve">Lagoon Suite Pool </v>
      </c>
      <c r="Z30" s="31" t="str">
        <f t="shared" si="12"/>
        <v>HB Plus</v>
      </c>
      <c r="AA30" s="31" t="str">
        <f t="shared" si="12"/>
        <v>02 Persons</v>
      </c>
      <c r="AB30" s="31">
        <f t="shared" si="13"/>
        <v>651</v>
      </c>
      <c r="AC30" s="34">
        <f t="shared" si="14"/>
        <v>927</v>
      </c>
      <c r="AD30" s="34">
        <f t="shared" si="14"/>
        <v>616</v>
      </c>
      <c r="AE30" s="34">
        <f t="shared" si="15"/>
        <v>877</v>
      </c>
    </row>
    <row r="31" spans="1:31" ht="14.25" customHeight="1">
      <c r="A31" s="30" t="s">
        <v>460</v>
      </c>
      <c r="B31" s="31" t="s">
        <v>454</v>
      </c>
      <c r="C31" s="31" t="s">
        <v>68</v>
      </c>
      <c r="D31" s="315">
        <v>1700</v>
      </c>
      <c r="E31" s="316"/>
      <c r="F31" s="315">
        <v>1500</v>
      </c>
      <c r="G31" s="316"/>
      <c r="H31" s="8"/>
      <c r="I31" s="33"/>
      <c r="J31" s="33"/>
      <c r="K31" s="33">
        <v>24</v>
      </c>
      <c r="L31" s="33">
        <v>0</v>
      </c>
      <c r="N31" s="30" t="str">
        <f t="shared" si="9"/>
        <v xml:space="preserve">Cocoon Suite Two Bed Room </v>
      </c>
      <c r="O31" s="31" t="str">
        <f t="shared" si="9"/>
        <v>HB Plus</v>
      </c>
      <c r="P31" s="31" t="str">
        <f t="shared" si="9"/>
        <v>04 Persons</v>
      </c>
      <c r="Q31" s="315">
        <f t="shared" si="10"/>
        <v>1724</v>
      </c>
      <c r="R31" s="316"/>
      <c r="S31" s="313">
        <f t="shared" si="11"/>
        <v>1524</v>
      </c>
      <c r="T31" s="314"/>
      <c r="V31" s="53">
        <v>40</v>
      </c>
      <c r="W31" s="53">
        <v>40</v>
      </c>
      <c r="X31" s="50"/>
      <c r="Y31" s="30" t="str">
        <f t="shared" si="12"/>
        <v xml:space="preserve">Cocoon Suite Two Bed Room </v>
      </c>
      <c r="Z31" s="31" t="str">
        <f t="shared" si="12"/>
        <v>HB Plus</v>
      </c>
      <c r="AA31" s="31" t="str">
        <f t="shared" si="12"/>
        <v>04 Persons</v>
      </c>
      <c r="AB31" s="315">
        <f t="shared" si="13"/>
        <v>1764</v>
      </c>
      <c r="AC31" s="316"/>
      <c r="AD31" s="313">
        <f t="shared" si="14"/>
        <v>1564</v>
      </c>
      <c r="AE31" s="314"/>
    </row>
    <row r="32" spans="1:31" ht="14.25" customHeight="1">
      <c r="A32" s="25" t="s">
        <v>24</v>
      </c>
      <c r="I32" s="25" t="s">
        <v>25</v>
      </c>
      <c r="N32" s="25" t="s">
        <v>26</v>
      </c>
      <c r="V32" s="25" t="s">
        <v>27</v>
      </c>
      <c r="Y32" s="25" t="s">
        <v>28</v>
      </c>
    </row>
    <row r="33" spans="1:31" ht="14.25" customHeight="1">
      <c r="A33" s="307" t="s">
        <v>0</v>
      </c>
      <c r="B33" s="307" t="s">
        <v>1</v>
      </c>
      <c r="C33" s="307" t="s">
        <v>29</v>
      </c>
      <c r="D33" s="288" t="s">
        <v>51</v>
      </c>
      <c r="E33" s="290"/>
      <c r="F33" s="288" t="s">
        <v>52</v>
      </c>
      <c r="G33" s="290"/>
      <c r="H33" s="8"/>
      <c r="I33" s="26" t="s">
        <v>32</v>
      </c>
      <c r="J33" s="26" t="s">
        <v>33</v>
      </c>
      <c r="K33" s="26" t="s">
        <v>34</v>
      </c>
      <c r="L33" s="26" t="s">
        <v>34</v>
      </c>
      <c r="N33" s="301" t="s">
        <v>0</v>
      </c>
      <c r="O33" s="301" t="s">
        <v>1</v>
      </c>
      <c r="P33" s="301" t="s">
        <v>29</v>
      </c>
      <c r="Q33" s="291" t="str">
        <f>D33</f>
        <v>Season 5</v>
      </c>
      <c r="R33" s="293"/>
      <c r="S33" s="291" t="str">
        <f>F33</f>
        <v>Season 6</v>
      </c>
      <c r="T33" s="293"/>
      <c r="V33" s="27" t="str">
        <f>Q33</f>
        <v>Season 5</v>
      </c>
      <c r="W33" s="27" t="str">
        <f>S33</f>
        <v>Season 6</v>
      </c>
      <c r="X33" s="50"/>
      <c r="Y33" s="295" t="s">
        <v>0</v>
      </c>
      <c r="Z33" s="295" t="s">
        <v>1</v>
      </c>
      <c r="AA33" s="295" t="s">
        <v>29</v>
      </c>
      <c r="AB33" s="282" t="str">
        <f>V33</f>
        <v>Season 5</v>
      </c>
      <c r="AC33" s="284"/>
      <c r="AD33" s="282" t="str">
        <f>W33</f>
        <v>Season 6</v>
      </c>
      <c r="AE33" s="284"/>
    </row>
    <row r="34" spans="1:31" ht="14.25" customHeight="1">
      <c r="A34" s="308"/>
      <c r="B34" s="308"/>
      <c r="C34" s="308"/>
      <c r="D34" s="288" t="s">
        <v>54</v>
      </c>
      <c r="E34" s="290"/>
      <c r="F34" s="288" t="s">
        <v>101</v>
      </c>
      <c r="G34" s="290"/>
      <c r="H34" s="8"/>
      <c r="I34" s="26" t="s">
        <v>37</v>
      </c>
      <c r="J34" s="26" t="s">
        <v>38</v>
      </c>
      <c r="K34" s="26" t="s">
        <v>38</v>
      </c>
      <c r="L34" s="26" t="s">
        <v>38</v>
      </c>
      <c r="N34" s="302"/>
      <c r="O34" s="302"/>
      <c r="P34" s="302"/>
      <c r="Q34" s="291" t="str">
        <f>D34</f>
        <v>01 Aug 2020 to 31 Oct 2020</v>
      </c>
      <c r="R34" s="293"/>
      <c r="S34" s="291" t="str">
        <f>F34</f>
        <v>01 Nov 2020 to 26 Dec 2020</v>
      </c>
      <c r="T34" s="293"/>
      <c r="V34" s="27" t="str">
        <f>Q34</f>
        <v>01 Aug 2020 to 31 Oct 2020</v>
      </c>
      <c r="W34" s="27" t="str">
        <f>S34</f>
        <v>01 Nov 2020 to 26 Dec 2020</v>
      </c>
      <c r="X34" s="50"/>
      <c r="Y34" s="296"/>
      <c r="Z34" s="296"/>
      <c r="AA34" s="296"/>
      <c r="AB34" s="282" t="str">
        <f>V34</f>
        <v>01 Aug 2020 to 31 Oct 2020</v>
      </c>
      <c r="AC34" s="284"/>
      <c r="AD34" s="282" t="str">
        <f>W34</f>
        <v>01 Nov 2020 to 26 Dec 2020</v>
      </c>
      <c r="AE34" s="284"/>
    </row>
    <row r="35" spans="1:31" ht="14.25" customHeight="1">
      <c r="A35" s="309"/>
      <c r="B35" s="309"/>
      <c r="C35" s="309"/>
      <c r="D35" s="29" t="s">
        <v>3</v>
      </c>
      <c r="E35" s="29" t="s">
        <v>4</v>
      </c>
      <c r="F35" s="29" t="s">
        <v>3</v>
      </c>
      <c r="G35" s="29" t="s">
        <v>4</v>
      </c>
      <c r="H35" s="8"/>
      <c r="I35" s="26"/>
      <c r="J35" s="26"/>
      <c r="K35" s="26"/>
      <c r="L35" s="26"/>
      <c r="N35" s="303"/>
      <c r="O35" s="303"/>
      <c r="P35" s="303"/>
      <c r="Q35" s="51" t="s">
        <v>3</v>
      </c>
      <c r="R35" s="51" t="s">
        <v>4</v>
      </c>
      <c r="S35" s="51" t="s">
        <v>3</v>
      </c>
      <c r="T35" s="51" t="s">
        <v>4</v>
      </c>
      <c r="V35" s="27"/>
      <c r="W35" s="27"/>
      <c r="X35" s="50"/>
      <c r="Y35" s="297"/>
      <c r="Z35" s="297"/>
      <c r="AA35" s="297"/>
      <c r="AB35" s="52" t="s">
        <v>3</v>
      </c>
      <c r="AC35" s="52" t="s">
        <v>4</v>
      </c>
      <c r="AD35" s="52" t="s">
        <v>3</v>
      </c>
      <c r="AE35" s="52" t="s">
        <v>4</v>
      </c>
    </row>
    <row r="36" spans="1:31" ht="14.25" customHeight="1">
      <c r="A36" s="30" t="s">
        <v>330</v>
      </c>
      <c r="B36" s="31" t="s">
        <v>454</v>
      </c>
      <c r="C36" s="31" t="s">
        <v>140</v>
      </c>
      <c r="D36" s="31">
        <v>300</v>
      </c>
      <c r="E36" s="31">
        <v>430</v>
      </c>
      <c r="F36" s="31">
        <v>335</v>
      </c>
      <c r="G36" s="31">
        <v>480</v>
      </c>
      <c r="H36" s="8"/>
      <c r="I36" s="33"/>
      <c r="J36" s="33"/>
      <c r="K36" s="33">
        <v>6</v>
      </c>
      <c r="L36" s="33">
        <v>12</v>
      </c>
      <c r="N36" s="30" t="str">
        <f t="shared" ref="N36:P43" si="18">A36</f>
        <v>Beach Villa</v>
      </c>
      <c r="O36" s="31" t="str">
        <f t="shared" si="18"/>
        <v>HB Plus</v>
      </c>
      <c r="P36" s="31" t="str">
        <f t="shared" si="18"/>
        <v>02 Persons</v>
      </c>
      <c r="Q36" s="31">
        <f t="shared" ref="Q36:R43" si="19">D36+K36</f>
        <v>306</v>
      </c>
      <c r="R36" s="34">
        <f t="shared" si="19"/>
        <v>442</v>
      </c>
      <c r="S36" s="34">
        <f t="shared" ref="S36:T43" si="20">F36+K36</f>
        <v>341</v>
      </c>
      <c r="T36" s="34">
        <f t="shared" si="20"/>
        <v>492</v>
      </c>
      <c r="V36" s="53">
        <v>10</v>
      </c>
      <c r="W36" s="53">
        <v>10</v>
      </c>
      <c r="X36" s="50"/>
      <c r="Y36" s="30" t="str">
        <f t="shared" ref="Y36:AA43" si="21">N36</f>
        <v>Beach Villa</v>
      </c>
      <c r="Z36" s="31" t="str">
        <f t="shared" si="21"/>
        <v>HB Plus</v>
      </c>
      <c r="AA36" s="31" t="str">
        <f t="shared" si="21"/>
        <v>02 Persons</v>
      </c>
      <c r="AB36" s="31">
        <f t="shared" ref="AB36:AB43" si="22">Q36+V36</f>
        <v>316</v>
      </c>
      <c r="AC36" s="34">
        <f t="shared" ref="AC36:AD43" si="23">R36+V36</f>
        <v>452</v>
      </c>
      <c r="AD36" s="34">
        <f t="shared" si="23"/>
        <v>351</v>
      </c>
      <c r="AE36" s="34">
        <f t="shared" ref="AE36:AE42" si="24">T36+W36</f>
        <v>502</v>
      </c>
    </row>
    <row r="37" spans="1:31" ht="14.25" customHeight="1">
      <c r="A37" s="30" t="s">
        <v>455</v>
      </c>
      <c r="B37" s="31" t="s">
        <v>454</v>
      </c>
      <c r="C37" s="31" t="s">
        <v>140</v>
      </c>
      <c r="D37" s="31">
        <v>405</v>
      </c>
      <c r="E37" s="31">
        <v>580</v>
      </c>
      <c r="F37" s="31">
        <v>440</v>
      </c>
      <c r="G37" s="31">
        <v>630</v>
      </c>
      <c r="H37" s="8"/>
      <c r="I37" s="33"/>
      <c r="J37" s="33"/>
      <c r="K37" s="33">
        <v>6</v>
      </c>
      <c r="L37" s="33">
        <v>12</v>
      </c>
      <c r="N37" s="30" t="str">
        <f t="shared" si="18"/>
        <v>Beach Suite</v>
      </c>
      <c r="O37" s="31" t="str">
        <f t="shared" si="18"/>
        <v>HB Plus</v>
      </c>
      <c r="P37" s="31" t="str">
        <f t="shared" si="18"/>
        <v>02 Persons</v>
      </c>
      <c r="Q37" s="31">
        <f t="shared" si="19"/>
        <v>411</v>
      </c>
      <c r="R37" s="34">
        <f t="shared" si="19"/>
        <v>592</v>
      </c>
      <c r="S37" s="34">
        <f t="shared" si="20"/>
        <v>446</v>
      </c>
      <c r="T37" s="34">
        <f t="shared" si="20"/>
        <v>642</v>
      </c>
      <c r="V37" s="53">
        <v>10</v>
      </c>
      <c r="W37" s="53">
        <v>10</v>
      </c>
      <c r="X37" s="50"/>
      <c r="Y37" s="30" t="str">
        <f t="shared" si="21"/>
        <v>Beach Suite</v>
      </c>
      <c r="Z37" s="31" t="str">
        <f t="shared" si="21"/>
        <v>HB Plus</v>
      </c>
      <c r="AA37" s="31" t="str">
        <f t="shared" si="21"/>
        <v>02 Persons</v>
      </c>
      <c r="AB37" s="31">
        <f t="shared" si="22"/>
        <v>421</v>
      </c>
      <c r="AC37" s="34">
        <f t="shared" si="23"/>
        <v>602</v>
      </c>
      <c r="AD37" s="34">
        <f t="shared" si="23"/>
        <v>456</v>
      </c>
      <c r="AE37" s="34">
        <f t="shared" si="24"/>
        <v>652</v>
      </c>
    </row>
    <row r="38" spans="1:31" ht="14.25" customHeight="1">
      <c r="A38" s="30" t="s">
        <v>456</v>
      </c>
      <c r="B38" s="31" t="s">
        <v>454</v>
      </c>
      <c r="C38" s="31" t="s">
        <v>140</v>
      </c>
      <c r="D38" s="31">
        <v>475</v>
      </c>
      <c r="E38" s="31">
        <v>680</v>
      </c>
      <c r="F38" s="31">
        <v>510</v>
      </c>
      <c r="G38" s="31">
        <v>730</v>
      </c>
      <c r="H38" s="8"/>
      <c r="I38" s="33"/>
      <c r="J38" s="33"/>
      <c r="K38" s="33">
        <v>6</v>
      </c>
      <c r="L38" s="33">
        <v>12</v>
      </c>
      <c r="N38" s="30" t="str">
        <f t="shared" si="18"/>
        <v xml:space="preserve">Beach Suite Pool </v>
      </c>
      <c r="O38" s="31" t="str">
        <f t="shared" si="18"/>
        <v>HB Plus</v>
      </c>
      <c r="P38" s="31" t="str">
        <f t="shared" si="18"/>
        <v>02 Persons</v>
      </c>
      <c r="Q38" s="31">
        <f t="shared" si="19"/>
        <v>481</v>
      </c>
      <c r="R38" s="34">
        <f t="shared" si="19"/>
        <v>692</v>
      </c>
      <c r="S38" s="34">
        <f t="shared" si="20"/>
        <v>516</v>
      </c>
      <c r="T38" s="34">
        <f t="shared" si="20"/>
        <v>742</v>
      </c>
      <c r="V38" s="53">
        <v>15</v>
      </c>
      <c r="W38" s="53">
        <v>15</v>
      </c>
      <c r="X38" s="50"/>
      <c r="Y38" s="30" t="str">
        <f t="shared" si="21"/>
        <v xml:space="preserve">Beach Suite Pool </v>
      </c>
      <c r="Z38" s="31" t="str">
        <f t="shared" si="21"/>
        <v>HB Plus</v>
      </c>
      <c r="AA38" s="31" t="str">
        <f t="shared" si="21"/>
        <v>02 Persons</v>
      </c>
      <c r="AB38" s="31">
        <f t="shared" si="22"/>
        <v>496</v>
      </c>
      <c r="AC38" s="34">
        <f t="shared" si="23"/>
        <v>707</v>
      </c>
      <c r="AD38" s="34">
        <f t="shared" si="23"/>
        <v>531</v>
      </c>
      <c r="AE38" s="34">
        <f t="shared" si="24"/>
        <v>757</v>
      </c>
    </row>
    <row r="39" spans="1:31" ht="14.25" customHeight="1">
      <c r="A39" s="30" t="s">
        <v>457</v>
      </c>
      <c r="B39" s="31" t="s">
        <v>454</v>
      </c>
      <c r="C39" s="31" t="s">
        <v>68</v>
      </c>
      <c r="D39" s="315">
        <v>860</v>
      </c>
      <c r="E39" s="316"/>
      <c r="F39" s="315">
        <v>960</v>
      </c>
      <c r="G39" s="316"/>
      <c r="H39" s="8"/>
      <c r="I39" s="33"/>
      <c r="J39" s="33"/>
      <c r="K39" s="33">
        <v>24</v>
      </c>
      <c r="L39" s="33">
        <v>0</v>
      </c>
      <c r="N39" s="30" t="str">
        <f t="shared" si="18"/>
        <v>Family Beach Villa (Inter Connecting)</v>
      </c>
      <c r="O39" s="31" t="str">
        <f t="shared" si="18"/>
        <v>HB Plus</v>
      </c>
      <c r="P39" s="31" t="str">
        <f t="shared" si="18"/>
        <v>04 Persons</v>
      </c>
      <c r="Q39" s="315">
        <f t="shared" si="19"/>
        <v>884</v>
      </c>
      <c r="R39" s="316"/>
      <c r="S39" s="313">
        <f t="shared" si="20"/>
        <v>984</v>
      </c>
      <c r="T39" s="314"/>
      <c r="V39" s="53">
        <v>25</v>
      </c>
      <c r="W39" s="53">
        <v>25</v>
      </c>
      <c r="X39" s="50"/>
      <c r="Y39" s="30" t="str">
        <f t="shared" si="21"/>
        <v>Family Beach Villa (Inter Connecting)</v>
      </c>
      <c r="Z39" s="31" t="str">
        <f t="shared" si="21"/>
        <v>HB Plus</v>
      </c>
      <c r="AA39" s="31" t="str">
        <f t="shared" si="21"/>
        <v>04 Persons</v>
      </c>
      <c r="AB39" s="315">
        <f t="shared" si="22"/>
        <v>909</v>
      </c>
      <c r="AC39" s="316"/>
      <c r="AD39" s="313">
        <f t="shared" si="23"/>
        <v>1009</v>
      </c>
      <c r="AE39" s="314"/>
    </row>
    <row r="40" spans="1:31" ht="14.25" customHeight="1">
      <c r="A40" s="30" t="s">
        <v>444</v>
      </c>
      <c r="B40" s="31" t="s">
        <v>454</v>
      </c>
      <c r="C40" s="31" t="s">
        <v>140</v>
      </c>
      <c r="D40" s="31">
        <f t="shared" ref="D40:D42" si="25">E40*0.7</f>
        <v>454.99999999999994</v>
      </c>
      <c r="E40" s="31">
        <v>650</v>
      </c>
      <c r="F40" s="31">
        <f t="shared" ref="F40:F42" si="26">G40*0.7</f>
        <v>489.99999999999994</v>
      </c>
      <c r="G40" s="31">
        <v>700</v>
      </c>
      <c r="H40" s="8"/>
      <c r="I40" s="33"/>
      <c r="J40" s="33"/>
      <c r="K40" s="33">
        <v>6</v>
      </c>
      <c r="L40" s="33">
        <v>12</v>
      </c>
      <c r="N40" s="30" t="str">
        <f t="shared" si="18"/>
        <v xml:space="preserve">Lagoon Villa </v>
      </c>
      <c r="O40" s="31" t="str">
        <f t="shared" si="18"/>
        <v>HB Plus</v>
      </c>
      <c r="P40" s="31" t="str">
        <f t="shared" si="18"/>
        <v>02 Persons</v>
      </c>
      <c r="Q40" s="31">
        <f t="shared" si="19"/>
        <v>460.99999999999994</v>
      </c>
      <c r="R40" s="34">
        <f t="shared" si="19"/>
        <v>662</v>
      </c>
      <c r="S40" s="34">
        <f t="shared" si="20"/>
        <v>495.99999999999994</v>
      </c>
      <c r="T40" s="34">
        <f t="shared" si="20"/>
        <v>712</v>
      </c>
      <c r="V40" s="53">
        <v>10</v>
      </c>
      <c r="W40" s="53">
        <v>10</v>
      </c>
      <c r="X40" s="50"/>
      <c r="Y40" s="30" t="str">
        <f t="shared" si="21"/>
        <v xml:space="preserve">Lagoon Villa </v>
      </c>
      <c r="Z40" s="31" t="str">
        <f t="shared" si="21"/>
        <v>HB Plus</v>
      </c>
      <c r="AA40" s="31" t="str">
        <f t="shared" si="21"/>
        <v>02 Persons</v>
      </c>
      <c r="AB40" s="31">
        <f t="shared" si="22"/>
        <v>470.99999999999994</v>
      </c>
      <c r="AC40" s="34">
        <f t="shared" si="23"/>
        <v>672</v>
      </c>
      <c r="AD40" s="34">
        <f t="shared" si="23"/>
        <v>505.99999999999994</v>
      </c>
      <c r="AE40" s="34">
        <f t="shared" si="24"/>
        <v>722</v>
      </c>
    </row>
    <row r="41" spans="1:31" ht="14.25" customHeight="1">
      <c r="A41" s="30" t="s">
        <v>458</v>
      </c>
      <c r="B41" s="31" t="s">
        <v>454</v>
      </c>
      <c r="C41" s="31" t="s">
        <v>140</v>
      </c>
      <c r="D41" s="31">
        <f t="shared" si="25"/>
        <v>560</v>
      </c>
      <c r="E41" s="31">
        <v>800</v>
      </c>
      <c r="F41" s="31">
        <f t="shared" si="26"/>
        <v>595</v>
      </c>
      <c r="G41" s="31">
        <v>850</v>
      </c>
      <c r="H41" s="8"/>
      <c r="I41" s="33"/>
      <c r="J41" s="33"/>
      <c r="K41" s="33">
        <v>6</v>
      </c>
      <c r="L41" s="33">
        <v>12</v>
      </c>
      <c r="N41" s="30" t="str">
        <f t="shared" si="18"/>
        <v xml:space="preserve">Lagoon Suite </v>
      </c>
      <c r="O41" s="31" t="str">
        <f t="shared" si="18"/>
        <v>HB Plus</v>
      </c>
      <c r="P41" s="31" t="str">
        <f t="shared" si="18"/>
        <v>02 Persons</v>
      </c>
      <c r="Q41" s="31">
        <f t="shared" si="19"/>
        <v>566</v>
      </c>
      <c r="R41" s="34">
        <f t="shared" si="19"/>
        <v>812</v>
      </c>
      <c r="S41" s="34">
        <f t="shared" si="20"/>
        <v>601</v>
      </c>
      <c r="T41" s="34">
        <f t="shared" si="20"/>
        <v>862</v>
      </c>
      <c r="V41" s="53">
        <v>10</v>
      </c>
      <c r="W41" s="53">
        <v>10</v>
      </c>
      <c r="X41" s="50"/>
      <c r="Y41" s="30" t="str">
        <f t="shared" si="21"/>
        <v xml:space="preserve">Lagoon Suite </v>
      </c>
      <c r="Z41" s="31" t="str">
        <f t="shared" si="21"/>
        <v>HB Plus</v>
      </c>
      <c r="AA41" s="31" t="str">
        <f t="shared" si="21"/>
        <v>02 Persons</v>
      </c>
      <c r="AB41" s="31">
        <f t="shared" si="22"/>
        <v>576</v>
      </c>
      <c r="AC41" s="34">
        <f t="shared" si="23"/>
        <v>822</v>
      </c>
      <c r="AD41" s="34">
        <f t="shared" si="23"/>
        <v>611</v>
      </c>
      <c r="AE41" s="34">
        <f t="shared" si="24"/>
        <v>872</v>
      </c>
    </row>
    <row r="42" spans="1:31" ht="14.25" customHeight="1">
      <c r="A42" s="30" t="s">
        <v>459</v>
      </c>
      <c r="B42" s="31" t="s">
        <v>454</v>
      </c>
      <c r="C42" s="31" t="s">
        <v>140</v>
      </c>
      <c r="D42" s="31">
        <f t="shared" si="25"/>
        <v>630</v>
      </c>
      <c r="E42" s="31">
        <v>900</v>
      </c>
      <c r="F42" s="31">
        <f t="shared" si="26"/>
        <v>665</v>
      </c>
      <c r="G42" s="31">
        <v>950</v>
      </c>
      <c r="H42" s="8"/>
      <c r="I42" s="33"/>
      <c r="J42" s="33"/>
      <c r="K42" s="33">
        <v>6</v>
      </c>
      <c r="L42" s="33">
        <v>12</v>
      </c>
      <c r="N42" s="30" t="str">
        <f t="shared" si="18"/>
        <v xml:space="preserve">Lagoon Suite Pool </v>
      </c>
      <c r="O42" s="31" t="str">
        <f t="shared" si="18"/>
        <v>HB Plus</v>
      </c>
      <c r="P42" s="31" t="str">
        <f t="shared" si="18"/>
        <v>02 Persons</v>
      </c>
      <c r="Q42" s="31">
        <f t="shared" si="19"/>
        <v>636</v>
      </c>
      <c r="R42" s="34">
        <f t="shared" si="19"/>
        <v>912</v>
      </c>
      <c r="S42" s="34">
        <f t="shared" si="20"/>
        <v>671</v>
      </c>
      <c r="T42" s="34">
        <f t="shared" si="20"/>
        <v>962</v>
      </c>
      <c r="V42" s="53">
        <v>15</v>
      </c>
      <c r="W42" s="53">
        <v>15</v>
      </c>
      <c r="X42" s="50"/>
      <c r="Y42" s="30" t="str">
        <f t="shared" si="21"/>
        <v xml:space="preserve">Lagoon Suite Pool </v>
      </c>
      <c r="Z42" s="31" t="str">
        <f t="shared" si="21"/>
        <v>HB Plus</v>
      </c>
      <c r="AA42" s="31" t="str">
        <f t="shared" si="21"/>
        <v>02 Persons</v>
      </c>
      <c r="AB42" s="31">
        <f t="shared" si="22"/>
        <v>651</v>
      </c>
      <c r="AC42" s="34">
        <f t="shared" si="23"/>
        <v>927</v>
      </c>
      <c r="AD42" s="34">
        <f t="shared" si="23"/>
        <v>686</v>
      </c>
      <c r="AE42" s="34">
        <f t="shared" si="24"/>
        <v>977</v>
      </c>
    </row>
    <row r="43" spans="1:31" ht="14.25" customHeight="1">
      <c r="A43" s="30" t="s">
        <v>460</v>
      </c>
      <c r="B43" s="31" t="s">
        <v>454</v>
      </c>
      <c r="C43" s="31" t="s">
        <v>68</v>
      </c>
      <c r="D43" s="315">
        <v>1700</v>
      </c>
      <c r="E43" s="316"/>
      <c r="F43" s="315">
        <v>1800</v>
      </c>
      <c r="G43" s="316"/>
      <c r="H43" s="8"/>
      <c r="I43" s="33"/>
      <c r="J43" s="33"/>
      <c r="K43" s="33">
        <v>24</v>
      </c>
      <c r="L43" s="33">
        <v>0</v>
      </c>
      <c r="N43" s="30" t="str">
        <f t="shared" si="18"/>
        <v xml:space="preserve">Cocoon Suite Two Bed Room </v>
      </c>
      <c r="O43" s="31" t="str">
        <f t="shared" si="18"/>
        <v>HB Plus</v>
      </c>
      <c r="P43" s="31" t="str">
        <f t="shared" si="18"/>
        <v>04 Persons</v>
      </c>
      <c r="Q43" s="315">
        <f t="shared" si="19"/>
        <v>1724</v>
      </c>
      <c r="R43" s="316"/>
      <c r="S43" s="313">
        <f t="shared" si="20"/>
        <v>1824</v>
      </c>
      <c r="T43" s="314"/>
      <c r="V43" s="53">
        <v>40</v>
      </c>
      <c r="W43" s="53">
        <v>40</v>
      </c>
      <c r="X43" s="50"/>
      <c r="Y43" s="30" t="str">
        <f t="shared" si="21"/>
        <v xml:space="preserve">Cocoon Suite Two Bed Room </v>
      </c>
      <c r="Z43" s="31" t="str">
        <f t="shared" si="21"/>
        <v>HB Plus</v>
      </c>
      <c r="AA43" s="31" t="str">
        <f t="shared" si="21"/>
        <v>04 Persons</v>
      </c>
      <c r="AB43" s="315">
        <f t="shared" si="22"/>
        <v>1764</v>
      </c>
      <c r="AC43" s="316"/>
      <c r="AD43" s="313">
        <f t="shared" si="23"/>
        <v>1864</v>
      </c>
      <c r="AE43" s="314"/>
    </row>
  </sheetData>
  <sheetProtection password="D8E4" sheet="1" selectLockedCells="1" selectUnlockedCells="1"/>
  <mergeCells count="99">
    <mergeCell ref="A9:A11"/>
    <mergeCell ref="B9:B11"/>
    <mergeCell ref="C9:C11"/>
    <mergeCell ref="D9:E9"/>
    <mergeCell ref="F9:G9"/>
    <mergeCell ref="AA9:AA11"/>
    <mergeCell ref="AB9:AC9"/>
    <mergeCell ref="AD9:AE9"/>
    <mergeCell ref="D10:E10"/>
    <mergeCell ref="F10:G10"/>
    <mergeCell ref="Q10:R10"/>
    <mergeCell ref="S10:T10"/>
    <mergeCell ref="AB10:AC10"/>
    <mergeCell ref="AD10:AE10"/>
    <mergeCell ref="O9:O11"/>
    <mergeCell ref="P9:P11"/>
    <mergeCell ref="Q9:R9"/>
    <mergeCell ref="S9:T9"/>
    <mergeCell ref="Y9:Y11"/>
    <mergeCell ref="Z9:Z11"/>
    <mergeCell ref="N9:N11"/>
    <mergeCell ref="AD19:AE19"/>
    <mergeCell ref="D15:E15"/>
    <mergeCell ref="F15:G15"/>
    <mergeCell ref="Q15:R15"/>
    <mergeCell ref="S15:T15"/>
    <mergeCell ref="AB15:AC15"/>
    <mergeCell ref="AD15:AE15"/>
    <mergeCell ref="D19:E19"/>
    <mergeCell ref="F19:G19"/>
    <mergeCell ref="Q19:R19"/>
    <mergeCell ref="S19:T19"/>
    <mergeCell ref="AB19:AC19"/>
    <mergeCell ref="A21:A23"/>
    <mergeCell ref="B21:B23"/>
    <mergeCell ref="C21:C23"/>
    <mergeCell ref="D21:E21"/>
    <mergeCell ref="F21:G21"/>
    <mergeCell ref="AA21:AA23"/>
    <mergeCell ref="AB21:AC21"/>
    <mergeCell ref="AD21:AE21"/>
    <mergeCell ref="D22:E22"/>
    <mergeCell ref="F22:G22"/>
    <mergeCell ref="Q22:R22"/>
    <mergeCell ref="S22:T22"/>
    <mergeCell ref="AB22:AC22"/>
    <mergeCell ref="AD22:AE22"/>
    <mergeCell ref="O21:O23"/>
    <mergeCell ref="P21:P23"/>
    <mergeCell ref="Q21:R21"/>
    <mergeCell ref="S21:T21"/>
    <mergeCell ref="Y21:Y23"/>
    <mergeCell ref="Z21:Z23"/>
    <mergeCell ref="N21:N23"/>
    <mergeCell ref="AD31:AE31"/>
    <mergeCell ref="D27:E27"/>
    <mergeCell ref="F27:G27"/>
    <mergeCell ref="Q27:R27"/>
    <mergeCell ref="S27:T27"/>
    <mergeCell ref="AB27:AC27"/>
    <mergeCell ref="AD27:AE27"/>
    <mergeCell ref="D31:E31"/>
    <mergeCell ref="F31:G31"/>
    <mergeCell ref="Q31:R31"/>
    <mergeCell ref="S31:T31"/>
    <mergeCell ref="AB31:AC31"/>
    <mergeCell ref="A33:A35"/>
    <mergeCell ref="B33:B35"/>
    <mergeCell ref="C33:C35"/>
    <mergeCell ref="D33:E33"/>
    <mergeCell ref="F33:G33"/>
    <mergeCell ref="AA33:AA35"/>
    <mergeCell ref="AB33:AC33"/>
    <mergeCell ref="AD33:AE33"/>
    <mergeCell ref="D34:E34"/>
    <mergeCell ref="F34:G34"/>
    <mergeCell ref="Q34:R34"/>
    <mergeCell ref="S34:T34"/>
    <mergeCell ref="AB34:AC34"/>
    <mergeCell ref="AD34:AE34"/>
    <mergeCell ref="O33:O35"/>
    <mergeCell ref="P33:P35"/>
    <mergeCell ref="Q33:R33"/>
    <mergeCell ref="S33:T33"/>
    <mergeCell ref="Y33:Y35"/>
    <mergeCell ref="Z33:Z35"/>
    <mergeCell ref="N33:N35"/>
    <mergeCell ref="AD43:AE43"/>
    <mergeCell ref="D39:E39"/>
    <mergeCell ref="F39:G39"/>
    <mergeCell ref="Q39:R39"/>
    <mergeCell ref="S39:T39"/>
    <mergeCell ref="AB39:AC39"/>
    <mergeCell ref="AD39:AE39"/>
    <mergeCell ref="D43:E43"/>
    <mergeCell ref="F43:G43"/>
    <mergeCell ref="Q43:R43"/>
    <mergeCell ref="S43:T43"/>
    <mergeCell ref="AB43:AC43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498F0-B2E3-4706-96B7-C1661C956EE7}">
  <sheetPr codeName="Лист47"/>
  <dimension ref="A1:G23"/>
  <sheetViews>
    <sheetView view="pageBreakPreview" zoomScale="115" zoomScaleNormal="100" zoomScaleSheetLayoutView="115" workbookViewId="0">
      <selection activeCell="G1" sqref="G1"/>
    </sheetView>
  </sheetViews>
  <sheetFormatPr defaultColWidth="9.140625" defaultRowHeight="20.25" customHeight="1"/>
  <cols>
    <col min="1" max="1" width="24.7109375" style="1" customWidth="1"/>
    <col min="2" max="2" width="12.42578125" style="1" customWidth="1"/>
    <col min="3" max="3" width="12.5703125" style="2" customWidth="1"/>
    <col min="4" max="4" width="21.28515625" style="2" customWidth="1"/>
    <col min="5" max="6" width="21.28515625" style="3" customWidth="1"/>
    <col min="7" max="7" width="21.28515625" style="1" customWidth="1"/>
    <col min="8" max="16384" width="9.140625" style="1"/>
  </cols>
  <sheetData>
    <row r="1" spans="1:7" ht="20.25" customHeight="1">
      <c r="A1" s="276" t="s">
        <v>2082</v>
      </c>
      <c r="B1" s="279"/>
      <c r="C1" s="279"/>
      <c r="D1" s="279"/>
      <c r="G1" s="78"/>
    </row>
    <row r="2" spans="1:7" s="2" customFormat="1" ht="20.25" customHeight="1">
      <c r="A2" s="22"/>
      <c r="B2" s="5"/>
      <c r="E2" s="3"/>
      <c r="F2" s="3"/>
      <c r="G2" s="1"/>
    </row>
    <row r="3" spans="1:7" s="2" customFormat="1" ht="20.25" customHeight="1">
      <c r="A3" s="15" t="s">
        <v>10</v>
      </c>
      <c r="B3" s="5"/>
      <c r="E3" s="3"/>
      <c r="F3" s="3"/>
      <c r="G3" s="1"/>
    </row>
    <row r="4" spans="1:7" s="2" customFormat="1" ht="20.25" customHeight="1">
      <c r="A4" s="5" t="s">
        <v>11</v>
      </c>
      <c r="B4" s="5"/>
      <c r="E4" s="3"/>
      <c r="F4" s="3"/>
      <c r="G4" s="1"/>
    </row>
    <row r="5" spans="1:7" s="2" customFormat="1" ht="20.25" customHeight="1">
      <c r="A5" s="5" t="s">
        <v>12</v>
      </c>
      <c r="B5" s="5"/>
      <c r="E5" s="3"/>
      <c r="F5" s="3"/>
      <c r="G5" s="1"/>
    </row>
    <row r="6" spans="1:7" s="2" customFormat="1" ht="20.25" customHeight="1">
      <c r="A6" s="5" t="s">
        <v>461</v>
      </c>
      <c r="B6" s="15"/>
      <c r="E6" s="3"/>
      <c r="F6" s="3"/>
      <c r="G6" s="1"/>
    </row>
    <row r="7" spans="1:7" s="2" customFormat="1" ht="20.25" customHeight="1">
      <c r="A7" s="5"/>
      <c r="B7" s="15"/>
      <c r="E7" s="3"/>
      <c r="F7" s="3"/>
      <c r="G7" s="1"/>
    </row>
    <row r="8" spans="1:7" s="2" customFormat="1" ht="20.25" customHeight="1">
      <c r="A8" s="15" t="s">
        <v>462</v>
      </c>
      <c r="B8" s="15"/>
      <c r="E8" s="3"/>
      <c r="F8" s="3"/>
      <c r="G8" s="1"/>
    </row>
    <row r="9" spans="1:7" s="2" customFormat="1" ht="20.25" customHeight="1">
      <c r="A9" s="15" t="s">
        <v>463</v>
      </c>
      <c r="B9" s="15"/>
      <c r="E9" s="3"/>
      <c r="F9" s="3"/>
      <c r="G9" s="1"/>
    </row>
    <row r="10" spans="1:7" s="2" customFormat="1" ht="20.25" customHeight="1">
      <c r="A10" s="23" t="s">
        <v>464</v>
      </c>
      <c r="B10" s="15"/>
      <c r="E10" s="3"/>
      <c r="F10" s="3"/>
      <c r="G10" s="1"/>
    </row>
    <row r="11" spans="1:7" s="2" customFormat="1" ht="20.25" customHeight="1">
      <c r="A11" s="5"/>
      <c r="B11" s="15"/>
      <c r="E11" s="3"/>
      <c r="F11" s="3"/>
      <c r="G11" s="1"/>
    </row>
    <row r="12" spans="1:7" s="2" customFormat="1" ht="20.25" customHeight="1">
      <c r="A12" s="15" t="s">
        <v>82</v>
      </c>
      <c r="B12" s="15"/>
      <c r="E12" s="3"/>
      <c r="F12" s="3"/>
      <c r="G12" s="1"/>
    </row>
    <row r="13" spans="1:7" s="2" customFormat="1" ht="20.25" customHeight="1">
      <c r="A13" s="15" t="s">
        <v>465</v>
      </c>
      <c r="B13" s="5"/>
      <c r="E13" s="3"/>
      <c r="F13" s="3"/>
      <c r="G13" s="1"/>
    </row>
    <row r="14" spans="1:7" s="2" customFormat="1" ht="20.25" customHeight="1">
      <c r="A14" s="5" t="s">
        <v>466</v>
      </c>
      <c r="B14" s="5"/>
      <c r="E14" s="3"/>
      <c r="F14" s="3"/>
      <c r="G14" s="1"/>
    </row>
    <row r="15" spans="1:7" s="2" customFormat="1" ht="20.25" customHeight="1">
      <c r="A15" s="5" t="s">
        <v>467</v>
      </c>
      <c r="B15" s="15"/>
      <c r="E15" s="3"/>
      <c r="F15" s="3"/>
      <c r="G15" s="1"/>
    </row>
    <row r="16" spans="1:7" s="2" customFormat="1" ht="20.25" customHeight="1">
      <c r="A16" s="5" t="s">
        <v>468</v>
      </c>
      <c r="B16" s="23"/>
      <c r="E16" s="3"/>
      <c r="F16" s="3"/>
      <c r="G16" s="1"/>
    </row>
    <row r="17" spans="1:7" s="2" customFormat="1" ht="20.25" customHeight="1">
      <c r="A17" s="5" t="s">
        <v>469</v>
      </c>
      <c r="B17" s="23"/>
      <c r="E17" s="3"/>
      <c r="F17" s="3"/>
      <c r="G17" s="1"/>
    </row>
    <row r="18" spans="1:7" s="2" customFormat="1" ht="20.25" customHeight="1">
      <c r="A18" s="15" t="s">
        <v>463</v>
      </c>
      <c r="B18" s="5"/>
      <c r="E18" s="3"/>
      <c r="F18" s="3"/>
      <c r="G18" s="1"/>
    </row>
    <row r="19" spans="1:7" s="2" customFormat="1" ht="20.25" customHeight="1">
      <c r="A19" s="5" t="s">
        <v>470</v>
      </c>
      <c r="B19" s="1"/>
      <c r="E19" s="3"/>
      <c r="F19" s="3"/>
      <c r="G19" s="1"/>
    </row>
    <row r="20" spans="1:7" s="2" customFormat="1" ht="20.25" customHeight="1">
      <c r="A20" s="5" t="s">
        <v>471</v>
      </c>
      <c r="B20" s="1"/>
      <c r="E20" s="3"/>
      <c r="F20" s="3"/>
      <c r="G20" s="1"/>
    </row>
    <row r="21" spans="1:7" s="2" customFormat="1" ht="20.25" customHeight="1">
      <c r="A21" s="23" t="s">
        <v>469</v>
      </c>
      <c r="B21" s="1"/>
      <c r="E21" s="3"/>
      <c r="F21" s="3"/>
      <c r="G21" s="1"/>
    </row>
    <row r="23" spans="1:7" s="2" customFormat="1" ht="20.25" customHeight="1">
      <c r="A23" s="48"/>
      <c r="B23" s="1"/>
      <c r="E23" s="3"/>
      <c r="F23" s="3"/>
      <c r="G23" s="1"/>
    </row>
  </sheetData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&amp;N&amp;R&amp;"Candara,Regular"&amp;8Como Cocoa Island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86C4B-A5BB-4DF0-81A4-E27D412EA06F}">
  <sheetPr codeName="Лист48">
    <tabColor rgb="FFFF0000"/>
  </sheetPr>
  <dimension ref="A4:AF17"/>
  <sheetViews>
    <sheetView topLeftCell="AS1" zoomScaleNormal="100" zoomScaleSheetLayoutView="100" workbookViewId="0">
      <selection sqref="A1:AR1048576"/>
    </sheetView>
  </sheetViews>
  <sheetFormatPr defaultColWidth="23" defaultRowHeight="20.45" customHeight="1"/>
  <cols>
    <col min="1" max="44" width="0" style="25" hidden="1" customWidth="1"/>
    <col min="45" max="16384" width="23" style="25"/>
  </cols>
  <sheetData>
    <row r="4" spans="1:32" ht="20.45" customHeight="1">
      <c r="B4" s="79"/>
    </row>
    <row r="8" spans="1:32" ht="20.4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0.45" customHeight="1">
      <c r="A9" s="299" t="s">
        <v>0</v>
      </c>
      <c r="B9" s="299" t="s">
        <v>1</v>
      </c>
      <c r="C9" s="299" t="s">
        <v>29</v>
      </c>
      <c r="D9" s="57" t="s">
        <v>30</v>
      </c>
      <c r="E9" s="57" t="s">
        <v>31</v>
      </c>
      <c r="F9" s="57" t="s">
        <v>47</v>
      </c>
      <c r="G9" s="57" t="s">
        <v>48</v>
      </c>
      <c r="H9" s="8"/>
      <c r="I9" s="26" t="s">
        <v>472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Season 1</v>
      </c>
      <c r="Q9" s="51" t="str">
        <f t="shared" si="0"/>
        <v>Season 2</v>
      </c>
      <c r="R9" s="51" t="str">
        <f t="shared" si="0"/>
        <v>Season 3</v>
      </c>
      <c r="S9" s="51" t="str">
        <f t="shared" si="0"/>
        <v>Season 4</v>
      </c>
      <c r="U9" s="27" t="str">
        <f t="shared" ref="U9:X10" si="1">P9</f>
        <v>Season 1</v>
      </c>
      <c r="V9" s="27" t="str">
        <f t="shared" si="1"/>
        <v>Season 2</v>
      </c>
      <c r="W9" s="27" t="str">
        <f t="shared" si="1"/>
        <v>Season 3</v>
      </c>
      <c r="X9" s="27" t="str">
        <f t="shared" si="1"/>
        <v>Season 4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>Season 1</v>
      </c>
      <c r="AD9" s="52" t="str">
        <f t="shared" si="2"/>
        <v>Season 2</v>
      </c>
      <c r="AE9" s="52" t="str">
        <f t="shared" si="2"/>
        <v>Season 3</v>
      </c>
      <c r="AF9" s="52" t="str">
        <f t="shared" si="2"/>
        <v>Season 4</v>
      </c>
    </row>
    <row r="10" spans="1:32" ht="20.45" customHeight="1">
      <c r="A10" s="299"/>
      <c r="B10" s="299"/>
      <c r="C10" s="299"/>
      <c r="D10" s="57" t="s">
        <v>473</v>
      </c>
      <c r="E10" s="57" t="s">
        <v>422</v>
      </c>
      <c r="F10" s="57" t="s">
        <v>474</v>
      </c>
      <c r="G10" s="57" t="s">
        <v>475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06 Jan 2020 to 30 Apr 2020</v>
      </c>
      <c r="Q10" s="51" t="str">
        <f t="shared" si="0"/>
        <v>01 May 2020 to 30 Sep 2020</v>
      </c>
      <c r="R10" s="51" t="str">
        <f t="shared" si="0"/>
        <v>01 Oct 2020 to 19 Dec 2020</v>
      </c>
      <c r="S10" s="51" t="str">
        <f t="shared" si="0"/>
        <v>20 Dec 2020 to 10 Jan 2021</v>
      </c>
      <c r="U10" s="27" t="str">
        <f t="shared" si="1"/>
        <v>06 Jan 2020 to 30 Apr 2020</v>
      </c>
      <c r="V10" s="27" t="str">
        <f t="shared" si="1"/>
        <v>01 May 2020 to 30 Sep 2020</v>
      </c>
      <c r="W10" s="27" t="str">
        <f t="shared" si="1"/>
        <v>01 Oct 2020 to 19 Dec 2020</v>
      </c>
      <c r="X10" s="27" t="str">
        <f t="shared" si="1"/>
        <v>20 Dec 2020 to 10 Jan 2021</v>
      </c>
      <c r="Z10" s="311"/>
      <c r="AA10" s="311"/>
      <c r="AB10" s="311"/>
      <c r="AC10" s="52" t="str">
        <f t="shared" si="2"/>
        <v>06 Jan 2020 to 30 Apr 2020</v>
      </c>
      <c r="AD10" s="52" t="str">
        <f t="shared" si="2"/>
        <v>01 May 2020 to 30 Sep 2020</v>
      </c>
      <c r="AE10" s="52" t="str">
        <f t="shared" si="2"/>
        <v>01 Oct 2020 to 19 Dec 2020</v>
      </c>
      <c r="AF10" s="52" t="str">
        <f t="shared" si="2"/>
        <v>20 Dec 2020 to 10 Jan 2021</v>
      </c>
    </row>
    <row r="11" spans="1:32" ht="20.45" customHeight="1">
      <c r="A11" s="30" t="s">
        <v>476</v>
      </c>
      <c r="B11" s="31" t="s">
        <v>139</v>
      </c>
      <c r="C11" s="31" t="s">
        <v>140</v>
      </c>
      <c r="D11" s="31">
        <v>1430</v>
      </c>
      <c r="E11" s="31">
        <v>935</v>
      </c>
      <c r="F11" s="31">
        <v>1430</v>
      </c>
      <c r="G11" s="31">
        <v>2170</v>
      </c>
      <c r="H11" s="8"/>
      <c r="I11" s="33">
        <v>1</v>
      </c>
      <c r="J11" s="33"/>
      <c r="K11" s="33">
        <v>12</v>
      </c>
      <c r="M11" s="30" t="str">
        <f t="shared" ref="M11:O17" si="3">A11</f>
        <v>Dhoni Suite</v>
      </c>
      <c r="N11" s="31" t="str">
        <f t="shared" si="3"/>
        <v>BB</v>
      </c>
      <c r="O11" s="31" t="str">
        <f t="shared" si="3"/>
        <v>02 Persons</v>
      </c>
      <c r="P11" s="34">
        <f t="shared" ref="P11:P17" si="4">(D11*I11)+K11</f>
        <v>1442</v>
      </c>
      <c r="Q11" s="34">
        <f t="shared" ref="Q11:Q17" si="5">(E11*I11)+K11</f>
        <v>947</v>
      </c>
      <c r="R11" s="34">
        <f t="shared" ref="R11:R17" si="6">(F11*I11)+K11</f>
        <v>1442</v>
      </c>
      <c r="S11" s="34">
        <f t="shared" ref="S11:S17" si="7">(G11*I11)+K11</f>
        <v>2182</v>
      </c>
      <c r="U11" s="53">
        <v>12</v>
      </c>
      <c r="V11" s="53">
        <v>12</v>
      </c>
      <c r="W11" s="53">
        <v>12</v>
      </c>
      <c r="X11" s="53">
        <v>30</v>
      </c>
      <c r="Z11" s="30" t="str">
        <f t="shared" ref="Z11:AB17" si="8">M11</f>
        <v>Dhoni Suite</v>
      </c>
      <c r="AA11" s="31" t="str">
        <f t="shared" si="8"/>
        <v>BB</v>
      </c>
      <c r="AB11" s="31" t="str">
        <f t="shared" si="8"/>
        <v>02 Persons</v>
      </c>
      <c r="AC11" s="34">
        <f>P11+U11</f>
        <v>1454</v>
      </c>
      <c r="AD11" s="34">
        <f t="shared" ref="AC11:AF17" si="9">Q11+V11</f>
        <v>959</v>
      </c>
      <c r="AE11" s="34">
        <f t="shared" si="9"/>
        <v>1454</v>
      </c>
      <c r="AF11" s="34">
        <f t="shared" si="9"/>
        <v>2212</v>
      </c>
    </row>
    <row r="12" spans="1:32" ht="20.45" customHeight="1">
      <c r="A12" s="30" t="s">
        <v>477</v>
      </c>
      <c r="B12" s="31" t="s">
        <v>139</v>
      </c>
      <c r="C12" s="31" t="s">
        <v>140</v>
      </c>
      <c r="D12" s="31">
        <v>1725</v>
      </c>
      <c r="E12" s="31">
        <v>1135</v>
      </c>
      <c r="F12" s="31">
        <v>1725</v>
      </c>
      <c r="G12" s="31">
        <v>2465</v>
      </c>
      <c r="H12" s="8"/>
      <c r="I12" s="33">
        <v>1</v>
      </c>
      <c r="J12" s="33"/>
      <c r="K12" s="33">
        <v>12</v>
      </c>
      <c r="M12" s="30" t="str">
        <f t="shared" si="3"/>
        <v>Dhoni Loft Suite</v>
      </c>
      <c r="N12" s="31" t="str">
        <f t="shared" si="3"/>
        <v>BB</v>
      </c>
      <c r="O12" s="31" t="str">
        <f t="shared" si="3"/>
        <v>02 Persons</v>
      </c>
      <c r="P12" s="34">
        <f t="shared" si="4"/>
        <v>1737</v>
      </c>
      <c r="Q12" s="34">
        <f t="shared" si="5"/>
        <v>1147</v>
      </c>
      <c r="R12" s="34">
        <f t="shared" si="6"/>
        <v>1737</v>
      </c>
      <c r="S12" s="34">
        <f t="shared" si="7"/>
        <v>2477</v>
      </c>
      <c r="U12" s="53">
        <v>12</v>
      </c>
      <c r="V12" s="53">
        <v>12</v>
      </c>
      <c r="W12" s="53">
        <v>12</v>
      </c>
      <c r="X12" s="53">
        <v>30</v>
      </c>
      <c r="Z12" s="30" t="str">
        <f t="shared" si="8"/>
        <v>Dhoni Loft Suite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1749</v>
      </c>
      <c r="AD12" s="34">
        <f t="shared" si="9"/>
        <v>1159</v>
      </c>
      <c r="AE12" s="34">
        <f t="shared" si="9"/>
        <v>1749</v>
      </c>
      <c r="AF12" s="34">
        <f t="shared" si="9"/>
        <v>2507</v>
      </c>
    </row>
    <row r="13" spans="1:32" ht="20.45" customHeight="1">
      <c r="A13" s="30" t="s">
        <v>478</v>
      </c>
      <c r="B13" s="31" t="s">
        <v>139</v>
      </c>
      <c r="C13" s="31" t="s">
        <v>140</v>
      </c>
      <c r="D13" s="31">
        <v>2020</v>
      </c>
      <c r="E13" s="31">
        <v>1330</v>
      </c>
      <c r="F13" s="31">
        <v>2020</v>
      </c>
      <c r="G13" s="31">
        <v>2760</v>
      </c>
      <c r="H13" s="8"/>
      <c r="I13" s="33">
        <v>1</v>
      </c>
      <c r="J13" s="33"/>
      <c r="K13" s="33">
        <v>12</v>
      </c>
      <c r="M13" s="30" t="str">
        <f t="shared" si="3"/>
        <v>Loft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2032</v>
      </c>
      <c r="Q13" s="34">
        <f t="shared" si="5"/>
        <v>1342</v>
      </c>
      <c r="R13" s="34">
        <f t="shared" si="6"/>
        <v>2032</v>
      </c>
      <c r="S13" s="34">
        <f t="shared" si="7"/>
        <v>2772</v>
      </c>
      <c r="U13" s="53">
        <v>15</v>
      </c>
      <c r="V13" s="53">
        <v>15</v>
      </c>
      <c r="W13" s="53">
        <v>15</v>
      </c>
      <c r="X13" s="53">
        <v>30</v>
      </c>
      <c r="Z13" s="30" t="str">
        <f t="shared" si="8"/>
        <v>Loft Villa</v>
      </c>
      <c r="AA13" s="31" t="str">
        <f t="shared" si="8"/>
        <v>BB</v>
      </c>
      <c r="AB13" s="31" t="str">
        <f t="shared" si="8"/>
        <v>02 Persons</v>
      </c>
      <c r="AC13" s="34">
        <f>P13+U13</f>
        <v>2047</v>
      </c>
      <c r="AD13" s="34">
        <f t="shared" si="9"/>
        <v>1357</v>
      </c>
      <c r="AE13" s="34">
        <f t="shared" si="9"/>
        <v>2047</v>
      </c>
      <c r="AF13" s="34">
        <f t="shared" si="9"/>
        <v>2802</v>
      </c>
    </row>
    <row r="14" spans="1:32" ht="20.45" customHeight="1">
      <c r="A14" s="30" t="s">
        <v>479</v>
      </c>
      <c r="B14" s="31" t="s">
        <v>139</v>
      </c>
      <c r="C14" s="31" t="s">
        <v>140</v>
      </c>
      <c r="D14" s="31">
        <v>2315</v>
      </c>
      <c r="E14" s="31">
        <v>1530</v>
      </c>
      <c r="F14" s="31">
        <v>2315</v>
      </c>
      <c r="G14" s="31">
        <v>3055</v>
      </c>
      <c r="H14" s="8"/>
      <c r="I14" s="33">
        <v>1</v>
      </c>
      <c r="J14" s="33"/>
      <c r="K14" s="33">
        <v>12</v>
      </c>
      <c r="M14" s="30" t="str">
        <f t="shared" si="3"/>
        <v>One Bed Room Villa</v>
      </c>
      <c r="N14" s="31" t="str">
        <f t="shared" si="3"/>
        <v>BB</v>
      </c>
      <c r="O14" s="31" t="str">
        <f t="shared" si="3"/>
        <v>02 Persons</v>
      </c>
      <c r="P14" s="34">
        <f t="shared" si="4"/>
        <v>2327</v>
      </c>
      <c r="Q14" s="34">
        <f t="shared" si="5"/>
        <v>1542</v>
      </c>
      <c r="R14" s="34">
        <f t="shared" si="6"/>
        <v>2327</v>
      </c>
      <c r="S14" s="34">
        <f t="shared" si="7"/>
        <v>3067</v>
      </c>
      <c r="U14" s="53">
        <v>15</v>
      </c>
      <c r="V14" s="53">
        <v>15</v>
      </c>
      <c r="W14" s="53">
        <v>15</v>
      </c>
      <c r="X14" s="53">
        <v>30</v>
      </c>
      <c r="Z14" s="30" t="str">
        <f t="shared" si="8"/>
        <v>One Bed Room Villa</v>
      </c>
      <c r="AA14" s="31" t="str">
        <f t="shared" si="8"/>
        <v>BB</v>
      </c>
      <c r="AB14" s="31" t="str">
        <f t="shared" si="8"/>
        <v>02 Persons</v>
      </c>
      <c r="AC14" s="34">
        <f>P14+U14</f>
        <v>2342</v>
      </c>
      <c r="AD14" s="34">
        <f t="shared" si="9"/>
        <v>1557</v>
      </c>
      <c r="AE14" s="34">
        <f t="shared" si="9"/>
        <v>2342</v>
      </c>
      <c r="AF14" s="34">
        <f t="shared" si="9"/>
        <v>3097</v>
      </c>
    </row>
    <row r="15" spans="1:32" ht="20.45" customHeight="1">
      <c r="A15" s="30" t="s">
        <v>480</v>
      </c>
      <c r="B15" s="31" t="s">
        <v>139</v>
      </c>
      <c r="C15" s="31" t="s">
        <v>140</v>
      </c>
      <c r="D15" s="31">
        <v>3105</v>
      </c>
      <c r="E15" s="31">
        <v>2515</v>
      </c>
      <c r="F15" s="31">
        <v>3105</v>
      </c>
      <c r="G15" s="31">
        <v>3845</v>
      </c>
      <c r="H15" s="8"/>
      <c r="I15" s="33">
        <v>1</v>
      </c>
      <c r="J15" s="33"/>
      <c r="K15" s="33">
        <v>12</v>
      </c>
      <c r="M15" s="30" t="str">
        <f t="shared" si="3"/>
        <v xml:space="preserve">COMO Villa One Bed Room </v>
      </c>
      <c r="N15" s="31" t="str">
        <f t="shared" si="3"/>
        <v>BB</v>
      </c>
      <c r="O15" s="31" t="str">
        <f t="shared" si="3"/>
        <v>02 Persons</v>
      </c>
      <c r="P15" s="34">
        <f t="shared" si="4"/>
        <v>3117</v>
      </c>
      <c r="Q15" s="34">
        <f t="shared" si="5"/>
        <v>2527</v>
      </c>
      <c r="R15" s="34">
        <f t="shared" si="6"/>
        <v>3117</v>
      </c>
      <c r="S15" s="34">
        <f t="shared" si="7"/>
        <v>3857</v>
      </c>
      <c r="U15" s="53">
        <v>15</v>
      </c>
      <c r="V15" s="53">
        <v>15</v>
      </c>
      <c r="W15" s="53">
        <v>15</v>
      </c>
      <c r="X15" s="53">
        <v>30</v>
      </c>
      <c r="Z15" s="30" t="str">
        <f t="shared" si="8"/>
        <v xml:space="preserve">COMO Villa One Bed Room </v>
      </c>
      <c r="AA15" s="31" t="str">
        <f t="shared" si="8"/>
        <v>BB</v>
      </c>
      <c r="AB15" s="31" t="str">
        <f t="shared" si="8"/>
        <v>02 Persons</v>
      </c>
      <c r="AC15" s="34">
        <f t="shared" ref="AC15" si="10">P15+U15</f>
        <v>3132</v>
      </c>
      <c r="AD15" s="34">
        <f t="shared" si="9"/>
        <v>2542</v>
      </c>
      <c r="AE15" s="34">
        <f t="shared" si="9"/>
        <v>3132</v>
      </c>
      <c r="AF15" s="34">
        <f t="shared" si="9"/>
        <v>3887</v>
      </c>
    </row>
    <row r="16" spans="1:32" ht="20.45" customHeight="1">
      <c r="A16" s="30" t="s">
        <v>481</v>
      </c>
      <c r="B16" s="31" t="s">
        <v>139</v>
      </c>
      <c r="C16" s="31" t="s">
        <v>68</v>
      </c>
      <c r="D16" s="31">
        <v>5865</v>
      </c>
      <c r="E16" s="31">
        <v>4385</v>
      </c>
      <c r="F16" s="31">
        <v>5865</v>
      </c>
      <c r="G16" s="31">
        <v>7885</v>
      </c>
      <c r="H16" s="8"/>
      <c r="I16" s="33">
        <v>1</v>
      </c>
      <c r="J16" s="33"/>
      <c r="K16" s="33">
        <v>24</v>
      </c>
      <c r="M16" s="30" t="str">
        <f t="shared" si="3"/>
        <v xml:space="preserve">COMO Villa Two Bed Room </v>
      </c>
      <c r="N16" s="31" t="str">
        <f t="shared" si="3"/>
        <v>BB</v>
      </c>
      <c r="O16" s="31" t="str">
        <f t="shared" si="3"/>
        <v>04 Persons</v>
      </c>
      <c r="P16" s="34">
        <f t="shared" si="4"/>
        <v>5889</v>
      </c>
      <c r="Q16" s="34">
        <f t="shared" si="5"/>
        <v>4409</v>
      </c>
      <c r="R16" s="34">
        <f t="shared" si="6"/>
        <v>5889</v>
      </c>
      <c r="S16" s="34">
        <f t="shared" si="7"/>
        <v>7909</v>
      </c>
      <c r="U16" s="53">
        <v>15</v>
      </c>
      <c r="V16" s="53">
        <v>15</v>
      </c>
      <c r="W16" s="53">
        <v>15</v>
      </c>
      <c r="X16" s="53">
        <v>50</v>
      </c>
      <c r="Z16" s="30" t="str">
        <f t="shared" si="8"/>
        <v xml:space="preserve">COMO Villa Two Bed Room </v>
      </c>
      <c r="AA16" s="31" t="str">
        <f t="shared" si="8"/>
        <v>BB</v>
      </c>
      <c r="AB16" s="31" t="str">
        <f t="shared" si="8"/>
        <v>04 Persons</v>
      </c>
      <c r="AC16" s="34">
        <f t="shared" si="9"/>
        <v>5904</v>
      </c>
      <c r="AD16" s="34">
        <f t="shared" si="9"/>
        <v>4424</v>
      </c>
      <c r="AE16" s="34">
        <f t="shared" si="9"/>
        <v>5904</v>
      </c>
      <c r="AF16" s="34">
        <f t="shared" si="9"/>
        <v>7959</v>
      </c>
    </row>
    <row r="17" spans="1:32" ht="20.45" customHeight="1">
      <c r="A17" s="30" t="s">
        <v>482</v>
      </c>
      <c r="B17" s="31" t="s">
        <v>139</v>
      </c>
      <c r="C17" s="31" t="s">
        <v>206</v>
      </c>
      <c r="D17" s="31">
        <v>8675</v>
      </c>
      <c r="E17" s="31">
        <v>6700</v>
      </c>
      <c r="F17" s="31">
        <v>8675</v>
      </c>
      <c r="G17" s="31">
        <v>11630</v>
      </c>
      <c r="H17" s="8"/>
      <c r="I17" s="33">
        <v>1</v>
      </c>
      <c r="J17" s="33"/>
      <c r="K17" s="33">
        <v>36</v>
      </c>
      <c r="M17" s="30" t="str">
        <f t="shared" si="3"/>
        <v xml:space="preserve">Three Bed Room Villa </v>
      </c>
      <c r="N17" s="31" t="str">
        <f t="shared" si="3"/>
        <v>BB</v>
      </c>
      <c r="O17" s="31" t="str">
        <f t="shared" si="3"/>
        <v>06 Persons</v>
      </c>
      <c r="P17" s="34">
        <f t="shared" si="4"/>
        <v>8711</v>
      </c>
      <c r="Q17" s="34">
        <f t="shared" si="5"/>
        <v>6736</v>
      </c>
      <c r="R17" s="34">
        <f t="shared" si="6"/>
        <v>8711</v>
      </c>
      <c r="S17" s="34">
        <f t="shared" si="7"/>
        <v>11666</v>
      </c>
      <c r="U17" s="53">
        <v>30</v>
      </c>
      <c r="V17" s="53">
        <v>30</v>
      </c>
      <c r="W17" s="53">
        <v>30</v>
      </c>
      <c r="X17" s="53">
        <v>80</v>
      </c>
      <c r="Z17" s="30" t="str">
        <f t="shared" si="8"/>
        <v xml:space="preserve">Three Bed Room Villa </v>
      </c>
      <c r="AA17" s="31" t="str">
        <f t="shared" si="8"/>
        <v>BB</v>
      </c>
      <c r="AB17" s="31" t="str">
        <f t="shared" si="8"/>
        <v>06 Persons</v>
      </c>
      <c r="AC17" s="34">
        <f t="shared" si="9"/>
        <v>8741</v>
      </c>
      <c r="AD17" s="34">
        <f t="shared" si="9"/>
        <v>6766</v>
      </c>
      <c r="AE17" s="34">
        <f t="shared" si="9"/>
        <v>8741</v>
      </c>
      <c r="AF17" s="34">
        <f t="shared" si="9"/>
        <v>11746</v>
      </c>
    </row>
  </sheetData>
  <sheetProtection algorithmName="SHA-512" hashValue="drhqdFjnpFgzsc0yXKxvjfpogy5Wrr3RDD6V/B1HLgoo8Z8+lX9MgSLs3U5BnDEfOgQQoRtwBmRGIYg2YqOcXg==" saltValue="JcHLA2gpd2K3fxk0CzAEFA==" spinCount="100000" sheet="1" objects="1" scenarios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A256E-0289-48CB-B186-7076E3F0F89B}">
  <sheetPr codeName="Лист49"/>
  <dimension ref="A1:F22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37.140625" style="1" customWidth="1"/>
    <col min="2" max="2" width="16" style="1" customWidth="1"/>
    <col min="3" max="3" width="16.28515625" style="2" customWidth="1"/>
    <col min="4" max="4" width="27.5703125" style="2" customWidth="1"/>
    <col min="5" max="6" width="27.5703125" style="3" customWidth="1"/>
    <col min="7" max="16384" width="9.140625" style="1"/>
  </cols>
  <sheetData>
    <row r="1" spans="1:6" ht="20.25" customHeight="1">
      <c r="A1" s="276" t="s">
        <v>2081</v>
      </c>
      <c r="B1" s="279"/>
      <c r="C1" s="279"/>
      <c r="D1" s="279"/>
      <c r="F1" s="78"/>
    </row>
    <row r="2" spans="1:6" s="2" customFormat="1" ht="20.25" customHeight="1">
      <c r="A2" s="15" t="s">
        <v>10</v>
      </c>
      <c r="B2" s="5"/>
      <c r="E2" s="3"/>
      <c r="F2" s="3"/>
    </row>
    <row r="3" spans="1:6" s="2" customFormat="1" ht="20.25" customHeight="1">
      <c r="A3" s="5" t="s">
        <v>11</v>
      </c>
      <c r="B3" s="5"/>
      <c r="E3" s="3"/>
      <c r="F3" s="3"/>
    </row>
    <row r="4" spans="1:6" s="2" customFormat="1" ht="20.25" customHeight="1">
      <c r="A4" s="5" t="s">
        <v>12</v>
      </c>
      <c r="B4" s="5"/>
      <c r="E4" s="3"/>
      <c r="F4" s="3"/>
    </row>
    <row r="5" spans="1:6" s="2" customFormat="1" ht="20.25" customHeight="1">
      <c r="A5" s="5" t="s">
        <v>461</v>
      </c>
      <c r="B5" s="15"/>
      <c r="E5" s="3"/>
      <c r="F5" s="3"/>
    </row>
    <row r="6" spans="1:6" s="2" customFormat="1" ht="20.25" customHeight="1">
      <c r="A6" s="5"/>
      <c r="B6" s="15"/>
      <c r="E6" s="3"/>
      <c r="F6" s="3"/>
    </row>
    <row r="7" spans="1:6" s="2" customFormat="1" ht="20.25" customHeight="1">
      <c r="A7" s="15" t="s">
        <v>462</v>
      </c>
      <c r="B7" s="15"/>
      <c r="E7" s="3"/>
      <c r="F7" s="3"/>
    </row>
    <row r="8" spans="1:6" s="2" customFormat="1" ht="20.25" customHeight="1">
      <c r="A8" s="15" t="s">
        <v>483</v>
      </c>
      <c r="B8" s="15"/>
      <c r="E8" s="3"/>
      <c r="F8" s="3"/>
    </row>
    <row r="9" spans="1:6" s="2" customFormat="1" ht="20.25" customHeight="1">
      <c r="A9" s="23" t="s">
        <v>464</v>
      </c>
      <c r="B9" s="15"/>
      <c r="E9" s="3"/>
      <c r="F9" s="3"/>
    </row>
    <row r="10" spans="1:6" s="2" customFormat="1" ht="20.25" customHeight="1">
      <c r="A10" s="5"/>
      <c r="B10" s="15"/>
      <c r="E10" s="3"/>
      <c r="F10" s="3"/>
    </row>
    <row r="11" spans="1:6" s="2" customFormat="1" ht="20.25" customHeight="1">
      <c r="A11" s="15" t="s">
        <v>82</v>
      </c>
      <c r="B11" s="15"/>
      <c r="E11" s="3"/>
      <c r="F11" s="3"/>
    </row>
    <row r="12" spans="1:6" s="2" customFormat="1" ht="20.25" customHeight="1">
      <c r="A12" s="15" t="s">
        <v>484</v>
      </c>
      <c r="B12" s="5"/>
      <c r="E12" s="3"/>
      <c r="F12" s="3"/>
    </row>
    <row r="13" spans="1:6" s="2" customFormat="1" ht="20.25" customHeight="1">
      <c r="A13" s="5" t="s">
        <v>485</v>
      </c>
      <c r="B13" s="5"/>
      <c r="E13" s="3"/>
      <c r="F13" s="3"/>
    </row>
    <row r="14" spans="1:6" s="2" customFormat="1" ht="20.25" customHeight="1">
      <c r="A14" s="5" t="s">
        <v>486</v>
      </c>
      <c r="B14" s="15"/>
      <c r="E14" s="3"/>
      <c r="F14" s="3"/>
    </row>
    <row r="15" spans="1:6" s="2" customFormat="1" ht="20.25" customHeight="1">
      <c r="A15" s="5" t="s">
        <v>468</v>
      </c>
      <c r="B15" s="23"/>
      <c r="E15" s="3"/>
      <c r="F15" s="3"/>
    </row>
    <row r="16" spans="1:6" s="2" customFormat="1" ht="20.25" customHeight="1">
      <c r="A16" s="5" t="s">
        <v>469</v>
      </c>
      <c r="B16" s="23"/>
      <c r="E16" s="3"/>
      <c r="F16" s="3"/>
    </row>
    <row r="17" spans="1:6" s="2" customFormat="1" ht="20.25" customHeight="1">
      <c r="A17" s="15" t="s">
        <v>483</v>
      </c>
      <c r="B17" s="5"/>
      <c r="E17" s="3"/>
      <c r="F17" s="3"/>
    </row>
    <row r="18" spans="1:6" s="2" customFormat="1" ht="20.25" customHeight="1">
      <c r="A18" s="5" t="s">
        <v>470</v>
      </c>
      <c r="B18" s="1"/>
      <c r="E18" s="3"/>
      <c r="F18" s="3"/>
    </row>
    <row r="19" spans="1:6" s="2" customFormat="1" ht="20.25" customHeight="1">
      <c r="A19" s="5" t="s">
        <v>471</v>
      </c>
      <c r="B19" s="1"/>
      <c r="E19" s="3"/>
      <c r="F19" s="3"/>
    </row>
    <row r="20" spans="1:6" s="2" customFormat="1" ht="20.25" customHeight="1">
      <c r="A20" s="23" t="s">
        <v>469</v>
      </c>
      <c r="B20" s="1"/>
      <c r="E20" s="3"/>
      <c r="F20" s="3"/>
    </row>
    <row r="22" spans="1:6" s="2" customFormat="1" ht="20.25" customHeight="1">
      <c r="A22" s="48"/>
      <c r="B22" s="1"/>
      <c r="E22" s="3"/>
      <c r="F22" s="3"/>
    </row>
  </sheetData>
  <pageMargins left="0.25" right="0.25" top="0.75" bottom="0.75" header="0.3" footer="0.3"/>
  <pageSetup paperSize="9" scale="66" orientation="portrait" verticalDpi="1200" r:id="rId1"/>
  <headerFooter>
    <oddFooter>&amp;L&amp;"Candara,Regular"&amp;8INTOUR MALDIVES&amp;C&amp;"Candara,Regular"&amp;8&amp;P of &amp;N&amp;R&amp;"Candara,Regular"&amp;8Como Maalifushi</oddFooter>
  </headerFooter>
  <rowBreaks count="1" manualBreakCount="1">
    <brk id="1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0C9FE-E1B1-4A91-9FE7-5F15CB79CB0F}">
  <sheetPr codeName="Лист50">
    <tabColor rgb="FFFF0000"/>
  </sheetPr>
  <dimension ref="A4:AF35"/>
  <sheetViews>
    <sheetView topLeftCell="AG1" zoomScaleNormal="100" zoomScaleSheetLayoutView="100" workbookViewId="0">
      <selection sqref="A1:AF1048576"/>
    </sheetView>
  </sheetViews>
  <sheetFormatPr defaultColWidth="24.5703125" defaultRowHeight="14.25" customHeight="1"/>
  <cols>
    <col min="1" max="32" width="0" style="25" hidden="1" customWidth="1"/>
    <col min="33" max="16384" width="24.5703125" style="25"/>
  </cols>
  <sheetData>
    <row r="4" spans="1:32" ht="14.25" customHeight="1">
      <c r="B4" s="79"/>
    </row>
    <row r="6" spans="1:32" ht="14.25" customHeight="1">
      <c r="D6" s="71"/>
      <c r="E6" s="71"/>
    </row>
    <row r="8" spans="1:32" ht="14.2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4.25" customHeight="1">
      <c r="A9" s="299" t="s">
        <v>0</v>
      </c>
      <c r="B9" s="299" t="s">
        <v>1</v>
      </c>
      <c r="C9" s="299" t="s">
        <v>29</v>
      </c>
      <c r="D9" s="57" t="s">
        <v>30</v>
      </c>
      <c r="E9" s="57" t="s">
        <v>31</v>
      </c>
      <c r="F9" s="57" t="s">
        <v>47</v>
      </c>
      <c r="G9" s="57">
        <v>0</v>
      </c>
      <c r="H9" s="8"/>
      <c r="I9" s="26" t="s">
        <v>472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Season 1</v>
      </c>
      <c r="Q9" s="51" t="str">
        <f t="shared" si="0"/>
        <v>Season 2</v>
      </c>
      <c r="R9" s="51" t="str">
        <f t="shared" si="0"/>
        <v>Season 3</v>
      </c>
      <c r="S9" s="51">
        <f t="shared" si="0"/>
        <v>0</v>
      </c>
      <c r="U9" s="27" t="str">
        <f t="shared" ref="U9:X10" si="1">P9</f>
        <v>Season 1</v>
      </c>
      <c r="V9" s="27" t="str">
        <f t="shared" si="1"/>
        <v>Season 2</v>
      </c>
      <c r="W9" s="27" t="str">
        <f t="shared" si="1"/>
        <v>Season 3</v>
      </c>
      <c r="X9" s="27">
        <f t="shared" si="1"/>
        <v>0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>Season 1</v>
      </c>
      <c r="AD9" s="52" t="str">
        <f t="shared" si="2"/>
        <v>Season 2</v>
      </c>
      <c r="AE9" s="52" t="str">
        <f t="shared" si="2"/>
        <v>Season 3</v>
      </c>
      <c r="AF9" s="52">
        <f t="shared" si="2"/>
        <v>0</v>
      </c>
    </row>
    <row r="10" spans="1:32" ht="14.25" customHeight="1">
      <c r="A10" s="299"/>
      <c r="B10" s="299"/>
      <c r="C10" s="299"/>
      <c r="D10" s="57" t="s">
        <v>487</v>
      </c>
      <c r="E10" s="57" t="s">
        <v>422</v>
      </c>
      <c r="F10" s="57" t="s">
        <v>474</v>
      </c>
      <c r="G10" s="57">
        <v>0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06 Jan 2020 to 03 Apr 2020</v>
      </c>
      <c r="Q10" s="51" t="str">
        <f t="shared" si="0"/>
        <v>01 May 2020 to 30 Sep 2020</v>
      </c>
      <c r="R10" s="51" t="str">
        <f t="shared" si="0"/>
        <v>01 Oct 2020 to 19 Dec 2020</v>
      </c>
      <c r="S10" s="51">
        <f t="shared" si="0"/>
        <v>0</v>
      </c>
      <c r="U10" s="27" t="str">
        <f t="shared" si="1"/>
        <v>06 Jan 2020 to 03 Apr 2020</v>
      </c>
      <c r="V10" s="27" t="str">
        <f t="shared" si="1"/>
        <v>01 May 2020 to 30 Sep 2020</v>
      </c>
      <c r="W10" s="27" t="str">
        <f t="shared" si="1"/>
        <v>01 Oct 2020 to 19 Dec 2020</v>
      </c>
      <c r="X10" s="27">
        <f t="shared" si="1"/>
        <v>0</v>
      </c>
      <c r="Z10" s="311"/>
      <c r="AA10" s="311"/>
      <c r="AB10" s="311"/>
      <c r="AC10" s="52" t="str">
        <f t="shared" si="2"/>
        <v>06 Jan 2020 to 03 Apr 2020</v>
      </c>
      <c r="AD10" s="52" t="str">
        <f t="shared" si="2"/>
        <v>01 May 2020 to 30 Sep 2020</v>
      </c>
      <c r="AE10" s="52" t="str">
        <f t="shared" si="2"/>
        <v>01 Oct 2020 to 19 Dec 2020</v>
      </c>
      <c r="AF10" s="52">
        <f t="shared" si="2"/>
        <v>0</v>
      </c>
    </row>
    <row r="11" spans="1:32" ht="14.25" customHeight="1">
      <c r="A11" s="30" t="s">
        <v>455</v>
      </c>
      <c r="B11" s="31" t="s">
        <v>139</v>
      </c>
      <c r="C11" s="31" t="s">
        <v>140</v>
      </c>
      <c r="D11" s="31">
        <v>1625</v>
      </c>
      <c r="E11" s="31">
        <v>910</v>
      </c>
      <c r="F11" s="31">
        <v>1205</v>
      </c>
      <c r="G11" s="31">
        <v>0</v>
      </c>
      <c r="H11" s="8"/>
      <c r="I11" s="33">
        <v>1</v>
      </c>
      <c r="J11" s="33"/>
      <c r="K11" s="33">
        <v>12</v>
      </c>
      <c r="M11" s="30" t="str">
        <f t="shared" ref="M11:O21" si="3">A11</f>
        <v>Beach Suite</v>
      </c>
      <c r="N11" s="31" t="str">
        <f t="shared" si="3"/>
        <v>BB</v>
      </c>
      <c r="O11" s="31" t="str">
        <f t="shared" si="3"/>
        <v>02 Persons</v>
      </c>
      <c r="P11" s="34">
        <f t="shared" ref="P11:P21" si="4">(D11*I11)+K11</f>
        <v>1637</v>
      </c>
      <c r="Q11" s="34">
        <f t="shared" ref="Q11:Q21" si="5">(E11*I11)+K11</f>
        <v>922</v>
      </c>
      <c r="R11" s="34">
        <f t="shared" ref="R11:R21" si="6">(F11*I11)+K11</f>
        <v>1217</v>
      </c>
      <c r="S11" s="34">
        <f t="shared" ref="S11:S21" si="7">(G11*I11)+K11</f>
        <v>12</v>
      </c>
      <c r="U11" s="53">
        <v>12</v>
      </c>
      <c r="V11" s="53">
        <v>12</v>
      </c>
      <c r="W11" s="53">
        <v>12</v>
      </c>
      <c r="X11" s="53">
        <v>35</v>
      </c>
      <c r="Z11" s="30" t="str">
        <f t="shared" ref="Z11:AB21" si="8">M11</f>
        <v>Beach Suite</v>
      </c>
      <c r="AA11" s="31" t="str">
        <f t="shared" si="8"/>
        <v>BB</v>
      </c>
      <c r="AB11" s="31" t="str">
        <f t="shared" si="8"/>
        <v>02 Persons</v>
      </c>
      <c r="AC11" s="34">
        <f t="shared" ref="AC11:AF21" si="9">P11+U11</f>
        <v>1649</v>
      </c>
      <c r="AD11" s="34">
        <f t="shared" si="9"/>
        <v>934</v>
      </c>
      <c r="AE11" s="34">
        <f t="shared" si="9"/>
        <v>1229</v>
      </c>
      <c r="AF11" s="34">
        <f t="shared" si="9"/>
        <v>47</v>
      </c>
    </row>
    <row r="12" spans="1:32" ht="14.25" customHeight="1">
      <c r="A12" s="30" t="s">
        <v>330</v>
      </c>
      <c r="B12" s="31" t="s">
        <v>139</v>
      </c>
      <c r="C12" s="31" t="s">
        <v>140</v>
      </c>
      <c r="D12" s="31">
        <v>2120</v>
      </c>
      <c r="E12" s="31">
        <v>1305</v>
      </c>
      <c r="F12" s="31">
        <v>1700</v>
      </c>
      <c r="G12" s="31">
        <v>0</v>
      </c>
      <c r="H12" s="8"/>
      <c r="I12" s="33">
        <v>1</v>
      </c>
      <c r="J12" s="33"/>
      <c r="K12" s="33">
        <v>12</v>
      </c>
      <c r="M12" s="30" t="str">
        <f>A12</f>
        <v>Beach Villa</v>
      </c>
      <c r="N12" s="31" t="str">
        <f>B12</f>
        <v>BB</v>
      </c>
      <c r="O12" s="31" t="str">
        <f>C12</f>
        <v>02 Persons</v>
      </c>
      <c r="P12" s="34">
        <f t="shared" si="4"/>
        <v>2132</v>
      </c>
      <c r="Q12" s="34">
        <f t="shared" si="5"/>
        <v>1317</v>
      </c>
      <c r="R12" s="34">
        <f t="shared" si="6"/>
        <v>1712</v>
      </c>
      <c r="S12" s="34">
        <f t="shared" si="7"/>
        <v>12</v>
      </c>
      <c r="U12" s="53">
        <v>12</v>
      </c>
      <c r="V12" s="53">
        <v>12</v>
      </c>
      <c r="W12" s="53">
        <v>12</v>
      </c>
      <c r="X12" s="53">
        <v>35</v>
      </c>
      <c r="Z12" s="30" t="str">
        <f>M12</f>
        <v>Beach Villa</v>
      </c>
      <c r="AA12" s="31" t="str">
        <f>N12</f>
        <v>BB</v>
      </c>
      <c r="AB12" s="31" t="str">
        <f>O12</f>
        <v>02 Persons</v>
      </c>
      <c r="AC12" s="34">
        <f>P12+U12</f>
        <v>2144</v>
      </c>
      <c r="AD12" s="34">
        <f>Q12+V12</f>
        <v>1329</v>
      </c>
      <c r="AE12" s="34">
        <f>R12+W12</f>
        <v>1724</v>
      </c>
      <c r="AF12" s="34">
        <f>S12+X12</f>
        <v>47</v>
      </c>
    </row>
    <row r="13" spans="1:32" ht="14.25" customHeight="1">
      <c r="A13" s="30" t="s">
        <v>488</v>
      </c>
      <c r="B13" s="31" t="s">
        <v>139</v>
      </c>
      <c r="C13" s="31" t="s">
        <v>68</v>
      </c>
      <c r="D13" s="31">
        <v>2660</v>
      </c>
      <c r="E13" s="31">
        <v>1575</v>
      </c>
      <c r="F13" s="31">
        <v>2265</v>
      </c>
      <c r="G13" s="31">
        <v>0</v>
      </c>
      <c r="H13" s="8"/>
      <c r="I13" s="33">
        <v>1</v>
      </c>
      <c r="J13" s="33"/>
      <c r="K13" s="33">
        <v>24</v>
      </c>
      <c r="M13" s="30" t="str">
        <f t="shared" si="3"/>
        <v>Two Bed Room Beach Suite</v>
      </c>
      <c r="N13" s="31" t="str">
        <f t="shared" si="3"/>
        <v>BB</v>
      </c>
      <c r="O13" s="31" t="str">
        <f t="shared" si="3"/>
        <v>04 Persons</v>
      </c>
      <c r="P13" s="34">
        <f t="shared" si="4"/>
        <v>2684</v>
      </c>
      <c r="Q13" s="34">
        <f t="shared" si="5"/>
        <v>1599</v>
      </c>
      <c r="R13" s="34">
        <f t="shared" si="6"/>
        <v>2289</v>
      </c>
      <c r="S13" s="34">
        <f t="shared" si="7"/>
        <v>24</v>
      </c>
      <c r="U13" s="53">
        <v>25</v>
      </c>
      <c r="V13" s="53">
        <v>25</v>
      </c>
      <c r="W13" s="53">
        <v>25</v>
      </c>
      <c r="X13" s="53">
        <v>50</v>
      </c>
      <c r="Z13" s="30" t="str">
        <f t="shared" si="8"/>
        <v>Two Bed Room Beach Suite</v>
      </c>
      <c r="AA13" s="31" t="str">
        <f t="shared" si="8"/>
        <v>BB</v>
      </c>
      <c r="AB13" s="31" t="str">
        <f t="shared" si="8"/>
        <v>04 Persons</v>
      </c>
      <c r="AC13" s="34">
        <f t="shared" si="9"/>
        <v>2709</v>
      </c>
      <c r="AD13" s="34">
        <f t="shared" si="9"/>
        <v>1624</v>
      </c>
      <c r="AE13" s="34">
        <f t="shared" si="9"/>
        <v>2314</v>
      </c>
      <c r="AF13" s="34">
        <f t="shared" si="9"/>
        <v>74</v>
      </c>
    </row>
    <row r="14" spans="1:32" ht="14.25" customHeight="1">
      <c r="A14" s="30" t="s">
        <v>489</v>
      </c>
      <c r="B14" s="31" t="s">
        <v>139</v>
      </c>
      <c r="C14" s="31" t="s">
        <v>68</v>
      </c>
      <c r="D14" s="31">
        <v>2860</v>
      </c>
      <c r="E14" s="31">
        <v>1750</v>
      </c>
      <c r="F14" s="31">
        <v>2440</v>
      </c>
      <c r="G14" s="31">
        <v>0</v>
      </c>
      <c r="H14" s="8"/>
      <c r="I14" s="33">
        <v>1</v>
      </c>
      <c r="J14" s="33"/>
      <c r="K14" s="33">
        <v>24</v>
      </c>
      <c r="M14" s="30" t="str">
        <f t="shared" si="3"/>
        <v>Two Bed Room Beach House</v>
      </c>
      <c r="N14" s="31" t="str">
        <f t="shared" si="3"/>
        <v>BB</v>
      </c>
      <c r="O14" s="31" t="str">
        <f t="shared" si="3"/>
        <v>04 Persons</v>
      </c>
      <c r="P14" s="34">
        <f t="shared" si="4"/>
        <v>2884</v>
      </c>
      <c r="Q14" s="34">
        <f t="shared" si="5"/>
        <v>1774</v>
      </c>
      <c r="R14" s="34">
        <f t="shared" si="6"/>
        <v>2464</v>
      </c>
      <c r="S14" s="34">
        <f t="shared" si="7"/>
        <v>24</v>
      </c>
      <c r="U14" s="53">
        <v>25</v>
      </c>
      <c r="V14" s="53">
        <v>25</v>
      </c>
      <c r="W14" s="53">
        <v>25</v>
      </c>
      <c r="X14" s="53">
        <v>50</v>
      </c>
      <c r="Z14" s="30" t="str">
        <f t="shared" si="8"/>
        <v>Two Bed Room Beach House</v>
      </c>
      <c r="AA14" s="31" t="str">
        <f t="shared" si="8"/>
        <v>BB</v>
      </c>
      <c r="AB14" s="31" t="str">
        <f t="shared" si="8"/>
        <v>04 Persons</v>
      </c>
      <c r="AC14" s="34">
        <f t="shared" si="9"/>
        <v>2909</v>
      </c>
      <c r="AD14" s="34">
        <f t="shared" si="9"/>
        <v>1799</v>
      </c>
      <c r="AE14" s="34">
        <f t="shared" si="9"/>
        <v>2489</v>
      </c>
      <c r="AF14" s="34">
        <f t="shared" si="9"/>
        <v>74</v>
      </c>
    </row>
    <row r="15" spans="1:32" ht="14.25" customHeight="1">
      <c r="A15" s="30" t="s">
        <v>490</v>
      </c>
      <c r="B15" s="31" t="s">
        <v>139</v>
      </c>
      <c r="C15" s="31" t="s">
        <v>68</v>
      </c>
      <c r="D15" s="31">
        <v>3055</v>
      </c>
      <c r="E15" s="31">
        <v>1850</v>
      </c>
      <c r="F15" s="31">
        <v>2635</v>
      </c>
      <c r="G15" s="31">
        <v>0</v>
      </c>
      <c r="H15" s="8"/>
      <c r="I15" s="33">
        <v>1</v>
      </c>
      <c r="J15" s="33"/>
      <c r="K15" s="33">
        <v>24</v>
      </c>
      <c r="M15" s="30" t="str">
        <f t="shared" si="3"/>
        <v>Two Bed Room Beach Villa</v>
      </c>
      <c r="N15" s="31" t="str">
        <f t="shared" si="3"/>
        <v>BB</v>
      </c>
      <c r="O15" s="31" t="str">
        <f t="shared" si="3"/>
        <v>04 Persons</v>
      </c>
      <c r="P15" s="34">
        <f t="shared" si="4"/>
        <v>3079</v>
      </c>
      <c r="Q15" s="34">
        <f t="shared" si="5"/>
        <v>1874</v>
      </c>
      <c r="R15" s="34">
        <f t="shared" si="6"/>
        <v>2659</v>
      </c>
      <c r="S15" s="34">
        <f t="shared" si="7"/>
        <v>24</v>
      </c>
      <c r="U15" s="53">
        <v>25</v>
      </c>
      <c r="V15" s="53">
        <v>25</v>
      </c>
      <c r="W15" s="53">
        <v>25</v>
      </c>
      <c r="X15" s="53">
        <v>50</v>
      </c>
      <c r="Z15" s="30" t="str">
        <f t="shared" si="8"/>
        <v>Two Bed Room Beach Villa</v>
      </c>
      <c r="AA15" s="31" t="str">
        <f t="shared" si="8"/>
        <v>BB</v>
      </c>
      <c r="AB15" s="31" t="str">
        <f t="shared" si="8"/>
        <v>04 Persons</v>
      </c>
      <c r="AC15" s="34">
        <f t="shared" si="9"/>
        <v>3104</v>
      </c>
      <c r="AD15" s="34">
        <f t="shared" si="9"/>
        <v>1899</v>
      </c>
      <c r="AE15" s="34">
        <f t="shared" si="9"/>
        <v>2684</v>
      </c>
      <c r="AF15" s="34">
        <f t="shared" si="9"/>
        <v>74</v>
      </c>
    </row>
    <row r="16" spans="1:32" ht="14.25" customHeight="1">
      <c r="A16" s="30" t="s">
        <v>491</v>
      </c>
      <c r="B16" s="31" t="s">
        <v>139</v>
      </c>
      <c r="C16" s="31" t="s">
        <v>68</v>
      </c>
      <c r="D16" s="31">
        <v>5320</v>
      </c>
      <c r="E16" s="31">
        <v>3450</v>
      </c>
      <c r="F16" s="31">
        <v>4930</v>
      </c>
      <c r="G16" s="31">
        <v>0</v>
      </c>
      <c r="H16" s="8"/>
      <c r="I16" s="33">
        <v>1</v>
      </c>
      <c r="J16" s="33"/>
      <c r="K16" s="33">
        <v>24</v>
      </c>
      <c r="M16" s="30" t="str">
        <f t="shared" si="3"/>
        <v>Maalifushi Beach Villa (Two Bed Room)</v>
      </c>
      <c r="N16" s="31" t="str">
        <f t="shared" si="3"/>
        <v>BB</v>
      </c>
      <c r="O16" s="31" t="str">
        <f t="shared" si="3"/>
        <v>04 Persons</v>
      </c>
      <c r="P16" s="34">
        <f t="shared" si="4"/>
        <v>5344</v>
      </c>
      <c r="Q16" s="34">
        <f t="shared" si="5"/>
        <v>3474</v>
      </c>
      <c r="R16" s="34">
        <f t="shared" si="6"/>
        <v>4954</v>
      </c>
      <c r="S16" s="34">
        <f t="shared" si="7"/>
        <v>24</v>
      </c>
      <c r="U16" s="53">
        <v>25</v>
      </c>
      <c r="V16" s="53">
        <v>25</v>
      </c>
      <c r="W16" s="53">
        <v>25</v>
      </c>
      <c r="X16" s="53">
        <v>50</v>
      </c>
      <c r="Z16" s="30" t="str">
        <f t="shared" si="8"/>
        <v>Maalifushi Beach Villa (Two Bed Room)</v>
      </c>
      <c r="AA16" s="31" t="str">
        <f t="shared" si="8"/>
        <v>BB</v>
      </c>
      <c r="AB16" s="31" t="str">
        <f t="shared" si="8"/>
        <v>04 Persons</v>
      </c>
      <c r="AC16" s="34">
        <f t="shared" si="9"/>
        <v>5369</v>
      </c>
      <c r="AD16" s="34">
        <f t="shared" si="9"/>
        <v>3499</v>
      </c>
      <c r="AE16" s="34">
        <f t="shared" si="9"/>
        <v>4979</v>
      </c>
      <c r="AF16" s="34">
        <f t="shared" si="9"/>
        <v>74</v>
      </c>
    </row>
    <row r="17" spans="1:32" ht="14.25" customHeight="1">
      <c r="A17" s="30" t="s">
        <v>492</v>
      </c>
      <c r="B17" s="31" t="s">
        <v>139</v>
      </c>
      <c r="C17" s="31" t="s">
        <v>151</v>
      </c>
      <c r="D17" s="31">
        <v>8970</v>
      </c>
      <c r="E17" s="31">
        <v>8280</v>
      </c>
      <c r="F17" s="31">
        <v>8575</v>
      </c>
      <c r="G17" s="31">
        <v>0</v>
      </c>
      <c r="H17" s="8"/>
      <c r="I17" s="33">
        <v>1</v>
      </c>
      <c r="J17" s="33"/>
      <c r="K17" s="33">
        <v>48</v>
      </c>
      <c r="M17" s="30" t="str">
        <f t="shared" si="3"/>
        <v>COMO Residence (Four Bed Room)</v>
      </c>
      <c r="N17" s="31" t="str">
        <f t="shared" si="3"/>
        <v>BB</v>
      </c>
      <c r="O17" s="31" t="str">
        <f t="shared" si="3"/>
        <v>08 Persons</v>
      </c>
      <c r="P17" s="34">
        <f t="shared" si="4"/>
        <v>9018</v>
      </c>
      <c r="Q17" s="34">
        <f t="shared" si="5"/>
        <v>8328</v>
      </c>
      <c r="R17" s="34">
        <f t="shared" si="6"/>
        <v>8623</v>
      </c>
      <c r="S17" s="34">
        <f t="shared" si="7"/>
        <v>48</v>
      </c>
      <c r="U17" s="53">
        <v>80</v>
      </c>
      <c r="V17" s="53">
        <v>80</v>
      </c>
      <c r="W17" s="53">
        <v>80</v>
      </c>
      <c r="X17" s="53">
        <v>150</v>
      </c>
      <c r="Z17" s="30" t="str">
        <f t="shared" si="8"/>
        <v>COMO Residence (Four Bed Room)</v>
      </c>
      <c r="AA17" s="31" t="str">
        <f t="shared" si="8"/>
        <v>BB</v>
      </c>
      <c r="AB17" s="31" t="str">
        <f t="shared" si="8"/>
        <v>08 Persons</v>
      </c>
      <c r="AC17" s="34">
        <f t="shared" si="9"/>
        <v>9098</v>
      </c>
      <c r="AD17" s="34">
        <f t="shared" si="9"/>
        <v>8408</v>
      </c>
      <c r="AE17" s="34">
        <f t="shared" si="9"/>
        <v>8703</v>
      </c>
      <c r="AF17" s="34">
        <f t="shared" si="9"/>
        <v>198</v>
      </c>
    </row>
    <row r="18" spans="1:32" ht="14.25" customHeight="1">
      <c r="A18" s="30" t="s">
        <v>493</v>
      </c>
      <c r="B18" s="31" t="s">
        <v>139</v>
      </c>
      <c r="C18" s="31" t="s">
        <v>140</v>
      </c>
      <c r="D18" s="31">
        <v>1920</v>
      </c>
      <c r="E18" s="31">
        <v>1205</v>
      </c>
      <c r="F18" s="31">
        <v>1505</v>
      </c>
      <c r="G18" s="31">
        <v>0</v>
      </c>
      <c r="H18" s="8"/>
      <c r="I18" s="33">
        <v>1</v>
      </c>
      <c r="J18" s="33"/>
      <c r="K18" s="33">
        <v>12</v>
      </c>
      <c r="M18" s="30" t="str">
        <f t="shared" si="3"/>
        <v>Water Suite</v>
      </c>
      <c r="N18" s="31" t="str">
        <f t="shared" si="3"/>
        <v>BB</v>
      </c>
      <c r="O18" s="31" t="str">
        <f t="shared" si="3"/>
        <v>02 Persons</v>
      </c>
      <c r="P18" s="34">
        <f t="shared" si="4"/>
        <v>1932</v>
      </c>
      <c r="Q18" s="34">
        <f t="shared" si="5"/>
        <v>1217</v>
      </c>
      <c r="R18" s="34">
        <f t="shared" si="6"/>
        <v>1517</v>
      </c>
      <c r="S18" s="34">
        <f t="shared" si="7"/>
        <v>12</v>
      </c>
      <c r="U18" s="53">
        <v>12</v>
      </c>
      <c r="V18" s="53">
        <v>12</v>
      </c>
      <c r="W18" s="53">
        <v>12</v>
      </c>
      <c r="X18" s="53">
        <v>35</v>
      </c>
      <c r="Z18" s="30" t="str">
        <f t="shared" si="8"/>
        <v>Water Suite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1944</v>
      </c>
      <c r="AD18" s="34">
        <f t="shared" si="9"/>
        <v>1229</v>
      </c>
      <c r="AE18" s="34">
        <f t="shared" si="9"/>
        <v>1529</v>
      </c>
      <c r="AF18" s="34">
        <f t="shared" si="9"/>
        <v>47</v>
      </c>
    </row>
    <row r="19" spans="1:32" ht="14.25" customHeight="1">
      <c r="A19" s="30" t="s">
        <v>331</v>
      </c>
      <c r="B19" s="31" t="s">
        <v>139</v>
      </c>
      <c r="C19" s="31" t="s">
        <v>140</v>
      </c>
      <c r="D19" s="31">
        <v>2515</v>
      </c>
      <c r="E19" s="31">
        <v>1405</v>
      </c>
      <c r="F19" s="31">
        <v>2095</v>
      </c>
      <c r="G19" s="31">
        <v>0</v>
      </c>
      <c r="H19" s="8"/>
      <c r="I19" s="33">
        <v>1</v>
      </c>
      <c r="J19" s="33"/>
      <c r="K19" s="33">
        <v>12</v>
      </c>
      <c r="M19" s="30" t="str">
        <f t="shared" si="3"/>
        <v>Water Villa</v>
      </c>
      <c r="N19" s="31" t="str">
        <f t="shared" si="3"/>
        <v>BB</v>
      </c>
      <c r="O19" s="31" t="str">
        <f t="shared" si="3"/>
        <v>02 Persons</v>
      </c>
      <c r="P19" s="34">
        <f t="shared" si="4"/>
        <v>2527</v>
      </c>
      <c r="Q19" s="34">
        <f t="shared" si="5"/>
        <v>1417</v>
      </c>
      <c r="R19" s="34">
        <f t="shared" si="6"/>
        <v>2107</v>
      </c>
      <c r="S19" s="34">
        <f t="shared" si="7"/>
        <v>12</v>
      </c>
      <c r="U19" s="53">
        <v>12</v>
      </c>
      <c r="V19" s="53">
        <v>12</v>
      </c>
      <c r="W19" s="53">
        <v>12</v>
      </c>
      <c r="X19" s="53">
        <v>35</v>
      </c>
      <c r="Z19" s="30" t="str">
        <f t="shared" si="8"/>
        <v>Water Villa</v>
      </c>
      <c r="AA19" s="31" t="str">
        <f t="shared" si="8"/>
        <v>BB</v>
      </c>
      <c r="AB19" s="31" t="str">
        <f t="shared" si="8"/>
        <v>02 Persons</v>
      </c>
      <c r="AC19" s="34">
        <f t="shared" si="9"/>
        <v>2539</v>
      </c>
      <c r="AD19" s="34">
        <f t="shared" si="9"/>
        <v>1429</v>
      </c>
      <c r="AE19" s="34">
        <f t="shared" si="9"/>
        <v>2119</v>
      </c>
      <c r="AF19" s="34">
        <f t="shared" si="9"/>
        <v>47</v>
      </c>
    </row>
    <row r="20" spans="1:32" ht="14.25" customHeight="1">
      <c r="A20" s="30" t="s">
        <v>494</v>
      </c>
      <c r="B20" s="31" t="s">
        <v>139</v>
      </c>
      <c r="C20" s="31" t="s">
        <v>68</v>
      </c>
      <c r="D20" s="31">
        <v>6800</v>
      </c>
      <c r="E20" s="31">
        <v>4630</v>
      </c>
      <c r="F20" s="31">
        <v>6405</v>
      </c>
      <c r="G20" s="31">
        <v>0</v>
      </c>
      <c r="H20" s="8"/>
      <c r="I20" s="33">
        <v>1</v>
      </c>
      <c r="J20" s="33"/>
      <c r="K20" s="33">
        <v>12</v>
      </c>
      <c r="M20" s="30" t="str">
        <f t="shared" si="3"/>
        <v>Maalifushi Water Villa (Two Bed Room)</v>
      </c>
      <c r="N20" s="31" t="str">
        <f t="shared" si="3"/>
        <v>BB</v>
      </c>
      <c r="O20" s="31" t="str">
        <f t="shared" si="3"/>
        <v>04 Persons</v>
      </c>
      <c r="P20" s="34">
        <f t="shared" si="4"/>
        <v>6812</v>
      </c>
      <c r="Q20" s="34">
        <f t="shared" si="5"/>
        <v>4642</v>
      </c>
      <c r="R20" s="34">
        <f t="shared" si="6"/>
        <v>6417</v>
      </c>
      <c r="S20" s="34">
        <f t="shared" si="7"/>
        <v>12</v>
      </c>
      <c r="U20" s="53">
        <v>12</v>
      </c>
      <c r="V20" s="53">
        <v>12</v>
      </c>
      <c r="W20" s="53">
        <v>12</v>
      </c>
      <c r="X20" s="53">
        <v>35</v>
      </c>
      <c r="Z20" s="30" t="str">
        <f t="shared" si="8"/>
        <v>Maalifushi Water Villa (Two Bed Room)</v>
      </c>
      <c r="AA20" s="31" t="str">
        <f t="shared" si="8"/>
        <v>BB</v>
      </c>
      <c r="AB20" s="31" t="str">
        <f t="shared" si="8"/>
        <v>04 Persons</v>
      </c>
      <c r="AC20" s="34">
        <f t="shared" si="9"/>
        <v>6824</v>
      </c>
      <c r="AD20" s="34">
        <f t="shared" si="9"/>
        <v>4654</v>
      </c>
      <c r="AE20" s="34">
        <f t="shared" si="9"/>
        <v>6429</v>
      </c>
      <c r="AF20" s="34">
        <f t="shared" si="9"/>
        <v>47</v>
      </c>
    </row>
    <row r="21" spans="1:32" ht="14.25" customHeight="1">
      <c r="A21" s="30" t="s">
        <v>495</v>
      </c>
      <c r="B21" s="31" t="s">
        <v>139</v>
      </c>
      <c r="C21" s="31" t="s">
        <v>68</v>
      </c>
      <c r="D21" s="31">
        <v>8280</v>
      </c>
      <c r="E21" s="31">
        <v>6800</v>
      </c>
      <c r="F21" s="31">
        <v>7885</v>
      </c>
      <c r="G21" s="31">
        <v>0</v>
      </c>
      <c r="H21" s="8"/>
      <c r="I21" s="33">
        <v>1</v>
      </c>
      <c r="J21" s="33"/>
      <c r="K21" s="33">
        <v>24</v>
      </c>
      <c r="M21" s="30" t="str">
        <f t="shared" si="3"/>
        <v xml:space="preserve">COMO Villa (Two Bed Room) </v>
      </c>
      <c r="N21" s="31" t="str">
        <f t="shared" si="3"/>
        <v>BB</v>
      </c>
      <c r="O21" s="31" t="str">
        <f t="shared" si="3"/>
        <v>04 Persons</v>
      </c>
      <c r="P21" s="34">
        <f t="shared" si="4"/>
        <v>8304</v>
      </c>
      <c r="Q21" s="34">
        <f t="shared" si="5"/>
        <v>6824</v>
      </c>
      <c r="R21" s="34">
        <f t="shared" si="6"/>
        <v>7909</v>
      </c>
      <c r="S21" s="34">
        <f t="shared" si="7"/>
        <v>24</v>
      </c>
      <c r="U21" s="53">
        <v>25</v>
      </c>
      <c r="V21" s="53">
        <v>25</v>
      </c>
      <c r="W21" s="53">
        <v>25</v>
      </c>
      <c r="X21" s="53">
        <v>35</v>
      </c>
      <c r="Z21" s="30" t="str">
        <f t="shared" si="8"/>
        <v xml:space="preserve">COMO Villa (Two Bed Room) </v>
      </c>
      <c r="AA21" s="31" t="str">
        <f t="shared" si="8"/>
        <v>BB</v>
      </c>
      <c r="AB21" s="31" t="str">
        <f t="shared" si="8"/>
        <v>04 Persons</v>
      </c>
      <c r="AC21" s="34">
        <f t="shared" si="9"/>
        <v>8329</v>
      </c>
      <c r="AD21" s="34">
        <f t="shared" si="9"/>
        <v>6849</v>
      </c>
      <c r="AE21" s="34">
        <f t="shared" si="9"/>
        <v>7934</v>
      </c>
      <c r="AF21" s="34">
        <f t="shared" si="9"/>
        <v>59</v>
      </c>
    </row>
    <row r="22" spans="1:32" ht="14.25" customHeight="1">
      <c r="A22" s="25" t="s">
        <v>24</v>
      </c>
      <c r="I22" s="25" t="s">
        <v>25</v>
      </c>
      <c r="M22" s="25" t="s">
        <v>26</v>
      </c>
      <c r="U22" s="25" t="s">
        <v>27</v>
      </c>
      <c r="Z22" s="25" t="s">
        <v>129</v>
      </c>
    </row>
    <row r="23" spans="1:32" ht="14.25" customHeight="1">
      <c r="A23" s="299" t="s">
        <v>0</v>
      </c>
      <c r="B23" s="299" t="s">
        <v>1</v>
      </c>
      <c r="C23" s="299" t="s">
        <v>29</v>
      </c>
      <c r="D23" s="57" t="s">
        <v>48</v>
      </c>
      <c r="E23" s="57">
        <v>0</v>
      </c>
      <c r="F23" s="57">
        <v>0</v>
      </c>
      <c r="G23" s="57">
        <v>0</v>
      </c>
      <c r="H23" s="8"/>
      <c r="I23" s="26" t="s">
        <v>472</v>
      </c>
      <c r="J23" s="26" t="s">
        <v>33</v>
      </c>
      <c r="K23" s="26" t="s">
        <v>34</v>
      </c>
      <c r="M23" s="294" t="s">
        <v>0</v>
      </c>
      <c r="N23" s="294" t="s">
        <v>1</v>
      </c>
      <c r="O23" s="294" t="s">
        <v>29</v>
      </c>
      <c r="P23" s="51" t="str">
        <f t="shared" ref="P23:S24" si="10">D23</f>
        <v>Season 4</v>
      </c>
      <c r="Q23" s="51">
        <f t="shared" si="10"/>
        <v>0</v>
      </c>
      <c r="R23" s="51">
        <f t="shared" si="10"/>
        <v>0</v>
      </c>
      <c r="S23" s="51">
        <f t="shared" si="10"/>
        <v>0</v>
      </c>
      <c r="U23" s="27" t="str">
        <f t="shared" ref="U23:X24" si="11">P23</f>
        <v>Season 4</v>
      </c>
      <c r="V23" s="27">
        <f t="shared" si="11"/>
        <v>0</v>
      </c>
      <c r="W23" s="27">
        <f t="shared" si="11"/>
        <v>0</v>
      </c>
      <c r="X23" s="27">
        <f t="shared" si="11"/>
        <v>0</v>
      </c>
      <c r="Z23" s="311" t="s">
        <v>0</v>
      </c>
      <c r="AA23" s="311" t="s">
        <v>1</v>
      </c>
      <c r="AB23" s="311" t="s">
        <v>29</v>
      </c>
      <c r="AC23" s="52" t="str">
        <f t="shared" ref="AC23:AF24" si="12">U23</f>
        <v>Season 4</v>
      </c>
      <c r="AD23" s="52">
        <f t="shared" si="12"/>
        <v>0</v>
      </c>
      <c r="AE23" s="52">
        <f t="shared" si="12"/>
        <v>0</v>
      </c>
      <c r="AF23" s="52">
        <f t="shared" si="12"/>
        <v>0</v>
      </c>
    </row>
    <row r="24" spans="1:32" ht="14.25" customHeight="1">
      <c r="A24" s="299"/>
      <c r="B24" s="299"/>
      <c r="C24" s="299"/>
      <c r="D24" s="57" t="s">
        <v>475</v>
      </c>
      <c r="E24" s="57">
        <v>0</v>
      </c>
      <c r="F24" s="57">
        <v>0</v>
      </c>
      <c r="G24" s="57">
        <v>0</v>
      </c>
      <c r="H24" s="8"/>
      <c r="I24" s="26" t="s">
        <v>37</v>
      </c>
      <c r="J24" s="26" t="s">
        <v>38</v>
      </c>
      <c r="K24" s="26" t="s">
        <v>137</v>
      </c>
      <c r="M24" s="294"/>
      <c r="N24" s="294"/>
      <c r="O24" s="294"/>
      <c r="P24" s="51" t="str">
        <f t="shared" si="10"/>
        <v>20 Dec 2020 to 10 Jan 2021</v>
      </c>
      <c r="Q24" s="51">
        <f t="shared" si="10"/>
        <v>0</v>
      </c>
      <c r="R24" s="51">
        <f t="shared" si="10"/>
        <v>0</v>
      </c>
      <c r="S24" s="51">
        <f t="shared" si="10"/>
        <v>0</v>
      </c>
      <c r="U24" s="27" t="str">
        <f t="shared" si="11"/>
        <v>20 Dec 2020 to 10 Jan 2021</v>
      </c>
      <c r="V24" s="27">
        <f t="shared" si="11"/>
        <v>0</v>
      </c>
      <c r="W24" s="27">
        <f t="shared" si="11"/>
        <v>0</v>
      </c>
      <c r="X24" s="27">
        <f t="shared" si="11"/>
        <v>0</v>
      </c>
      <c r="Z24" s="311"/>
      <c r="AA24" s="311"/>
      <c r="AB24" s="311"/>
      <c r="AC24" s="52" t="str">
        <f t="shared" si="12"/>
        <v>20 Dec 2020 to 10 Jan 2021</v>
      </c>
      <c r="AD24" s="52">
        <f t="shared" si="12"/>
        <v>0</v>
      </c>
      <c r="AE24" s="52">
        <f t="shared" si="12"/>
        <v>0</v>
      </c>
      <c r="AF24" s="52">
        <f t="shared" si="12"/>
        <v>0</v>
      </c>
    </row>
    <row r="25" spans="1:32" ht="14.25" customHeight="1">
      <c r="A25" s="30" t="s">
        <v>455</v>
      </c>
      <c r="B25" s="31" t="s">
        <v>139</v>
      </c>
      <c r="C25" s="31" t="s">
        <v>140</v>
      </c>
      <c r="D25" s="31">
        <v>2610</v>
      </c>
      <c r="E25" s="31">
        <v>0</v>
      </c>
      <c r="F25" s="31">
        <v>0</v>
      </c>
      <c r="G25" s="31">
        <v>0</v>
      </c>
      <c r="H25" s="8"/>
      <c r="I25" s="33">
        <v>1</v>
      </c>
      <c r="J25" s="33"/>
      <c r="K25" s="33">
        <v>12</v>
      </c>
      <c r="M25" s="30" t="str">
        <f t="shared" ref="M25:O25" si="13">A25</f>
        <v>Beach Suite</v>
      </c>
      <c r="N25" s="31" t="str">
        <f t="shared" si="13"/>
        <v>BB</v>
      </c>
      <c r="O25" s="31" t="str">
        <f t="shared" si="13"/>
        <v>02 Persons</v>
      </c>
      <c r="P25" s="34">
        <f t="shared" ref="P25:P35" si="14">(D25*I25)+K25</f>
        <v>2622</v>
      </c>
      <c r="Q25" s="34">
        <f t="shared" ref="Q25:Q35" si="15">(E25*I25)+K25</f>
        <v>12</v>
      </c>
      <c r="R25" s="34">
        <f t="shared" ref="R25:R35" si="16">(F25*I25)+K25</f>
        <v>12</v>
      </c>
      <c r="S25" s="34">
        <f t="shared" ref="S25:S35" si="17">(G25*I25)+K25</f>
        <v>12</v>
      </c>
      <c r="U25" s="53">
        <v>25</v>
      </c>
      <c r="V25" s="53">
        <v>12</v>
      </c>
      <c r="W25" s="53">
        <v>12</v>
      </c>
      <c r="X25" s="53">
        <v>35</v>
      </c>
      <c r="Z25" s="30" t="str">
        <f t="shared" ref="Z25:AB25" si="18">M25</f>
        <v>Beach Suite</v>
      </c>
      <c r="AA25" s="31" t="str">
        <f t="shared" si="18"/>
        <v>BB</v>
      </c>
      <c r="AB25" s="31" t="str">
        <f t="shared" si="18"/>
        <v>02 Persons</v>
      </c>
      <c r="AC25" s="34">
        <f t="shared" ref="AC25:AF25" si="19">P25+U25</f>
        <v>2647</v>
      </c>
      <c r="AD25" s="34">
        <f t="shared" si="19"/>
        <v>24</v>
      </c>
      <c r="AE25" s="34">
        <f t="shared" si="19"/>
        <v>24</v>
      </c>
      <c r="AF25" s="34">
        <f t="shared" si="19"/>
        <v>47</v>
      </c>
    </row>
    <row r="26" spans="1:32" ht="14.25" customHeight="1">
      <c r="A26" s="30" t="s">
        <v>330</v>
      </c>
      <c r="B26" s="31" t="s">
        <v>139</v>
      </c>
      <c r="C26" s="31" t="s">
        <v>140</v>
      </c>
      <c r="D26" s="31">
        <v>3300</v>
      </c>
      <c r="E26" s="31">
        <v>0</v>
      </c>
      <c r="F26" s="31">
        <v>0</v>
      </c>
      <c r="G26" s="31">
        <v>0</v>
      </c>
      <c r="H26" s="8"/>
      <c r="I26" s="33">
        <v>1</v>
      </c>
      <c r="J26" s="33"/>
      <c r="K26" s="33">
        <v>12</v>
      </c>
      <c r="M26" s="30" t="str">
        <f>A26</f>
        <v>Beach Villa</v>
      </c>
      <c r="N26" s="31" t="str">
        <f>B26</f>
        <v>BB</v>
      </c>
      <c r="O26" s="31" t="str">
        <f>C26</f>
        <v>02 Persons</v>
      </c>
      <c r="P26" s="34">
        <f t="shared" si="14"/>
        <v>3312</v>
      </c>
      <c r="Q26" s="34">
        <f t="shared" si="15"/>
        <v>12</v>
      </c>
      <c r="R26" s="34">
        <f t="shared" si="16"/>
        <v>12</v>
      </c>
      <c r="S26" s="34">
        <f t="shared" si="17"/>
        <v>12</v>
      </c>
      <c r="U26" s="53">
        <v>25</v>
      </c>
      <c r="V26" s="53">
        <v>12</v>
      </c>
      <c r="W26" s="53">
        <v>12</v>
      </c>
      <c r="X26" s="53">
        <v>35</v>
      </c>
      <c r="Z26" s="30" t="str">
        <f>M26</f>
        <v>Beach Villa</v>
      </c>
      <c r="AA26" s="31" t="str">
        <f>N26</f>
        <v>BB</v>
      </c>
      <c r="AB26" s="31" t="str">
        <f>O26</f>
        <v>02 Persons</v>
      </c>
      <c r="AC26" s="34">
        <f>P26+U26</f>
        <v>3337</v>
      </c>
      <c r="AD26" s="34">
        <f>Q26+V26</f>
        <v>24</v>
      </c>
      <c r="AE26" s="34">
        <f>R26+W26</f>
        <v>24</v>
      </c>
      <c r="AF26" s="34">
        <f>S26+X26</f>
        <v>47</v>
      </c>
    </row>
    <row r="27" spans="1:32" ht="14.25" customHeight="1">
      <c r="A27" s="30" t="s">
        <v>488</v>
      </c>
      <c r="B27" s="31" t="s">
        <v>139</v>
      </c>
      <c r="C27" s="31" t="s">
        <v>68</v>
      </c>
      <c r="D27" s="31">
        <v>3895</v>
      </c>
      <c r="E27" s="31">
        <v>0</v>
      </c>
      <c r="F27" s="31">
        <v>0</v>
      </c>
      <c r="G27" s="31">
        <v>0</v>
      </c>
      <c r="H27" s="8"/>
      <c r="I27" s="33">
        <v>1</v>
      </c>
      <c r="J27" s="33"/>
      <c r="K27" s="33">
        <v>24</v>
      </c>
      <c r="M27" s="30" t="str">
        <f t="shared" ref="M27:O35" si="20">A27</f>
        <v>Two Bed Room Beach Suite</v>
      </c>
      <c r="N27" s="31" t="str">
        <f t="shared" si="20"/>
        <v>BB</v>
      </c>
      <c r="O27" s="31" t="str">
        <f t="shared" si="20"/>
        <v>04 Persons</v>
      </c>
      <c r="P27" s="34">
        <f t="shared" si="14"/>
        <v>3919</v>
      </c>
      <c r="Q27" s="34">
        <f t="shared" si="15"/>
        <v>24</v>
      </c>
      <c r="R27" s="34">
        <f t="shared" si="16"/>
        <v>24</v>
      </c>
      <c r="S27" s="34">
        <f t="shared" si="17"/>
        <v>24</v>
      </c>
      <c r="U27" s="53">
        <v>40</v>
      </c>
      <c r="V27" s="53">
        <v>25</v>
      </c>
      <c r="W27" s="53">
        <v>25</v>
      </c>
      <c r="X27" s="53">
        <v>50</v>
      </c>
      <c r="Z27" s="30" t="str">
        <f t="shared" ref="Z27:AB35" si="21">M27</f>
        <v>Two Bed Room Beach Suite</v>
      </c>
      <c r="AA27" s="31" t="str">
        <f t="shared" si="21"/>
        <v>BB</v>
      </c>
      <c r="AB27" s="31" t="str">
        <f t="shared" si="21"/>
        <v>04 Persons</v>
      </c>
      <c r="AC27" s="34">
        <f t="shared" ref="AC27:AF35" si="22">P27+U27</f>
        <v>3959</v>
      </c>
      <c r="AD27" s="34">
        <f t="shared" si="22"/>
        <v>49</v>
      </c>
      <c r="AE27" s="34">
        <f t="shared" si="22"/>
        <v>49</v>
      </c>
      <c r="AF27" s="34">
        <f t="shared" si="22"/>
        <v>74</v>
      </c>
    </row>
    <row r="28" spans="1:32" ht="14.25" customHeight="1">
      <c r="A28" s="30" t="s">
        <v>489</v>
      </c>
      <c r="B28" s="31" t="s">
        <v>139</v>
      </c>
      <c r="C28" s="31" t="s">
        <v>68</v>
      </c>
      <c r="D28" s="31">
        <v>4335</v>
      </c>
      <c r="E28" s="31">
        <v>0</v>
      </c>
      <c r="F28" s="31">
        <v>0</v>
      </c>
      <c r="G28" s="31">
        <v>0</v>
      </c>
      <c r="H28" s="8"/>
      <c r="I28" s="33">
        <v>1</v>
      </c>
      <c r="J28" s="33"/>
      <c r="K28" s="33">
        <v>24</v>
      </c>
      <c r="M28" s="30" t="str">
        <f t="shared" si="20"/>
        <v>Two Bed Room Beach House</v>
      </c>
      <c r="N28" s="31" t="str">
        <f t="shared" si="20"/>
        <v>BB</v>
      </c>
      <c r="O28" s="31" t="str">
        <f t="shared" si="20"/>
        <v>04 Persons</v>
      </c>
      <c r="P28" s="34">
        <f t="shared" si="14"/>
        <v>4359</v>
      </c>
      <c r="Q28" s="34">
        <f t="shared" si="15"/>
        <v>24</v>
      </c>
      <c r="R28" s="34">
        <f t="shared" si="16"/>
        <v>24</v>
      </c>
      <c r="S28" s="34">
        <f t="shared" si="17"/>
        <v>24</v>
      </c>
      <c r="U28" s="53">
        <v>40</v>
      </c>
      <c r="V28" s="53">
        <v>25</v>
      </c>
      <c r="W28" s="53">
        <v>25</v>
      </c>
      <c r="X28" s="53">
        <v>50</v>
      </c>
      <c r="Z28" s="30" t="str">
        <f t="shared" si="21"/>
        <v>Two Bed Room Beach House</v>
      </c>
      <c r="AA28" s="31" t="str">
        <f t="shared" si="21"/>
        <v>BB</v>
      </c>
      <c r="AB28" s="31" t="str">
        <f t="shared" si="21"/>
        <v>04 Persons</v>
      </c>
      <c r="AC28" s="34">
        <f t="shared" si="22"/>
        <v>4399</v>
      </c>
      <c r="AD28" s="34">
        <f t="shared" si="22"/>
        <v>49</v>
      </c>
      <c r="AE28" s="34">
        <f t="shared" si="22"/>
        <v>49</v>
      </c>
      <c r="AF28" s="34">
        <f t="shared" si="22"/>
        <v>74</v>
      </c>
    </row>
    <row r="29" spans="1:32" ht="14.25" customHeight="1">
      <c r="A29" s="30" t="s">
        <v>490</v>
      </c>
      <c r="B29" s="31" t="s">
        <v>139</v>
      </c>
      <c r="C29" s="31" t="s">
        <v>68</v>
      </c>
      <c r="D29" s="31">
        <v>4730</v>
      </c>
      <c r="E29" s="31">
        <v>0</v>
      </c>
      <c r="F29" s="31">
        <v>0</v>
      </c>
      <c r="G29" s="31">
        <v>0</v>
      </c>
      <c r="H29" s="8"/>
      <c r="I29" s="33">
        <v>1</v>
      </c>
      <c r="J29" s="33"/>
      <c r="K29" s="33">
        <v>24</v>
      </c>
      <c r="M29" s="30" t="str">
        <f t="shared" si="20"/>
        <v>Two Bed Room Beach Villa</v>
      </c>
      <c r="N29" s="31" t="str">
        <f t="shared" si="20"/>
        <v>BB</v>
      </c>
      <c r="O29" s="31" t="str">
        <f t="shared" si="20"/>
        <v>04 Persons</v>
      </c>
      <c r="P29" s="34">
        <f t="shared" si="14"/>
        <v>4754</v>
      </c>
      <c r="Q29" s="34">
        <f t="shared" si="15"/>
        <v>24</v>
      </c>
      <c r="R29" s="34">
        <f t="shared" si="16"/>
        <v>24</v>
      </c>
      <c r="S29" s="34">
        <f t="shared" si="17"/>
        <v>24</v>
      </c>
      <c r="U29" s="53">
        <v>40</v>
      </c>
      <c r="V29" s="53">
        <v>25</v>
      </c>
      <c r="W29" s="53">
        <v>25</v>
      </c>
      <c r="X29" s="53">
        <v>50</v>
      </c>
      <c r="Z29" s="30" t="str">
        <f t="shared" si="21"/>
        <v>Two Bed Room Beach Villa</v>
      </c>
      <c r="AA29" s="31" t="str">
        <f t="shared" si="21"/>
        <v>BB</v>
      </c>
      <c r="AB29" s="31" t="str">
        <f t="shared" si="21"/>
        <v>04 Persons</v>
      </c>
      <c r="AC29" s="34">
        <f t="shared" si="22"/>
        <v>4794</v>
      </c>
      <c r="AD29" s="34">
        <f t="shared" si="22"/>
        <v>49</v>
      </c>
      <c r="AE29" s="34">
        <f t="shared" si="22"/>
        <v>49</v>
      </c>
      <c r="AF29" s="34">
        <f t="shared" si="22"/>
        <v>74</v>
      </c>
    </row>
    <row r="30" spans="1:32" ht="14.25" customHeight="1">
      <c r="A30" s="30" t="s">
        <v>491</v>
      </c>
      <c r="B30" s="31" t="s">
        <v>139</v>
      </c>
      <c r="C30" s="31" t="s">
        <v>68</v>
      </c>
      <c r="D30" s="31">
        <v>7690</v>
      </c>
      <c r="E30" s="31">
        <v>0</v>
      </c>
      <c r="F30" s="31">
        <v>0</v>
      </c>
      <c r="G30" s="31">
        <v>0</v>
      </c>
      <c r="H30" s="8"/>
      <c r="I30" s="33">
        <v>1</v>
      </c>
      <c r="J30" s="33"/>
      <c r="K30" s="33">
        <v>24</v>
      </c>
      <c r="M30" s="30" t="str">
        <f t="shared" si="20"/>
        <v>Maalifushi Beach Villa (Two Bed Room)</v>
      </c>
      <c r="N30" s="31" t="str">
        <f t="shared" si="20"/>
        <v>BB</v>
      </c>
      <c r="O30" s="31" t="str">
        <f t="shared" si="20"/>
        <v>04 Persons</v>
      </c>
      <c r="P30" s="34">
        <f t="shared" si="14"/>
        <v>7714</v>
      </c>
      <c r="Q30" s="34">
        <f t="shared" si="15"/>
        <v>24</v>
      </c>
      <c r="R30" s="34">
        <f t="shared" si="16"/>
        <v>24</v>
      </c>
      <c r="S30" s="34">
        <f t="shared" si="17"/>
        <v>24</v>
      </c>
      <c r="U30" s="53">
        <v>40</v>
      </c>
      <c r="V30" s="53">
        <v>25</v>
      </c>
      <c r="W30" s="53">
        <v>25</v>
      </c>
      <c r="X30" s="53">
        <v>50</v>
      </c>
      <c r="Z30" s="30" t="str">
        <f t="shared" si="21"/>
        <v>Maalifushi Beach Villa (Two Bed Room)</v>
      </c>
      <c r="AA30" s="31" t="str">
        <f t="shared" si="21"/>
        <v>BB</v>
      </c>
      <c r="AB30" s="31" t="str">
        <f t="shared" si="21"/>
        <v>04 Persons</v>
      </c>
      <c r="AC30" s="34">
        <f t="shared" si="22"/>
        <v>7754</v>
      </c>
      <c r="AD30" s="34">
        <f t="shared" si="22"/>
        <v>49</v>
      </c>
      <c r="AE30" s="34">
        <f t="shared" si="22"/>
        <v>49</v>
      </c>
      <c r="AF30" s="34">
        <f t="shared" si="22"/>
        <v>74</v>
      </c>
    </row>
    <row r="31" spans="1:32" ht="14.25" customHeight="1">
      <c r="A31" s="30" t="s">
        <v>492</v>
      </c>
      <c r="B31" s="31" t="s">
        <v>139</v>
      </c>
      <c r="C31" s="31" t="s">
        <v>151</v>
      </c>
      <c r="D31" s="31">
        <v>12320</v>
      </c>
      <c r="E31" s="31">
        <v>0</v>
      </c>
      <c r="F31" s="31">
        <v>0</v>
      </c>
      <c r="G31" s="31">
        <v>0</v>
      </c>
      <c r="H31" s="8"/>
      <c r="I31" s="33">
        <v>1</v>
      </c>
      <c r="J31" s="33"/>
      <c r="K31" s="33">
        <v>48</v>
      </c>
      <c r="M31" s="30" t="str">
        <f t="shared" si="20"/>
        <v>COMO Residence (Four Bed Room)</v>
      </c>
      <c r="N31" s="31" t="str">
        <f t="shared" si="20"/>
        <v>BB</v>
      </c>
      <c r="O31" s="31" t="str">
        <f t="shared" si="20"/>
        <v>08 Persons</v>
      </c>
      <c r="P31" s="34">
        <f t="shared" si="14"/>
        <v>12368</v>
      </c>
      <c r="Q31" s="34">
        <f t="shared" si="15"/>
        <v>48</v>
      </c>
      <c r="R31" s="34">
        <f t="shared" si="16"/>
        <v>48</v>
      </c>
      <c r="S31" s="34">
        <f t="shared" si="17"/>
        <v>48</v>
      </c>
      <c r="U31" s="53">
        <v>100</v>
      </c>
      <c r="V31" s="53">
        <v>80</v>
      </c>
      <c r="W31" s="53">
        <v>80</v>
      </c>
      <c r="X31" s="53">
        <v>150</v>
      </c>
      <c r="Z31" s="30" t="str">
        <f t="shared" si="21"/>
        <v>COMO Residence (Four Bed Room)</v>
      </c>
      <c r="AA31" s="31" t="str">
        <f t="shared" si="21"/>
        <v>BB</v>
      </c>
      <c r="AB31" s="31" t="str">
        <f t="shared" si="21"/>
        <v>08 Persons</v>
      </c>
      <c r="AC31" s="34">
        <f t="shared" si="22"/>
        <v>12468</v>
      </c>
      <c r="AD31" s="34">
        <f t="shared" si="22"/>
        <v>128</v>
      </c>
      <c r="AE31" s="34">
        <f t="shared" si="22"/>
        <v>128</v>
      </c>
      <c r="AF31" s="34">
        <f t="shared" si="22"/>
        <v>198</v>
      </c>
    </row>
    <row r="32" spans="1:32" ht="14.25" customHeight="1">
      <c r="A32" s="30" t="s">
        <v>493</v>
      </c>
      <c r="B32" s="31" t="s">
        <v>139</v>
      </c>
      <c r="C32" s="31" t="s">
        <v>140</v>
      </c>
      <c r="D32" s="31">
        <v>2955</v>
      </c>
      <c r="E32" s="31">
        <v>0</v>
      </c>
      <c r="F32" s="31">
        <v>0</v>
      </c>
      <c r="G32" s="31">
        <v>0</v>
      </c>
      <c r="H32" s="8"/>
      <c r="I32" s="33">
        <v>1</v>
      </c>
      <c r="J32" s="33"/>
      <c r="K32" s="33">
        <v>12</v>
      </c>
      <c r="M32" s="30" t="str">
        <f t="shared" si="20"/>
        <v>Water Suite</v>
      </c>
      <c r="N32" s="31" t="str">
        <f t="shared" si="20"/>
        <v>BB</v>
      </c>
      <c r="O32" s="31" t="str">
        <f t="shared" si="20"/>
        <v>02 Persons</v>
      </c>
      <c r="P32" s="34">
        <f t="shared" si="14"/>
        <v>2967</v>
      </c>
      <c r="Q32" s="34">
        <f t="shared" si="15"/>
        <v>12</v>
      </c>
      <c r="R32" s="34">
        <f t="shared" si="16"/>
        <v>12</v>
      </c>
      <c r="S32" s="34">
        <f t="shared" si="17"/>
        <v>12</v>
      </c>
      <c r="U32" s="53">
        <v>25</v>
      </c>
      <c r="V32" s="53">
        <v>12</v>
      </c>
      <c r="W32" s="53">
        <v>12</v>
      </c>
      <c r="X32" s="53">
        <v>35</v>
      </c>
      <c r="Z32" s="30" t="str">
        <f t="shared" si="21"/>
        <v>Water Suite</v>
      </c>
      <c r="AA32" s="31" t="str">
        <f t="shared" si="21"/>
        <v>BB</v>
      </c>
      <c r="AB32" s="31" t="str">
        <f t="shared" si="21"/>
        <v>02 Persons</v>
      </c>
      <c r="AC32" s="34">
        <f t="shared" si="22"/>
        <v>2992</v>
      </c>
      <c r="AD32" s="34">
        <f t="shared" si="22"/>
        <v>24</v>
      </c>
      <c r="AE32" s="34">
        <f t="shared" si="22"/>
        <v>24</v>
      </c>
      <c r="AF32" s="34">
        <f t="shared" si="22"/>
        <v>47</v>
      </c>
    </row>
    <row r="33" spans="1:32" ht="14.25" customHeight="1">
      <c r="A33" s="30" t="s">
        <v>331</v>
      </c>
      <c r="B33" s="31" t="s">
        <v>139</v>
      </c>
      <c r="C33" s="31" t="s">
        <v>140</v>
      </c>
      <c r="D33" s="31">
        <v>3695</v>
      </c>
      <c r="E33" s="31">
        <v>0</v>
      </c>
      <c r="F33" s="31">
        <v>0</v>
      </c>
      <c r="G33" s="31">
        <v>0</v>
      </c>
      <c r="H33" s="8"/>
      <c r="I33" s="33">
        <v>1</v>
      </c>
      <c r="J33" s="33"/>
      <c r="K33" s="33">
        <v>12</v>
      </c>
      <c r="M33" s="30" t="str">
        <f t="shared" si="20"/>
        <v>Water Villa</v>
      </c>
      <c r="N33" s="31" t="str">
        <f t="shared" si="20"/>
        <v>BB</v>
      </c>
      <c r="O33" s="31" t="str">
        <f t="shared" si="20"/>
        <v>02 Persons</v>
      </c>
      <c r="P33" s="34">
        <f t="shared" si="14"/>
        <v>3707</v>
      </c>
      <c r="Q33" s="34">
        <f t="shared" si="15"/>
        <v>12</v>
      </c>
      <c r="R33" s="34">
        <f t="shared" si="16"/>
        <v>12</v>
      </c>
      <c r="S33" s="34">
        <f t="shared" si="17"/>
        <v>12</v>
      </c>
      <c r="U33" s="53">
        <v>25</v>
      </c>
      <c r="V33" s="53">
        <v>12</v>
      </c>
      <c r="W33" s="53">
        <v>12</v>
      </c>
      <c r="X33" s="53">
        <v>35</v>
      </c>
      <c r="Z33" s="30" t="str">
        <f t="shared" si="21"/>
        <v>Water Villa</v>
      </c>
      <c r="AA33" s="31" t="str">
        <f t="shared" si="21"/>
        <v>BB</v>
      </c>
      <c r="AB33" s="31" t="str">
        <f t="shared" si="21"/>
        <v>02 Persons</v>
      </c>
      <c r="AC33" s="34">
        <f t="shared" si="22"/>
        <v>3732</v>
      </c>
      <c r="AD33" s="34">
        <f t="shared" si="22"/>
        <v>24</v>
      </c>
      <c r="AE33" s="34">
        <f t="shared" si="22"/>
        <v>24</v>
      </c>
      <c r="AF33" s="34">
        <f t="shared" si="22"/>
        <v>47</v>
      </c>
    </row>
    <row r="34" spans="1:32" ht="14.25" customHeight="1">
      <c r="A34" s="30" t="s">
        <v>494</v>
      </c>
      <c r="B34" s="31" t="s">
        <v>139</v>
      </c>
      <c r="C34" s="31" t="s">
        <v>68</v>
      </c>
      <c r="D34" s="31">
        <v>9165</v>
      </c>
      <c r="E34" s="31">
        <v>0</v>
      </c>
      <c r="F34" s="31">
        <v>0</v>
      </c>
      <c r="G34" s="31">
        <v>0</v>
      </c>
      <c r="H34" s="8"/>
      <c r="I34" s="33">
        <v>1</v>
      </c>
      <c r="J34" s="33"/>
      <c r="K34" s="33">
        <v>12</v>
      </c>
      <c r="M34" s="30" t="str">
        <f t="shared" si="20"/>
        <v>Maalifushi Water Villa (Two Bed Room)</v>
      </c>
      <c r="N34" s="31" t="str">
        <f t="shared" si="20"/>
        <v>BB</v>
      </c>
      <c r="O34" s="31" t="str">
        <f t="shared" si="20"/>
        <v>04 Persons</v>
      </c>
      <c r="P34" s="34">
        <f t="shared" si="14"/>
        <v>9177</v>
      </c>
      <c r="Q34" s="34">
        <f t="shared" si="15"/>
        <v>12</v>
      </c>
      <c r="R34" s="34">
        <f t="shared" si="16"/>
        <v>12</v>
      </c>
      <c r="S34" s="34">
        <f t="shared" si="17"/>
        <v>12</v>
      </c>
      <c r="U34" s="53">
        <v>25</v>
      </c>
      <c r="V34" s="53">
        <v>12</v>
      </c>
      <c r="W34" s="53">
        <v>12</v>
      </c>
      <c r="X34" s="53">
        <v>35</v>
      </c>
      <c r="Z34" s="30" t="str">
        <f t="shared" si="21"/>
        <v>Maalifushi Water Villa (Two Bed Room)</v>
      </c>
      <c r="AA34" s="31" t="str">
        <f t="shared" si="21"/>
        <v>BB</v>
      </c>
      <c r="AB34" s="31" t="str">
        <f t="shared" si="21"/>
        <v>04 Persons</v>
      </c>
      <c r="AC34" s="34">
        <f t="shared" si="22"/>
        <v>9202</v>
      </c>
      <c r="AD34" s="34">
        <f t="shared" si="22"/>
        <v>24</v>
      </c>
      <c r="AE34" s="34">
        <f t="shared" si="22"/>
        <v>24</v>
      </c>
      <c r="AF34" s="34">
        <f t="shared" si="22"/>
        <v>47</v>
      </c>
    </row>
    <row r="35" spans="1:32" ht="14.25" customHeight="1">
      <c r="A35" s="30" t="s">
        <v>495</v>
      </c>
      <c r="B35" s="31" t="s">
        <v>139</v>
      </c>
      <c r="C35" s="31" t="s">
        <v>68</v>
      </c>
      <c r="D35" s="31">
        <v>10645</v>
      </c>
      <c r="E35" s="31">
        <v>0</v>
      </c>
      <c r="F35" s="31">
        <v>0</v>
      </c>
      <c r="G35" s="31">
        <v>0</v>
      </c>
      <c r="H35" s="8"/>
      <c r="I35" s="33">
        <v>1</v>
      </c>
      <c r="J35" s="33"/>
      <c r="K35" s="33">
        <v>24</v>
      </c>
      <c r="M35" s="30" t="str">
        <f t="shared" si="20"/>
        <v xml:space="preserve">COMO Villa (Two Bed Room) </v>
      </c>
      <c r="N35" s="31" t="str">
        <f t="shared" si="20"/>
        <v>BB</v>
      </c>
      <c r="O35" s="31" t="str">
        <f t="shared" si="20"/>
        <v>04 Persons</v>
      </c>
      <c r="P35" s="34">
        <f t="shared" si="14"/>
        <v>10669</v>
      </c>
      <c r="Q35" s="34">
        <f t="shared" si="15"/>
        <v>24</v>
      </c>
      <c r="R35" s="34">
        <f t="shared" si="16"/>
        <v>24</v>
      </c>
      <c r="S35" s="34">
        <f t="shared" si="17"/>
        <v>24</v>
      </c>
      <c r="U35" s="53">
        <v>25</v>
      </c>
      <c r="V35" s="53">
        <v>25</v>
      </c>
      <c r="W35" s="53">
        <v>25</v>
      </c>
      <c r="X35" s="53">
        <v>35</v>
      </c>
      <c r="Z35" s="30" t="str">
        <f t="shared" si="21"/>
        <v xml:space="preserve">COMO Villa (Two Bed Room) </v>
      </c>
      <c r="AA35" s="31" t="str">
        <f t="shared" si="21"/>
        <v>BB</v>
      </c>
      <c r="AB35" s="31" t="str">
        <f t="shared" si="21"/>
        <v>04 Persons</v>
      </c>
      <c r="AC35" s="34">
        <f t="shared" si="22"/>
        <v>10694</v>
      </c>
      <c r="AD35" s="34">
        <f t="shared" si="22"/>
        <v>49</v>
      </c>
      <c r="AE35" s="34">
        <f t="shared" si="22"/>
        <v>49</v>
      </c>
      <c r="AF35" s="34">
        <f t="shared" si="22"/>
        <v>59</v>
      </c>
    </row>
  </sheetData>
  <sheetProtection password="D8E4" sheet="1" objects="1" scenarios="1" selectLockedCells="1" selectUnlockedCells="1"/>
  <mergeCells count="18">
    <mergeCell ref="O23:O24"/>
    <mergeCell ref="Z23:Z24"/>
    <mergeCell ref="A9:A10"/>
    <mergeCell ref="B9:B10"/>
    <mergeCell ref="C9:C10"/>
    <mergeCell ref="M9:M10"/>
    <mergeCell ref="N9:N10"/>
    <mergeCell ref="O9:O10"/>
    <mergeCell ref="A23:A24"/>
    <mergeCell ref="B23:B24"/>
    <mergeCell ref="C23:C24"/>
    <mergeCell ref="M23:M24"/>
    <mergeCell ref="N23:N24"/>
    <mergeCell ref="AA23:AA24"/>
    <mergeCell ref="AB23:AB24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72B21-13E5-4F81-8E70-462AE26BF6B3}">
  <sheetPr codeName="Лист6">
    <tabColor rgb="FFFF0000"/>
  </sheetPr>
  <dimension ref="A8:BF28"/>
  <sheetViews>
    <sheetView topLeftCell="BG1" zoomScale="130" zoomScaleNormal="130" zoomScaleSheetLayoutView="100" workbookViewId="0">
      <selection sqref="A1:BF1048576"/>
    </sheetView>
  </sheetViews>
  <sheetFormatPr defaultColWidth="14.7109375" defaultRowHeight="16.149999999999999" customHeight="1"/>
  <cols>
    <col min="1" max="58" width="0" style="25" hidden="1" customWidth="1"/>
    <col min="59" max="16384" width="14.7109375" style="25"/>
  </cols>
  <sheetData>
    <row r="8" spans="1:58" ht="16.149999999999999" customHeight="1">
      <c r="A8" s="25" t="s">
        <v>23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6.149999999999999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16.149999999999999" customHeight="1">
      <c r="A10" s="298"/>
      <c r="B10" s="298"/>
      <c r="C10" s="298"/>
      <c r="D10" s="285" t="s">
        <v>35</v>
      </c>
      <c r="E10" s="286"/>
      <c r="F10" s="286"/>
      <c r="G10" s="287"/>
      <c r="H10" s="285" t="s">
        <v>36</v>
      </c>
      <c r="I10" s="286"/>
      <c r="J10" s="286"/>
      <c r="K10" s="287"/>
      <c r="M10" s="299"/>
      <c r="N10" s="299"/>
      <c r="O10" s="299"/>
      <c r="P10" s="288" t="str">
        <f>D10</f>
        <v>01 Nov 2019 to 26 Dec 2019</v>
      </c>
      <c r="Q10" s="289"/>
      <c r="R10" s="289"/>
      <c r="S10" s="290"/>
      <c r="T10" s="288" t="str">
        <f>H10</f>
        <v>27 Dec 2019 to 10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26 Dec 2019</v>
      </c>
      <c r="AI10" s="292"/>
      <c r="AJ10" s="292"/>
      <c r="AK10" s="293"/>
      <c r="AL10" s="291" t="str">
        <f>T10</f>
        <v>27 Dec 2019 to 10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26 Dec 2019</v>
      </c>
      <c r="AZ10" s="283"/>
      <c r="BA10" s="283"/>
      <c r="BB10" s="284"/>
      <c r="BC10" s="282" t="str">
        <f>AL10</f>
        <v>27 Dec 2019 to 10 Jan 2020</v>
      </c>
      <c r="BD10" s="283"/>
      <c r="BE10" s="283"/>
      <c r="BF10" s="284"/>
    </row>
    <row r="11" spans="1:58" ht="16.149999999999999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16.149999999999999" customHeight="1">
      <c r="A12" s="30" t="s">
        <v>58</v>
      </c>
      <c r="B12" s="31" t="s">
        <v>8</v>
      </c>
      <c r="C12" s="32" t="s">
        <v>45</v>
      </c>
      <c r="D12" s="38">
        <v>650</v>
      </c>
      <c r="E12" s="38">
        <v>760</v>
      </c>
      <c r="F12" s="38">
        <v>1030</v>
      </c>
      <c r="G12" s="31">
        <v>100</v>
      </c>
      <c r="H12" s="38">
        <v>785</v>
      </c>
      <c r="I12" s="38">
        <v>920</v>
      </c>
      <c r="J12" s="38">
        <v>1245</v>
      </c>
      <c r="K12" s="31">
        <v>100</v>
      </c>
      <c r="M12" s="30" t="str">
        <f t="shared" ref="M12:O14" si="0">A12</f>
        <v xml:space="preserve">Sunrise Villa </v>
      </c>
      <c r="N12" s="31" t="str">
        <f t="shared" si="0"/>
        <v>AI</v>
      </c>
      <c r="O12" s="31" t="str">
        <f t="shared" si="0"/>
        <v>as quoted</v>
      </c>
      <c r="P12" s="31">
        <f t="shared" ref="P12:Q14" si="1">SUM(D12)</f>
        <v>650</v>
      </c>
      <c r="Q12" s="31">
        <f t="shared" si="1"/>
        <v>760</v>
      </c>
      <c r="R12" s="31">
        <f t="shared" ref="R12:S14" si="2">F12</f>
        <v>1030</v>
      </c>
      <c r="S12" s="31">
        <f t="shared" si="2"/>
        <v>100</v>
      </c>
      <c r="T12" s="31">
        <f t="shared" ref="T12:W14" si="3">SUM(H12)</f>
        <v>785</v>
      </c>
      <c r="U12" s="31">
        <f t="shared" si="3"/>
        <v>920</v>
      </c>
      <c r="V12" s="31">
        <f t="shared" si="3"/>
        <v>1245</v>
      </c>
      <c r="W12" s="31">
        <f t="shared" si="3"/>
        <v>100</v>
      </c>
      <c r="X12" s="8"/>
      <c r="Y12" s="33"/>
      <c r="Z12" s="33"/>
      <c r="AA12" s="33">
        <v>0</v>
      </c>
      <c r="AB12" s="33">
        <v>12</v>
      </c>
      <c r="AC12" s="33">
        <v>18</v>
      </c>
      <c r="AE12" s="30" t="str">
        <f t="shared" ref="AE12:AJ14" si="4">M12</f>
        <v xml:space="preserve">Sunrise Villa </v>
      </c>
      <c r="AF12" s="31" t="str">
        <f t="shared" si="4"/>
        <v>AI</v>
      </c>
      <c r="AG12" s="31" t="str">
        <f t="shared" si="4"/>
        <v>as quoted</v>
      </c>
      <c r="AH12" s="31">
        <f t="shared" si="4"/>
        <v>650</v>
      </c>
      <c r="AI12" s="34">
        <f t="shared" si="4"/>
        <v>760</v>
      </c>
      <c r="AJ12" s="34">
        <f t="shared" si="4"/>
        <v>1030</v>
      </c>
      <c r="AK12" s="34">
        <f>S12+AA12</f>
        <v>100</v>
      </c>
      <c r="AL12" s="34">
        <f t="shared" ref="AL12:AN14" si="5">T12</f>
        <v>785</v>
      </c>
      <c r="AM12" s="34">
        <f t="shared" si="5"/>
        <v>920</v>
      </c>
      <c r="AN12" s="34">
        <f t="shared" si="5"/>
        <v>1245</v>
      </c>
      <c r="AO12" s="34">
        <f>W12+AA12</f>
        <v>100</v>
      </c>
      <c r="AQ12" s="35">
        <v>0</v>
      </c>
      <c r="AR12" s="35">
        <v>0</v>
      </c>
      <c r="AS12" s="35">
        <v>10</v>
      </c>
      <c r="AT12" s="35">
        <v>0</v>
      </c>
      <c r="AV12" s="30" t="str">
        <f t="shared" ref="AV12:AX14" si="6">AE12</f>
        <v xml:space="preserve">Sunrise Villa </v>
      </c>
      <c r="AW12" s="31" t="str">
        <f t="shared" si="6"/>
        <v>AI</v>
      </c>
      <c r="AX12" s="31" t="str">
        <f t="shared" si="6"/>
        <v>as quoted</v>
      </c>
      <c r="AY12" s="31">
        <f t="shared" ref="AY12:AY14" si="7">AH12+AQ12</f>
        <v>650</v>
      </c>
      <c r="AZ12" s="31">
        <f t="shared" ref="AZ12:AZ14" si="8">AI12+AQ12</f>
        <v>760</v>
      </c>
      <c r="BA12" s="31">
        <f t="shared" ref="BA12:BC14" si="9">AJ12+AQ12</f>
        <v>1030</v>
      </c>
      <c r="BB12" s="31">
        <f t="shared" si="9"/>
        <v>100</v>
      </c>
      <c r="BC12" s="31">
        <f t="shared" si="9"/>
        <v>795</v>
      </c>
      <c r="BD12" s="31">
        <f t="shared" ref="BD12:BD14" si="10">AM12+AS12</f>
        <v>930</v>
      </c>
      <c r="BE12" s="31">
        <f t="shared" ref="BE12:BF14" si="11">AN12+AS12</f>
        <v>1255</v>
      </c>
      <c r="BF12" s="31">
        <f t="shared" si="11"/>
        <v>100</v>
      </c>
    </row>
    <row r="13" spans="1:58" ht="16.149999999999999" customHeight="1">
      <c r="A13" s="30" t="s">
        <v>59</v>
      </c>
      <c r="B13" s="31" t="s">
        <v>8</v>
      </c>
      <c r="C13" s="32" t="s">
        <v>45</v>
      </c>
      <c r="D13" s="31">
        <f>D12+100</f>
        <v>750</v>
      </c>
      <c r="E13" s="31">
        <f>E12+100</f>
        <v>860</v>
      </c>
      <c r="F13" s="31">
        <f>F12+100</f>
        <v>1130</v>
      </c>
      <c r="G13" s="31">
        <v>100</v>
      </c>
      <c r="H13" s="31">
        <f>H12+100</f>
        <v>885</v>
      </c>
      <c r="I13" s="31">
        <f>I12+100</f>
        <v>1020</v>
      </c>
      <c r="J13" s="31">
        <f>J12+100</f>
        <v>1345</v>
      </c>
      <c r="K13" s="31">
        <v>100</v>
      </c>
      <c r="M13" s="30" t="str">
        <f t="shared" si="0"/>
        <v>Sunset Villa</v>
      </c>
      <c r="N13" s="31" t="str">
        <f t="shared" si="0"/>
        <v>AI</v>
      </c>
      <c r="O13" s="31" t="str">
        <f t="shared" si="0"/>
        <v>as quoted</v>
      </c>
      <c r="P13" s="31">
        <f t="shared" si="1"/>
        <v>750</v>
      </c>
      <c r="Q13" s="31">
        <f t="shared" si="1"/>
        <v>860</v>
      </c>
      <c r="R13" s="31">
        <f t="shared" si="2"/>
        <v>1130</v>
      </c>
      <c r="S13" s="31">
        <f t="shared" si="2"/>
        <v>100</v>
      </c>
      <c r="T13" s="31">
        <f t="shared" si="3"/>
        <v>885</v>
      </c>
      <c r="U13" s="31">
        <f t="shared" si="3"/>
        <v>1020</v>
      </c>
      <c r="V13" s="31">
        <f t="shared" si="3"/>
        <v>1345</v>
      </c>
      <c r="W13" s="31">
        <f t="shared" si="3"/>
        <v>100</v>
      </c>
      <c r="X13" s="8"/>
      <c r="Y13" s="33"/>
      <c r="Z13" s="33"/>
      <c r="AA13" s="33">
        <v>0</v>
      </c>
      <c r="AB13" s="33">
        <v>12</v>
      </c>
      <c r="AC13" s="33">
        <v>18</v>
      </c>
      <c r="AE13" s="30" t="str">
        <f t="shared" si="4"/>
        <v>Sunset Villa</v>
      </c>
      <c r="AF13" s="31" t="str">
        <f t="shared" si="4"/>
        <v>AI</v>
      </c>
      <c r="AG13" s="31" t="str">
        <f t="shared" si="4"/>
        <v>as quoted</v>
      </c>
      <c r="AH13" s="31">
        <f t="shared" si="4"/>
        <v>750</v>
      </c>
      <c r="AI13" s="34">
        <f t="shared" si="4"/>
        <v>860</v>
      </c>
      <c r="AJ13" s="34">
        <f t="shared" si="4"/>
        <v>1130</v>
      </c>
      <c r="AK13" s="34">
        <f t="shared" ref="AK13" si="12">S13+AA13</f>
        <v>100</v>
      </c>
      <c r="AL13" s="34">
        <f t="shared" si="5"/>
        <v>885</v>
      </c>
      <c r="AM13" s="34">
        <f t="shared" si="5"/>
        <v>1020</v>
      </c>
      <c r="AN13" s="34">
        <f t="shared" si="5"/>
        <v>1345</v>
      </c>
      <c r="AO13" s="34">
        <f t="shared" ref="AO13:AO14" si="13">W13+AA13</f>
        <v>100</v>
      </c>
      <c r="AQ13" s="35">
        <v>0</v>
      </c>
      <c r="AR13" s="35">
        <v>0</v>
      </c>
      <c r="AS13" s="35">
        <v>10</v>
      </c>
      <c r="AT13" s="35">
        <v>0</v>
      </c>
      <c r="AV13" s="30" t="str">
        <f t="shared" si="6"/>
        <v>Sunset Villa</v>
      </c>
      <c r="AW13" s="31" t="str">
        <f t="shared" si="6"/>
        <v>AI</v>
      </c>
      <c r="AX13" s="31" t="str">
        <f t="shared" si="6"/>
        <v>as quoted</v>
      </c>
      <c r="AY13" s="31">
        <f t="shared" si="7"/>
        <v>750</v>
      </c>
      <c r="AZ13" s="31">
        <f t="shared" si="8"/>
        <v>860</v>
      </c>
      <c r="BA13" s="31">
        <f t="shared" si="9"/>
        <v>1130</v>
      </c>
      <c r="BB13" s="31">
        <f t="shared" si="9"/>
        <v>100</v>
      </c>
      <c r="BC13" s="31">
        <f t="shared" si="9"/>
        <v>895</v>
      </c>
      <c r="BD13" s="31">
        <f t="shared" si="10"/>
        <v>1030</v>
      </c>
      <c r="BE13" s="31">
        <f t="shared" si="11"/>
        <v>1355</v>
      </c>
      <c r="BF13" s="31">
        <f t="shared" si="11"/>
        <v>100</v>
      </c>
    </row>
    <row r="14" spans="1:58" ht="16.149999999999999" customHeight="1">
      <c r="A14" s="30" t="s">
        <v>60</v>
      </c>
      <c r="B14" s="31" t="s">
        <v>8</v>
      </c>
      <c r="C14" s="32" t="s">
        <v>45</v>
      </c>
      <c r="D14" s="31">
        <f>D12+150</f>
        <v>800</v>
      </c>
      <c r="E14" s="31">
        <f>E12+150</f>
        <v>910</v>
      </c>
      <c r="F14" s="31">
        <f>F12+150</f>
        <v>1180</v>
      </c>
      <c r="G14" s="31">
        <f t="shared" ref="G14" si="14">E14/4</f>
        <v>227.5</v>
      </c>
      <c r="H14" s="31">
        <f>H12+150</f>
        <v>935</v>
      </c>
      <c r="I14" s="31">
        <f>I12+150</f>
        <v>1070</v>
      </c>
      <c r="J14" s="31">
        <f>J12+150</f>
        <v>1395</v>
      </c>
      <c r="K14" s="31">
        <f t="shared" ref="K14" si="15">I14/4</f>
        <v>267.5</v>
      </c>
      <c r="M14" s="30" t="str">
        <f t="shared" si="0"/>
        <v xml:space="preserve">Honeymoon Villa </v>
      </c>
      <c r="N14" s="31" t="str">
        <f t="shared" si="0"/>
        <v>AI</v>
      </c>
      <c r="O14" s="31" t="str">
        <f t="shared" si="0"/>
        <v>as quoted</v>
      </c>
      <c r="P14" s="31">
        <f t="shared" si="1"/>
        <v>800</v>
      </c>
      <c r="Q14" s="31">
        <f t="shared" si="1"/>
        <v>910</v>
      </c>
      <c r="R14" s="31">
        <f t="shared" si="2"/>
        <v>1180</v>
      </c>
      <c r="S14" s="31">
        <f t="shared" si="2"/>
        <v>227.5</v>
      </c>
      <c r="T14" s="31">
        <f t="shared" si="3"/>
        <v>935</v>
      </c>
      <c r="U14" s="31">
        <f t="shared" si="3"/>
        <v>1070</v>
      </c>
      <c r="V14" s="31">
        <f t="shared" si="3"/>
        <v>1395</v>
      </c>
      <c r="W14" s="31">
        <f t="shared" si="3"/>
        <v>267.5</v>
      </c>
      <c r="X14" s="8"/>
      <c r="Y14" s="33"/>
      <c r="Z14" s="33"/>
      <c r="AA14" s="33">
        <v>0</v>
      </c>
      <c r="AB14" s="33">
        <v>12</v>
      </c>
      <c r="AC14" s="33">
        <v>18</v>
      </c>
      <c r="AE14" s="30" t="str">
        <f t="shared" si="4"/>
        <v xml:space="preserve">Honeymoon Villa </v>
      </c>
      <c r="AF14" s="31" t="str">
        <f t="shared" si="4"/>
        <v>AI</v>
      </c>
      <c r="AG14" s="31" t="str">
        <f t="shared" si="4"/>
        <v>as quoted</v>
      </c>
      <c r="AH14" s="31">
        <f t="shared" si="4"/>
        <v>800</v>
      </c>
      <c r="AI14" s="34">
        <f t="shared" si="4"/>
        <v>910</v>
      </c>
      <c r="AJ14" s="34">
        <f t="shared" si="4"/>
        <v>1180</v>
      </c>
      <c r="AK14" s="34">
        <f>S14+AA14</f>
        <v>227.5</v>
      </c>
      <c r="AL14" s="34">
        <f t="shared" si="5"/>
        <v>935</v>
      </c>
      <c r="AM14" s="34">
        <f t="shared" si="5"/>
        <v>1070</v>
      </c>
      <c r="AN14" s="34">
        <f t="shared" si="5"/>
        <v>1395</v>
      </c>
      <c r="AO14" s="34">
        <f t="shared" si="13"/>
        <v>267.5</v>
      </c>
      <c r="AQ14" s="35">
        <v>0</v>
      </c>
      <c r="AR14" s="35">
        <v>0</v>
      </c>
      <c r="AS14" s="35">
        <v>10</v>
      </c>
      <c r="AT14" s="35">
        <v>0</v>
      </c>
      <c r="AV14" s="30" t="str">
        <f t="shared" si="6"/>
        <v xml:space="preserve">Honeymoon Villa </v>
      </c>
      <c r="AW14" s="31" t="str">
        <f t="shared" si="6"/>
        <v>AI</v>
      </c>
      <c r="AX14" s="31" t="str">
        <f t="shared" si="6"/>
        <v>as quoted</v>
      </c>
      <c r="AY14" s="31">
        <f t="shared" si="7"/>
        <v>800</v>
      </c>
      <c r="AZ14" s="31">
        <f t="shared" si="8"/>
        <v>910</v>
      </c>
      <c r="BA14" s="31">
        <f t="shared" si="9"/>
        <v>1180</v>
      </c>
      <c r="BB14" s="31">
        <f t="shared" si="9"/>
        <v>227.5</v>
      </c>
      <c r="BC14" s="31">
        <f t="shared" si="9"/>
        <v>945</v>
      </c>
      <c r="BD14" s="31">
        <f t="shared" si="10"/>
        <v>1080</v>
      </c>
      <c r="BE14" s="31">
        <f t="shared" si="11"/>
        <v>1405</v>
      </c>
      <c r="BF14" s="31">
        <f t="shared" si="11"/>
        <v>267.5</v>
      </c>
    </row>
    <row r="15" spans="1:58" ht="16.149999999999999" customHeight="1">
      <c r="A15" s="25" t="s">
        <v>23</v>
      </c>
      <c r="M15" s="25" t="s">
        <v>24</v>
      </c>
      <c r="Y15" s="25" t="s">
        <v>25</v>
      </c>
      <c r="AE15" s="25" t="s">
        <v>26</v>
      </c>
      <c r="AQ15" s="25" t="s">
        <v>27</v>
      </c>
      <c r="AV15" s="25" t="s">
        <v>28</v>
      </c>
    </row>
    <row r="16" spans="1:58" ht="16.149999999999999" customHeight="1">
      <c r="A16" s="298" t="s">
        <v>0</v>
      </c>
      <c r="B16" s="298" t="s">
        <v>1</v>
      </c>
      <c r="C16" s="298" t="s">
        <v>29</v>
      </c>
      <c r="D16" s="285" t="s">
        <v>47</v>
      </c>
      <c r="E16" s="286"/>
      <c r="F16" s="286"/>
      <c r="G16" s="287"/>
      <c r="H16" s="285" t="s">
        <v>48</v>
      </c>
      <c r="I16" s="286"/>
      <c r="J16" s="286"/>
      <c r="K16" s="287"/>
      <c r="M16" s="299" t="s">
        <v>0</v>
      </c>
      <c r="N16" s="299" t="s">
        <v>1</v>
      </c>
      <c r="O16" s="299" t="s">
        <v>29</v>
      </c>
      <c r="P16" s="288" t="str">
        <f>D16</f>
        <v>Season 3</v>
      </c>
      <c r="Q16" s="289"/>
      <c r="R16" s="289"/>
      <c r="S16" s="290"/>
      <c r="T16" s="288" t="str">
        <f>H16</f>
        <v>Season 4</v>
      </c>
      <c r="U16" s="289"/>
      <c r="V16" s="289"/>
      <c r="W16" s="290"/>
      <c r="X16" s="8"/>
      <c r="Y16" s="26" t="s">
        <v>32</v>
      </c>
      <c r="Z16" s="26" t="s">
        <v>33</v>
      </c>
      <c r="AA16" s="26" t="s">
        <v>34</v>
      </c>
      <c r="AB16" s="26" t="s">
        <v>34</v>
      </c>
      <c r="AC16" s="26" t="s">
        <v>34</v>
      </c>
      <c r="AE16" s="294" t="s">
        <v>0</v>
      </c>
      <c r="AF16" s="294" t="s">
        <v>1</v>
      </c>
      <c r="AG16" s="294" t="s">
        <v>29</v>
      </c>
      <c r="AH16" s="291" t="str">
        <f>P16</f>
        <v>Season 3</v>
      </c>
      <c r="AI16" s="292"/>
      <c r="AJ16" s="292"/>
      <c r="AK16" s="293"/>
      <c r="AL16" s="291" t="str">
        <f>T16</f>
        <v>Season 4</v>
      </c>
      <c r="AM16" s="292"/>
      <c r="AN16" s="292"/>
      <c r="AO16" s="293"/>
      <c r="AQ16" s="27"/>
      <c r="AR16" s="27"/>
      <c r="AS16" s="27"/>
      <c r="AT16" s="28"/>
      <c r="AV16" s="295" t="s">
        <v>0</v>
      </c>
      <c r="AW16" s="295" t="s">
        <v>1</v>
      </c>
      <c r="AX16" s="295" t="s">
        <v>29</v>
      </c>
      <c r="AY16" s="282" t="str">
        <f>AH16</f>
        <v>Season 3</v>
      </c>
      <c r="AZ16" s="283"/>
      <c r="BA16" s="283"/>
      <c r="BB16" s="284"/>
      <c r="BC16" s="282" t="str">
        <f>AL16</f>
        <v>Season 4</v>
      </c>
      <c r="BD16" s="283"/>
      <c r="BE16" s="283"/>
      <c r="BF16" s="284"/>
    </row>
    <row r="17" spans="1:58" ht="16.149999999999999" customHeight="1">
      <c r="A17" s="298"/>
      <c r="B17" s="298"/>
      <c r="C17" s="298"/>
      <c r="D17" s="285" t="s">
        <v>49</v>
      </c>
      <c r="E17" s="286"/>
      <c r="F17" s="286"/>
      <c r="G17" s="287"/>
      <c r="H17" s="285" t="s">
        <v>50</v>
      </c>
      <c r="I17" s="286"/>
      <c r="J17" s="286"/>
      <c r="K17" s="287"/>
      <c r="M17" s="299"/>
      <c r="N17" s="299"/>
      <c r="O17" s="299"/>
      <c r="P17" s="288" t="str">
        <f>D17</f>
        <v>11 Jan 2020 to 31 Mar 2020</v>
      </c>
      <c r="Q17" s="289"/>
      <c r="R17" s="289"/>
      <c r="S17" s="290"/>
      <c r="T17" s="288" t="str">
        <f>H17</f>
        <v>01 Apr 2020 to 30 Apr 2020</v>
      </c>
      <c r="U17" s="289"/>
      <c r="V17" s="289"/>
      <c r="W17" s="290"/>
      <c r="X17" s="8"/>
      <c r="Y17" s="26" t="s">
        <v>37</v>
      </c>
      <c r="Z17" s="26" t="s">
        <v>38</v>
      </c>
      <c r="AA17" s="26" t="s">
        <v>38</v>
      </c>
      <c r="AB17" s="26" t="s">
        <v>38</v>
      </c>
      <c r="AC17" s="26"/>
      <c r="AE17" s="294"/>
      <c r="AF17" s="294"/>
      <c r="AG17" s="294"/>
      <c r="AH17" s="291" t="str">
        <f>P17</f>
        <v>11 Jan 2020 to 31 Mar 2020</v>
      </c>
      <c r="AI17" s="292"/>
      <c r="AJ17" s="292"/>
      <c r="AK17" s="293"/>
      <c r="AL17" s="291" t="str">
        <f>T17</f>
        <v>01 Apr 2020 to 30 Apr 2020</v>
      </c>
      <c r="AM17" s="292"/>
      <c r="AN17" s="292"/>
      <c r="AO17" s="293"/>
      <c r="AQ17" s="27" t="s">
        <v>39</v>
      </c>
      <c r="AR17" s="27"/>
      <c r="AS17" s="27" t="s">
        <v>40</v>
      </c>
      <c r="AT17" s="28"/>
      <c r="AV17" s="296"/>
      <c r="AW17" s="296"/>
      <c r="AX17" s="296"/>
      <c r="AY17" s="282" t="str">
        <f>AH17</f>
        <v>11 Jan 2020 to 31 Mar 2020</v>
      </c>
      <c r="AZ17" s="283"/>
      <c r="BA17" s="283"/>
      <c r="BB17" s="284"/>
      <c r="BC17" s="282" t="str">
        <f>AL17</f>
        <v>01 Apr 2020 to 30 Apr 2020</v>
      </c>
      <c r="BD17" s="283"/>
      <c r="BE17" s="283"/>
      <c r="BF17" s="284"/>
    </row>
    <row r="18" spans="1:58" ht="16.149999999999999" customHeight="1">
      <c r="A18" s="298"/>
      <c r="B18" s="298"/>
      <c r="C18" s="298"/>
      <c r="D18" s="29" t="s">
        <v>3</v>
      </c>
      <c r="E18" s="29" t="s">
        <v>4</v>
      </c>
      <c r="F18" s="29" t="s">
        <v>5</v>
      </c>
      <c r="G18" s="29" t="s">
        <v>41</v>
      </c>
      <c r="H18" s="29" t="s">
        <v>3</v>
      </c>
      <c r="I18" s="29" t="s">
        <v>4</v>
      </c>
      <c r="J18" s="29" t="s">
        <v>5</v>
      </c>
      <c r="K18" s="29" t="s">
        <v>41</v>
      </c>
      <c r="M18" s="299"/>
      <c r="N18" s="299"/>
      <c r="O18" s="299"/>
      <c r="P18" s="29" t="s">
        <v>3</v>
      </c>
      <c r="Q18" s="29" t="s">
        <v>4</v>
      </c>
      <c r="R18" s="29" t="s">
        <v>5</v>
      </c>
      <c r="S18" s="29" t="s">
        <v>41</v>
      </c>
      <c r="T18" s="29" t="s">
        <v>3</v>
      </c>
      <c r="U18" s="29" t="s">
        <v>4</v>
      </c>
      <c r="V18" s="29" t="s">
        <v>5</v>
      </c>
      <c r="W18" s="29" t="s">
        <v>41</v>
      </c>
      <c r="X18" s="8"/>
      <c r="Y18" s="26"/>
      <c r="Z18" s="26"/>
      <c r="AA18" s="26"/>
      <c r="AB18" s="26"/>
      <c r="AC18" s="26"/>
      <c r="AE18" s="294"/>
      <c r="AF18" s="294"/>
      <c r="AG18" s="294"/>
      <c r="AH18" s="29" t="s">
        <v>3</v>
      </c>
      <c r="AI18" s="29" t="s">
        <v>4</v>
      </c>
      <c r="AJ18" s="29" t="s">
        <v>5</v>
      </c>
      <c r="AK18" s="29" t="s">
        <v>41</v>
      </c>
      <c r="AL18" s="29" t="s">
        <v>3</v>
      </c>
      <c r="AM18" s="29" t="s">
        <v>4</v>
      </c>
      <c r="AN18" s="29" t="s">
        <v>5</v>
      </c>
      <c r="AO18" s="29" t="s">
        <v>41</v>
      </c>
      <c r="AQ18" s="27" t="s">
        <v>42</v>
      </c>
      <c r="AR18" s="27" t="s">
        <v>43</v>
      </c>
      <c r="AS18" s="27" t="s">
        <v>42</v>
      </c>
      <c r="AT18" s="28" t="s">
        <v>43</v>
      </c>
      <c r="AV18" s="297"/>
      <c r="AW18" s="297"/>
      <c r="AX18" s="297"/>
      <c r="AY18" s="29" t="s">
        <v>3</v>
      </c>
      <c r="AZ18" s="29" t="s">
        <v>4</v>
      </c>
      <c r="BA18" s="29" t="s">
        <v>5</v>
      </c>
      <c r="BB18" s="29" t="s">
        <v>41</v>
      </c>
      <c r="BC18" s="29" t="s">
        <v>3</v>
      </c>
      <c r="BD18" s="29" t="s">
        <v>4</v>
      </c>
      <c r="BE18" s="29" t="s">
        <v>5</v>
      </c>
      <c r="BF18" s="29" t="s">
        <v>41</v>
      </c>
    </row>
    <row r="19" spans="1:58" ht="16.149999999999999" customHeight="1">
      <c r="A19" s="30" t="s">
        <v>58</v>
      </c>
      <c r="B19" s="31" t="s">
        <v>8</v>
      </c>
      <c r="C19" s="32" t="s">
        <v>45</v>
      </c>
      <c r="D19" s="38">
        <v>700</v>
      </c>
      <c r="E19" s="38">
        <v>820</v>
      </c>
      <c r="F19" s="38">
        <v>1110</v>
      </c>
      <c r="G19" s="31">
        <v>100</v>
      </c>
      <c r="H19" s="38">
        <v>565</v>
      </c>
      <c r="I19" s="38">
        <v>660</v>
      </c>
      <c r="J19" s="38">
        <v>895</v>
      </c>
      <c r="K19" s="31">
        <v>100</v>
      </c>
      <c r="M19" s="30" t="str">
        <f t="shared" ref="M19:O21" si="16">A19</f>
        <v xml:space="preserve">Sunrise Villa </v>
      </c>
      <c r="N19" s="31" t="str">
        <f t="shared" si="16"/>
        <v>AI</v>
      </c>
      <c r="O19" s="31" t="str">
        <f t="shared" si="16"/>
        <v>as quoted</v>
      </c>
      <c r="P19" s="31">
        <f t="shared" ref="P19:Q21" si="17">SUM(D19)</f>
        <v>700</v>
      </c>
      <c r="Q19" s="31">
        <f t="shared" si="17"/>
        <v>820</v>
      </c>
      <c r="R19" s="31">
        <f t="shared" ref="R19:S21" si="18">F19</f>
        <v>1110</v>
      </c>
      <c r="S19" s="31">
        <f t="shared" si="18"/>
        <v>100</v>
      </c>
      <c r="T19" s="31">
        <f t="shared" ref="T19:W21" si="19">SUM(H19)</f>
        <v>565</v>
      </c>
      <c r="U19" s="31">
        <f t="shared" si="19"/>
        <v>660</v>
      </c>
      <c r="V19" s="31">
        <f t="shared" si="19"/>
        <v>895</v>
      </c>
      <c r="W19" s="31">
        <f t="shared" si="19"/>
        <v>100</v>
      </c>
      <c r="X19" s="8"/>
      <c r="Y19" s="33"/>
      <c r="Z19" s="33"/>
      <c r="AA19" s="33">
        <v>0</v>
      </c>
      <c r="AB19" s="33">
        <v>12</v>
      </c>
      <c r="AC19" s="33">
        <v>18</v>
      </c>
      <c r="AE19" s="30" t="str">
        <f t="shared" ref="AE19:AJ21" si="20">M19</f>
        <v xml:space="preserve">Sunrise Villa </v>
      </c>
      <c r="AF19" s="31" t="str">
        <f t="shared" si="20"/>
        <v>AI</v>
      </c>
      <c r="AG19" s="31" t="str">
        <f t="shared" si="20"/>
        <v>as quoted</v>
      </c>
      <c r="AH19" s="31">
        <f t="shared" si="20"/>
        <v>700</v>
      </c>
      <c r="AI19" s="34">
        <f t="shared" si="20"/>
        <v>820</v>
      </c>
      <c r="AJ19" s="34">
        <f t="shared" si="20"/>
        <v>1110</v>
      </c>
      <c r="AK19" s="34">
        <f>S19+AA19</f>
        <v>100</v>
      </c>
      <c r="AL19" s="34">
        <f t="shared" ref="AL19:AN21" si="21">T19</f>
        <v>565</v>
      </c>
      <c r="AM19" s="34">
        <f t="shared" si="21"/>
        <v>660</v>
      </c>
      <c r="AN19" s="34">
        <f t="shared" si="21"/>
        <v>895</v>
      </c>
      <c r="AO19" s="34">
        <f>W19+AA19</f>
        <v>100</v>
      </c>
      <c r="AQ19" s="35">
        <v>0</v>
      </c>
      <c r="AR19" s="35">
        <v>0</v>
      </c>
      <c r="AS19" s="35">
        <v>0</v>
      </c>
      <c r="AT19" s="35">
        <v>0</v>
      </c>
      <c r="AV19" s="30" t="str">
        <f t="shared" ref="AV19:AX21" si="22">AE19</f>
        <v xml:space="preserve">Sunrise Villa </v>
      </c>
      <c r="AW19" s="31" t="str">
        <f t="shared" si="22"/>
        <v>AI</v>
      </c>
      <c r="AX19" s="31" t="str">
        <f t="shared" si="22"/>
        <v>as quoted</v>
      </c>
      <c r="AY19" s="31">
        <f t="shared" ref="AY19:AY21" si="23">AH19+AQ19</f>
        <v>700</v>
      </c>
      <c r="AZ19" s="31">
        <f t="shared" ref="AZ19:AZ21" si="24">AI19+AQ19</f>
        <v>820</v>
      </c>
      <c r="BA19" s="31">
        <f t="shared" ref="BA19:BC21" si="25">AJ19+AQ19</f>
        <v>1110</v>
      </c>
      <c r="BB19" s="31">
        <f t="shared" si="25"/>
        <v>100</v>
      </c>
      <c r="BC19" s="31">
        <f t="shared" si="25"/>
        <v>565</v>
      </c>
      <c r="BD19" s="31">
        <f t="shared" ref="BD19:BD21" si="26">AM19+AS19</f>
        <v>660</v>
      </c>
      <c r="BE19" s="31">
        <f t="shared" ref="BE19:BF21" si="27">AN19+AS19</f>
        <v>895</v>
      </c>
      <c r="BF19" s="31">
        <f t="shared" si="27"/>
        <v>100</v>
      </c>
    </row>
    <row r="20" spans="1:58" ht="16.149999999999999" customHeight="1">
      <c r="A20" s="30" t="s">
        <v>59</v>
      </c>
      <c r="B20" s="31" t="s">
        <v>8</v>
      </c>
      <c r="C20" s="32" t="s">
        <v>45</v>
      </c>
      <c r="D20" s="31">
        <f>D19+100</f>
        <v>800</v>
      </c>
      <c r="E20" s="31">
        <f>E19+100</f>
        <v>920</v>
      </c>
      <c r="F20" s="31">
        <f>F19+100</f>
        <v>1210</v>
      </c>
      <c r="G20" s="31">
        <v>100</v>
      </c>
      <c r="H20" s="31">
        <f>H19+100</f>
        <v>665</v>
      </c>
      <c r="I20" s="31">
        <f>I19+100</f>
        <v>760</v>
      </c>
      <c r="J20" s="31">
        <f>J19+100</f>
        <v>995</v>
      </c>
      <c r="K20" s="31">
        <v>100</v>
      </c>
      <c r="M20" s="30" t="str">
        <f t="shared" si="16"/>
        <v>Sunset Villa</v>
      </c>
      <c r="N20" s="31" t="str">
        <f t="shared" si="16"/>
        <v>AI</v>
      </c>
      <c r="O20" s="31" t="str">
        <f t="shared" si="16"/>
        <v>as quoted</v>
      </c>
      <c r="P20" s="31">
        <f t="shared" si="17"/>
        <v>800</v>
      </c>
      <c r="Q20" s="31">
        <f t="shared" si="17"/>
        <v>920</v>
      </c>
      <c r="R20" s="31">
        <f t="shared" si="18"/>
        <v>1210</v>
      </c>
      <c r="S20" s="31">
        <f t="shared" si="18"/>
        <v>100</v>
      </c>
      <c r="T20" s="31">
        <f t="shared" si="19"/>
        <v>665</v>
      </c>
      <c r="U20" s="31">
        <f t="shared" si="19"/>
        <v>760</v>
      </c>
      <c r="V20" s="31">
        <f t="shared" si="19"/>
        <v>995</v>
      </c>
      <c r="W20" s="31">
        <f t="shared" si="19"/>
        <v>100</v>
      </c>
      <c r="X20" s="8"/>
      <c r="Y20" s="33"/>
      <c r="Z20" s="33"/>
      <c r="AA20" s="33">
        <v>0</v>
      </c>
      <c r="AB20" s="33">
        <v>12</v>
      </c>
      <c r="AC20" s="33">
        <v>18</v>
      </c>
      <c r="AE20" s="30" t="str">
        <f t="shared" si="20"/>
        <v>Sunset Villa</v>
      </c>
      <c r="AF20" s="31" t="str">
        <f t="shared" si="20"/>
        <v>AI</v>
      </c>
      <c r="AG20" s="31" t="str">
        <f t="shared" si="20"/>
        <v>as quoted</v>
      </c>
      <c r="AH20" s="31">
        <f t="shared" si="20"/>
        <v>800</v>
      </c>
      <c r="AI20" s="34">
        <f t="shared" si="20"/>
        <v>920</v>
      </c>
      <c r="AJ20" s="34">
        <f t="shared" si="20"/>
        <v>1210</v>
      </c>
      <c r="AK20" s="34">
        <f t="shared" ref="AK20" si="28">S20+AA20</f>
        <v>100</v>
      </c>
      <c r="AL20" s="34">
        <f t="shared" si="21"/>
        <v>665</v>
      </c>
      <c r="AM20" s="34">
        <f t="shared" si="21"/>
        <v>760</v>
      </c>
      <c r="AN20" s="34">
        <f t="shared" si="21"/>
        <v>995</v>
      </c>
      <c r="AO20" s="34">
        <f t="shared" ref="AO20:AO21" si="29">W20+AA20</f>
        <v>100</v>
      </c>
      <c r="AQ20" s="35">
        <v>0</v>
      </c>
      <c r="AR20" s="35">
        <v>0</v>
      </c>
      <c r="AS20" s="35">
        <v>0</v>
      </c>
      <c r="AT20" s="35">
        <v>0</v>
      </c>
      <c r="AV20" s="30" t="str">
        <f t="shared" si="22"/>
        <v>Sunset Villa</v>
      </c>
      <c r="AW20" s="31" t="str">
        <f t="shared" si="22"/>
        <v>AI</v>
      </c>
      <c r="AX20" s="31" t="str">
        <f t="shared" si="22"/>
        <v>as quoted</v>
      </c>
      <c r="AY20" s="31">
        <f t="shared" si="23"/>
        <v>800</v>
      </c>
      <c r="AZ20" s="31">
        <f t="shared" si="24"/>
        <v>920</v>
      </c>
      <c r="BA20" s="31">
        <f t="shared" si="25"/>
        <v>1210</v>
      </c>
      <c r="BB20" s="31">
        <f t="shared" si="25"/>
        <v>100</v>
      </c>
      <c r="BC20" s="31">
        <f t="shared" si="25"/>
        <v>665</v>
      </c>
      <c r="BD20" s="31">
        <f t="shared" si="26"/>
        <v>760</v>
      </c>
      <c r="BE20" s="31">
        <f t="shared" si="27"/>
        <v>995</v>
      </c>
      <c r="BF20" s="31">
        <f t="shared" si="27"/>
        <v>100</v>
      </c>
    </row>
    <row r="21" spans="1:58" ht="16.149999999999999" customHeight="1">
      <c r="A21" s="30" t="s">
        <v>60</v>
      </c>
      <c r="B21" s="31" t="s">
        <v>8</v>
      </c>
      <c r="C21" s="32" t="s">
        <v>45</v>
      </c>
      <c r="D21" s="31">
        <f>D19+150</f>
        <v>850</v>
      </c>
      <c r="E21" s="31">
        <f>E19+150</f>
        <v>970</v>
      </c>
      <c r="F21" s="31">
        <f>F19+150</f>
        <v>1260</v>
      </c>
      <c r="G21" s="31">
        <f t="shared" ref="G21" si="30">E21/4</f>
        <v>242.5</v>
      </c>
      <c r="H21" s="31">
        <f>H19+150</f>
        <v>715</v>
      </c>
      <c r="I21" s="31">
        <f>I19+150</f>
        <v>810</v>
      </c>
      <c r="J21" s="31">
        <f>J19+150</f>
        <v>1045</v>
      </c>
      <c r="K21" s="31">
        <f t="shared" ref="K21" si="31">I21/4</f>
        <v>202.5</v>
      </c>
      <c r="M21" s="30" t="str">
        <f t="shared" si="16"/>
        <v xml:space="preserve">Honeymoon Villa </v>
      </c>
      <c r="N21" s="31" t="str">
        <f t="shared" si="16"/>
        <v>AI</v>
      </c>
      <c r="O21" s="31" t="str">
        <f t="shared" si="16"/>
        <v>as quoted</v>
      </c>
      <c r="P21" s="31">
        <f t="shared" si="17"/>
        <v>850</v>
      </c>
      <c r="Q21" s="31">
        <f t="shared" si="17"/>
        <v>970</v>
      </c>
      <c r="R21" s="31">
        <f t="shared" si="18"/>
        <v>1260</v>
      </c>
      <c r="S21" s="31">
        <f t="shared" si="18"/>
        <v>242.5</v>
      </c>
      <c r="T21" s="31">
        <f t="shared" si="19"/>
        <v>715</v>
      </c>
      <c r="U21" s="31">
        <f t="shared" si="19"/>
        <v>810</v>
      </c>
      <c r="V21" s="31">
        <f t="shared" si="19"/>
        <v>1045</v>
      </c>
      <c r="W21" s="31">
        <f t="shared" si="19"/>
        <v>202.5</v>
      </c>
      <c r="X21" s="8"/>
      <c r="Y21" s="33"/>
      <c r="Z21" s="33"/>
      <c r="AA21" s="33">
        <v>0</v>
      </c>
      <c r="AB21" s="33">
        <v>12</v>
      </c>
      <c r="AC21" s="33">
        <v>18</v>
      </c>
      <c r="AE21" s="30" t="str">
        <f t="shared" si="20"/>
        <v xml:space="preserve">Honeymoon Villa </v>
      </c>
      <c r="AF21" s="31" t="str">
        <f t="shared" si="20"/>
        <v>AI</v>
      </c>
      <c r="AG21" s="31" t="str">
        <f t="shared" si="20"/>
        <v>as quoted</v>
      </c>
      <c r="AH21" s="31">
        <f t="shared" si="20"/>
        <v>850</v>
      </c>
      <c r="AI21" s="34">
        <f t="shared" si="20"/>
        <v>970</v>
      </c>
      <c r="AJ21" s="34">
        <f t="shared" si="20"/>
        <v>1260</v>
      </c>
      <c r="AK21" s="34">
        <f>S21+AA21</f>
        <v>242.5</v>
      </c>
      <c r="AL21" s="34">
        <f t="shared" si="21"/>
        <v>715</v>
      </c>
      <c r="AM21" s="34">
        <f t="shared" si="21"/>
        <v>810</v>
      </c>
      <c r="AN21" s="34">
        <f t="shared" si="21"/>
        <v>1045</v>
      </c>
      <c r="AO21" s="34">
        <f t="shared" si="29"/>
        <v>202.5</v>
      </c>
      <c r="AQ21" s="35">
        <v>0</v>
      </c>
      <c r="AR21" s="35">
        <v>0</v>
      </c>
      <c r="AS21" s="35">
        <v>0</v>
      </c>
      <c r="AT21" s="35">
        <v>0</v>
      </c>
      <c r="AV21" s="30" t="str">
        <f t="shared" si="22"/>
        <v xml:space="preserve">Honeymoon Villa </v>
      </c>
      <c r="AW21" s="31" t="str">
        <f t="shared" si="22"/>
        <v>AI</v>
      </c>
      <c r="AX21" s="31" t="str">
        <f t="shared" si="22"/>
        <v>as quoted</v>
      </c>
      <c r="AY21" s="31">
        <f t="shared" si="23"/>
        <v>850</v>
      </c>
      <c r="AZ21" s="31">
        <f t="shared" si="24"/>
        <v>970</v>
      </c>
      <c r="BA21" s="31">
        <f t="shared" si="25"/>
        <v>1260</v>
      </c>
      <c r="BB21" s="31">
        <f t="shared" si="25"/>
        <v>242.5</v>
      </c>
      <c r="BC21" s="31">
        <f t="shared" si="25"/>
        <v>715</v>
      </c>
      <c r="BD21" s="31">
        <f t="shared" si="26"/>
        <v>810</v>
      </c>
      <c r="BE21" s="31">
        <f t="shared" si="27"/>
        <v>1045</v>
      </c>
      <c r="BF21" s="31">
        <f t="shared" si="27"/>
        <v>202.5</v>
      </c>
    </row>
    <row r="22" spans="1:58" ht="16.149999999999999" customHeight="1">
      <c r="A22" s="25" t="s">
        <v>23</v>
      </c>
      <c r="M22" s="25" t="s">
        <v>24</v>
      </c>
      <c r="Y22" s="25" t="s">
        <v>25</v>
      </c>
      <c r="AE22" s="25" t="s">
        <v>26</v>
      </c>
      <c r="AQ22" s="25" t="s">
        <v>27</v>
      </c>
      <c r="AV22" s="25" t="s">
        <v>28</v>
      </c>
    </row>
    <row r="23" spans="1:58" ht="16.149999999999999" customHeight="1">
      <c r="A23" s="298" t="s">
        <v>0</v>
      </c>
      <c r="B23" s="298" t="s">
        <v>1</v>
      </c>
      <c r="C23" s="298" t="s">
        <v>29</v>
      </c>
      <c r="D23" s="285" t="s">
        <v>51</v>
      </c>
      <c r="E23" s="286"/>
      <c r="F23" s="286"/>
      <c r="G23" s="287"/>
      <c r="H23" s="285">
        <v>0</v>
      </c>
      <c r="I23" s="286"/>
      <c r="J23" s="286"/>
      <c r="K23" s="287"/>
      <c r="M23" s="299" t="s">
        <v>0</v>
      </c>
      <c r="N23" s="299" t="s">
        <v>1</v>
      </c>
      <c r="O23" s="299" t="s">
        <v>29</v>
      </c>
      <c r="P23" s="288" t="str">
        <f>D23</f>
        <v>Season 5</v>
      </c>
      <c r="Q23" s="289"/>
      <c r="R23" s="289"/>
      <c r="S23" s="290"/>
      <c r="T23" s="288">
        <f>H23</f>
        <v>0</v>
      </c>
      <c r="U23" s="289"/>
      <c r="V23" s="289"/>
      <c r="W23" s="290"/>
      <c r="X23" s="8"/>
      <c r="Y23" s="26" t="s">
        <v>32</v>
      </c>
      <c r="Z23" s="26" t="s">
        <v>33</v>
      </c>
      <c r="AA23" s="26" t="s">
        <v>34</v>
      </c>
      <c r="AB23" s="26" t="s">
        <v>34</v>
      </c>
      <c r="AC23" s="26" t="s">
        <v>34</v>
      </c>
      <c r="AE23" s="294" t="s">
        <v>0</v>
      </c>
      <c r="AF23" s="294" t="s">
        <v>1</v>
      </c>
      <c r="AG23" s="294" t="s">
        <v>29</v>
      </c>
      <c r="AH23" s="291" t="str">
        <f>P23</f>
        <v>Season 5</v>
      </c>
      <c r="AI23" s="292"/>
      <c r="AJ23" s="292"/>
      <c r="AK23" s="293"/>
      <c r="AL23" s="291">
        <f>T23</f>
        <v>0</v>
      </c>
      <c r="AM23" s="292"/>
      <c r="AN23" s="292"/>
      <c r="AO23" s="293"/>
      <c r="AQ23" s="27"/>
      <c r="AR23" s="27"/>
      <c r="AS23" s="27"/>
      <c r="AT23" s="28"/>
      <c r="AV23" s="295" t="s">
        <v>0</v>
      </c>
      <c r="AW23" s="295" t="s">
        <v>1</v>
      </c>
      <c r="AX23" s="295" t="s">
        <v>29</v>
      </c>
      <c r="AY23" s="282" t="str">
        <f>AH23</f>
        <v>Season 5</v>
      </c>
      <c r="AZ23" s="283"/>
      <c r="BA23" s="283"/>
      <c r="BB23" s="284"/>
      <c r="BC23" s="282">
        <f>AL23</f>
        <v>0</v>
      </c>
      <c r="BD23" s="283"/>
      <c r="BE23" s="283"/>
      <c r="BF23" s="284"/>
    </row>
    <row r="24" spans="1:58" ht="16.149999999999999" customHeight="1">
      <c r="A24" s="298"/>
      <c r="B24" s="298"/>
      <c r="C24" s="298"/>
      <c r="D24" s="285" t="s">
        <v>61</v>
      </c>
      <c r="E24" s="286"/>
      <c r="F24" s="286"/>
      <c r="G24" s="287"/>
      <c r="H24" s="285">
        <v>0</v>
      </c>
      <c r="I24" s="286"/>
      <c r="J24" s="286"/>
      <c r="K24" s="287"/>
      <c r="M24" s="299"/>
      <c r="N24" s="299"/>
      <c r="O24" s="299"/>
      <c r="P24" s="288" t="str">
        <f>D24</f>
        <v>01 May 2020 to 31 Oct 2020</v>
      </c>
      <c r="Q24" s="289"/>
      <c r="R24" s="289"/>
      <c r="S24" s="290"/>
      <c r="T24" s="288">
        <f>H24</f>
        <v>0</v>
      </c>
      <c r="U24" s="289"/>
      <c r="V24" s="289"/>
      <c r="W24" s="290"/>
      <c r="X24" s="8"/>
      <c r="Y24" s="26" t="s">
        <v>37</v>
      </c>
      <c r="Z24" s="26" t="s">
        <v>38</v>
      </c>
      <c r="AA24" s="26" t="s">
        <v>38</v>
      </c>
      <c r="AB24" s="26" t="s">
        <v>38</v>
      </c>
      <c r="AC24" s="26"/>
      <c r="AE24" s="294"/>
      <c r="AF24" s="294"/>
      <c r="AG24" s="294"/>
      <c r="AH24" s="291" t="str">
        <f>P24</f>
        <v>01 May 2020 to 31 Oct 2020</v>
      </c>
      <c r="AI24" s="292"/>
      <c r="AJ24" s="292"/>
      <c r="AK24" s="293"/>
      <c r="AL24" s="291">
        <f>T24</f>
        <v>0</v>
      </c>
      <c r="AM24" s="292"/>
      <c r="AN24" s="292"/>
      <c r="AO24" s="293"/>
      <c r="AQ24" s="27" t="s">
        <v>39</v>
      </c>
      <c r="AR24" s="27"/>
      <c r="AS24" s="27" t="s">
        <v>40</v>
      </c>
      <c r="AT24" s="28"/>
      <c r="AV24" s="296"/>
      <c r="AW24" s="296"/>
      <c r="AX24" s="296"/>
      <c r="AY24" s="282" t="str">
        <f>AH24</f>
        <v>01 May 2020 to 31 Oct 2020</v>
      </c>
      <c r="AZ24" s="283"/>
      <c r="BA24" s="283"/>
      <c r="BB24" s="284"/>
      <c r="BC24" s="282">
        <f>AL24</f>
        <v>0</v>
      </c>
      <c r="BD24" s="283"/>
      <c r="BE24" s="283"/>
      <c r="BF24" s="284"/>
    </row>
    <row r="25" spans="1:58" ht="16.149999999999999" customHeight="1">
      <c r="A25" s="298"/>
      <c r="B25" s="298"/>
      <c r="C25" s="298"/>
      <c r="D25" s="29" t="s">
        <v>3</v>
      </c>
      <c r="E25" s="29" t="s">
        <v>4</v>
      </c>
      <c r="F25" s="29" t="s">
        <v>5</v>
      </c>
      <c r="G25" s="29" t="s">
        <v>41</v>
      </c>
      <c r="H25" s="29">
        <v>0</v>
      </c>
      <c r="I25" s="29">
        <v>0</v>
      </c>
      <c r="J25" s="29">
        <v>0</v>
      </c>
      <c r="K25" s="29">
        <v>0</v>
      </c>
      <c r="M25" s="299"/>
      <c r="N25" s="299"/>
      <c r="O25" s="299"/>
      <c r="P25" s="29" t="s">
        <v>3</v>
      </c>
      <c r="Q25" s="29" t="s">
        <v>4</v>
      </c>
      <c r="R25" s="29" t="s">
        <v>5</v>
      </c>
      <c r="S25" s="29" t="s">
        <v>41</v>
      </c>
      <c r="T25" s="29" t="s">
        <v>3</v>
      </c>
      <c r="U25" s="29" t="s">
        <v>4</v>
      </c>
      <c r="V25" s="29" t="s">
        <v>5</v>
      </c>
      <c r="W25" s="29" t="s">
        <v>41</v>
      </c>
      <c r="X25" s="8"/>
      <c r="Y25" s="26"/>
      <c r="Z25" s="26"/>
      <c r="AA25" s="26"/>
      <c r="AB25" s="26"/>
      <c r="AC25" s="26"/>
      <c r="AE25" s="294"/>
      <c r="AF25" s="294"/>
      <c r="AG25" s="294"/>
      <c r="AH25" s="29" t="s">
        <v>3</v>
      </c>
      <c r="AI25" s="29" t="s">
        <v>4</v>
      </c>
      <c r="AJ25" s="29" t="s">
        <v>5</v>
      </c>
      <c r="AK25" s="29" t="s">
        <v>41</v>
      </c>
      <c r="AL25" s="29" t="s">
        <v>3</v>
      </c>
      <c r="AM25" s="29" t="s">
        <v>4</v>
      </c>
      <c r="AN25" s="29" t="s">
        <v>5</v>
      </c>
      <c r="AO25" s="29" t="s">
        <v>41</v>
      </c>
      <c r="AQ25" s="27" t="s">
        <v>42</v>
      </c>
      <c r="AR25" s="27" t="s">
        <v>43</v>
      </c>
      <c r="AS25" s="27" t="s">
        <v>42</v>
      </c>
      <c r="AT25" s="28" t="s">
        <v>43</v>
      </c>
      <c r="AV25" s="297"/>
      <c r="AW25" s="297"/>
      <c r="AX25" s="297"/>
      <c r="AY25" s="29" t="s">
        <v>3</v>
      </c>
      <c r="AZ25" s="29" t="s">
        <v>4</v>
      </c>
      <c r="BA25" s="29" t="s">
        <v>5</v>
      </c>
      <c r="BB25" s="29" t="s">
        <v>41</v>
      </c>
      <c r="BC25" s="29" t="s">
        <v>3</v>
      </c>
      <c r="BD25" s="29" t="s">
        <v>4</v>
      </c>
      <c r="BE25" s="29" t="s">
        <v>5</v>
      </c>
      <c r="BF25" s="29" t="s">
        <v>41</v>
      </c>
    </row>
    <row r="26" spans="1:58" ht="16.149999999999999" customHeight="1">
      <c r="A26" s="30" t="s">
        <v>58</v>
      </c>
      <c r="B26" s="31" t="s">
        <v>8</v>
      </c>
      <c r="C26" s="32" t="s">
        <v>45</v>
      </c>
      <c r="D26" s="38">
        <v>545</v>
      </c>
      <c r="E26" s="38">
        <v>640</v>
      </c>
      <c r="F26" s="38">
        <v>865</v>
      </c>
      <c r="G26" s="31">
        <v>6</v>
      </c>
      <c r="H26" s="38">
        <v>0</v>
      </c>
      <c r="I26" s="38">
        <v>0</v>
      </c>
      <c r="J26" s="38">
        <v>0</v>
      </c>
      <c r="K26" s="31">
        <v>0</v>
      </c>
      <c r="M26" s="30" t="str">
        <f t="shared" ref="M26:O28" si="32">A26</f>
        <v xml:space="preserve">Sunrise Villa </v>
      </c>
      <c r="N26" s="31" t="str">
        <f t="shared" si="32"/>
        <v>AI</v>
      </c>
      <c r="O26" s="31" t="str">
        <f t="shared" si="32"/>
        <v>as quoted</v>
      </c>
      <c r="P26" s="31">
        <f t="shared" ref="P26:Q28" si="33">SUM(D26)</f>
        <v>545</v>
      </c>
      <c r="Q26" s="31">
        <f t="shared" si="33"/>
        <v>640</v>
      </c>
      <c r="R26" s="31">
        <f t="shared" ref="R26:S28" si="34">F26</f>
        <v>865</v>
      </c>
      <c r="S26" s="31">
        <f t="shared" si="34"/>
        <v>6</v>
      </c>
      <c r="T26" s="31">
        <f t="shared" ref="T26:W28" si="35">SUM(H26)</f>
        <v>0</v>
      </c>
      <c r="U26" s="31">
        <f t="shared" si="35"/>
        <v>0</v>
      </c>
      <c r="V26" s="31">
        <f t="shared" si="35"/>
        <v>0</v>
      </c>
      <c r="W26" s="31">
        <f t="shared" si="35"/>
        <v>0</v>
      </c>
      <c r="X26" s="8"/>
      <c r="Y26" s="33"/>
      <c r="Z26" s="33"/>
      <c r="AA26" s="33">
        <v>0</v>
      </c>
      <c r="AB26" s="33">
        <v>0</v>
      </c>
      <c r="AC26" s="33">
        <v>0</v>
      </c>
      <c r="AE26" s="30" t="str">
        <f t="shared" ref="AE26:AJ28" si="36">M26</f>
        <v xml:space="preserve">Sunrise Villa </v>
      </c>
      <c r="AF26" s="31" t="str">
        <f t="shared" si="36"/>
        <v>AI</v>
      </c>
      <c r="AG26" s="31" t="str">
        <f t="shared" si="36"/>
        <v>as quoted</v>
      </c>
      <c r="AH26" s="31">
        <f t="shared" si="36"/>
        <v>545</v>
      </c>
      <c r="AI26" s="34">
        <f t="shared" si="36"/>
        <v>640</v>
      </c>
      <c r="AJ26" s="34">
        <f t="shared" si="36"/>
        <v>865</v>
      </c>
      <c r="AK26" s="34">
        <f>S26+AA26</f>
        <v>6</v>
      </c>
      <c r="AL26" s="34">
        <f t="shared" ref="AL26:AN28" si="37">T26</f>
        <v>0</v>
      </c>
      <c r="AM26" s="34">
        <f t="shared" si="37"/>
        <v>0</v>
      </c>
      <c r="AN26" s="34">
        <f t="shared" si="37"/>
        <v>0</v>
      </c>
      <c r="AO26" s="34">
        <f>W26+AA26</f>
        <v>0</v>
      </c>
      <c r="AQ26" s="35">
        <v>0</v>
      </c>
      <c r="AR26" s="35">
        <v>0</v>
      </c>
      <c r="AS26" s="35">
        <v>0</v>
      </c>
      <c r="AT26" s="35">
        <v>0</v>
      </c>
      <c r="AV26" s="30" t="str">
        <f t="shared" ref="AV26:AX28" si="38">AE26</f>
        <v xml:space="preserve">Sunrise Villa </v>
      </c>
      <c r="AW26" s="31" t="str">
        <f t="shared" si="38"/>
        <v>AI</v>
      </c>
      <c r="AX26" s="31" t="str">
        <f t="shared" si="38"/>
        <v>as quoted</v>
      </c>
      <c r="AY26" s="31">
        <f t="shared" ref="AY26:AY28" si="39">AH26+AQ26</f>
        <v>545</v>
      </c>
      <c r="AZ26" s="31">
        <f t="shared" ref="AZ26:AZ28" si="40">AI26+AQ26</f>
        <v>640</v>
      </c>
      <c r="BA26" s="31">
        <f t="shared" ref="BA26:BC28" si="41">AJ26+AQ26</f>
        <v>865</v>
      </c>
      <c r="BB26" s="31">
        <f t="shared" si="41"/>
        <v>6</v>
      </c>
      <c r="BC26" s="31">
        <f t="shared" si="41"/>
        <v>0</v>
      </c>
      <c r="BD26" s="31">
        <f t="shared" ref="BD26:BD28" si="42">AM26+AS26</f>
        <v>0</v>
      </c>
      <c r="BE26" s="31">
        <f t="shared" ref="BE26:BF28" si="43">AN26+AS26</f>
        <v>0</v>
      </c>
      <c r="BF26" s="31">
        <f t="shared" si="43"/>
        <v>0</v>
      </c>
    </row>
    <row r="27" spans="1:58" ht="16.149999999999999" customHeight="1">
      <c r="A27" s="30" t="s">
        <v>59</v>
      </c>
      <c r="B27" s="31" t="s">
        <v>8</v>
      </c>
      <c r="C27" s="32" t="s">
        <v>45</v>
      </c>
      <c r="D27" s="31">
        <f>D26+100</f>
        <v>645</v>
      </c>
      <c r="E27" s="31">
        <f>E26+100</f>
        <v>740</v>
      </c>
      <c r="F27" s="31">
        <f>F26+100</f>
        <v>965</v>
      </c>
      <c r="G27" s="31">
        <v>6</v>
      </c>
      <c r="H27" s="31">
        <v>0</v>
      </c>
      <c r="I27" s="31">
        <v>0</v>
      </c>
      <c r="J27" s="31">
        <v>0</v>
      </c>
      <c r="K27" s="31">
        <v>0</v>
      </c>
      <c r="M27" s="30" t="str">
        <f t="shared" si="32"/>
        <v>Sunset Villa</v>
      </c>
      <c r="N27" s="31" t="str">
        <f t="shared" si="32"/>
        <v>AI</v>
      </c>
      <c r="O27" s="31" t="str">
        <f t="shared" si="32"/>
        <v>as quoted</v>
      </c>
      <c r="P27" s="31">
        <f t="shared" si="33"/>
        <v>645</v>
      </c>
      <c r="Q27" s="31">
        <f t="shared" si="33"/>
        <v>740</v>
      </c>
      <c r="R27" s="31">
        <f t="shared" si="34"/>
        <v>965</v>
      </c>
      <c r="S27" s="31">
        <f t="shared" si="34"/>
        <v>6</v>
      </c>
      <c r="T27" s="31">
        <f t="shared" si="35"/>
        <v>0</v>
      </c>
      <c r="U27" s="31">
        <f t="shared" si="35"/>
        <v>0</v>
      </c>
      <c r="V27" s="31">
        <f t="shared" si="35"/>
        <v>0</v>
      </c>
      <c r="W27" s="31">
        <f t="shared" si="35"/>
        <v>0</v>
      </c>
      <c r="X27" s="8"/>
      <c r="Y27" s="33"/>
      <c r="Z27" s="33"/>
      <c r="AA27" s="33">
        <v>0</v>
      </c>
      <c r="AB27" s="33">
        <v>0</v>
      </c>
      <c r="AC27" s="33">
        <v>0</v>
      </c>
      <c r="AE27" s="30" t="str">
        <f t="shared" si="36"/>
        <v>Sunset Villa</v>
      </c>
      <c r="AF27" s="31" t="str">
        <f t="shared" si="36"/>
        <v>AI</v>
      </c>
      <c r="AG27" s="31" t="str">
        <f t="shared" si="36"/>
        <v>as quoted</v>
      </c>
      <c r="AH27" s="31">
        <f t="shared" si="36"/>
        <v>645</v>
      </c>
      <c r="AI27" s="34">
        <f t="shared" si="36"/>
        <v>740</v>
      </c>
      <c r="AJ27" s="34">
        <f t="shared" si="36"/>
        <v>965</v>
      </c>
      <c r="AK27" s="34">
        <f t="shared" ref="AK27" si="44">S27+AA27</f>
        <v>6</v>
      </c>
      <c r="AL27" s="34">
        <f t="shared" si="37"/>
        <v>0</v>
      </c>
      <c r="AM27" s="34">
        <f t="shared" si="37"/>
        <v>0</v>
      </c>
      <c r="AN27" s="34">
        <f t="shared" si="37"/>
        <v>0</v>
      </c>
      <c r="AO27" s="34">
        <f t="shared" ref="AO27:AO28" si="45">W27+AA27</f>
        <v>0</v>
      </c>
      <c r="AQ27" s="35">
        <v>0</v>
      </c>
      <c r="AR27" s="35">
        <v>0</v>
      </c>
      <c r="AS27" s="35">
        <v>0</v>
      </c>
      <c r="AT27" s="35">
        <v>0</v>
      </c>
      <c r="AV27" s="30" t="str">
        <f t="shared" si="38"/>
        <v>Sunset Villa</v>
      </c>
      <c r="AW27" s="31" t="str">
        <f t="shared" si="38"/>
        <v>AI</v>
      </c>
      <c r="AX27" s="31" t="str">
        <f t="shared" si="38"/>
        <v>as quoted</v>
      </c>
      <c r="AY27" s="31">
        <f t="shared" si="39"/>
        <v>645</v>
      </c>
      <c r="AZ27" s="31">
        <f t="shared" si="40"/>
        <v>740</v>
      </c>
      <c r="BA27" s="31">
        <f t="shared" si="41"/>
        <v>965</v>
      </c>
      <c r="BB27" s="31">
        <f t="shared" si="41"/>
        <v>6</v>
      </c>
      <c r="BC27" s="31">
        <f t="shared" si="41"/>
        <v>0</v>
      </c>
      <c r="BD27" s="31">
        <f t="shared" si="42"/>
        <v>0</v>
      </c>
      <c r="BE27" s="31">
        <f t="shared" si="43"/>
        <v>0</v>
      </c>
      <c r="BF27" s="31">
        <f t="shared" si="43"/>
        <v>0</v>
      </c>
    </row>
    <row r="28" spans="1:58" ht="16.149999999999999" customHeight="1">
      <c r="A28" s="30" t="s">
        <v>60</v>
      </c>
      <c r="B28" s="31" t="s">
        <v>8</v>
      </c>
      <c r="C28" s="32" t="s">
        <v>45</v>
      </c>
      <c r="D28" s="31">
        <f>D26+150</f>
        <v>695</v>
      </c>
      <c r="E28" s="31">
        <f>E26+150</f>
        <v>790</v>
      </c>
      <c r="F28" s="31">
        <f>F26+150</f>
        <v>1015</v>
      </c>
      <c r="G28" s="31">
        <f t="shared" ref="G28" si="46">E28/4</f>
        <v>197.5</v>
      </c>
      <c r="H28" s="31">
        <v>0</v>
      </c>
      <c r="I28" s="31">
        <v>0</v>
      </c>
      <c r="J28" s="31">
        <v>0</v>
      </c>
      <c r="K28" s="31">
        <v>0</v>
      </c>
      <c r="M28" s="30" t="str">
        <f t="shared" si="32"/>
        <v xml:space="preserve">Honeymoon Villa </v>
      </c>
      <c r="N28" s="31" t="str">
        <f t="shared" si="32"/>
        <v>AI</v>
      </c>
      <c r="O28" s="31" t="str">
        <f t="shared" si="32"/>
        <v>as quoted</v>
      </c>
      <c r="P28" s="31">
        <f t="shared" si="33"/>
        <v>695</v>
      </c>
      <c r="Q28" s="31">
        <f t="shared" si="33"/>
        <v>790</v>
      </c>
      <c r="R28" s="31">
        <f t="shared" si="34"/>
        <v>1015</v>
      </c>
      <c r="S28" s="31">
        <f t="shared" si="34"/>
        <v>197.5</v>
      </c>
      <c r="T28" s="31">
        <f t="shared" si="35"/>
        <v>0</v>
      </c>
      <c r="U28" s="31">
        <f t="shared" si="35"/>
        <v>0</v>
      </c>
      <c r="V28" s="31">
        <f t="shared" si="35"/>
        <v>0</v>
      </c>
      <c r="W28" s="31">
        <f t="shared" si="35"/>
        <v>0</v>
      </c>
      <c r="X28" s="8"/>
      <c r="Y28" s="33"/>
      <c r="Z28" s="33"/>
      <c r="AA28" s="33">
        <v>0</v>
      </c>
      <c r="AB28" s="33">
        <v>0</v>
      </c>
      <c r="AC28" s="33">
        <v>0</v>
      </c>
      <c r="AE28" s="30" t="str">
        <f t="shared" si="36"/>
        <v xml:space="preserve">Honeymoon Villa </v>
      </c>
      <c r="AF28" s="31" t="str">
        <f t="shared" si="36"/>
        <v>AI</v>
      </c>
      <c r="AG28" s="31" t="str">
        <f t="shared" si="36"/>
        <v>as quoted</v>
      </c>
      <c r="AH28" s="31">
        <f t="shared" si="36"/>
        <v>695</v>
      </c>
      <c r="AI28" s="34">
        <f t="shared" si="36"/>
        <v>790</v>
      </c>
      <c r="AJ28" s="34">
        <f t="shared" si="36"/>
        <v>1015</v>
      </c>
      <c r="AK28" s="34">
        <f>S28+AA28</f>
        <v>197.5</v>
      </c>
      <c r="AL28" s="34">
        <f t="shared" si="37"/>
        <v>0</v>
      </c>
      <c r="AM28" s="34">
        <f t="shared" si="37"/>
        <v>0</v>
      </c>
      <c r="AN28" s="34">
        <f t="shared" si="37"/>
        <v>0</v>
      </c>
      <c r="AO28" s="34">
        <f t="shared" si="45"/>
        <v>0</v>
      </c>
      <c r="AQ28" s="35">
        <v>0</v>
      </c>
      <c r="AR28" s="35">
        <v>0</v>
      </c>
      <c r="AS28" s="35">
        <v>0</v>
      </c>
      <c r="AT28" s="35">
        <v>0</v>
      </c>
      <c r="AV28" s="30" t="str">
        <f t="shared" si="38"/>
        <v xml:space="preserve">Honeymoon Villa </v>
      </c>
      <c r="AW28" s="31" t="str">
        <f t="shared" si="38"/>
        <v>AI</v>
      </c>
      <c r="AX28" s="31" t="str">
        <f t="shared" si="38"/>
        <v>as quoted</v>
      </c>
      <c r="AY28" s="31">
        <f t="shared" si="39"/>
        <v>695</v>
      </c>
      <c r="AZ28" s="31">
        <f t="shared" si="40"/>
        <v>790</v>
      </c>
      <c r="BA28" s="31">
        <f t="shared" si="41"/>
        <v>1015</v>
      </c>
      <c r="BB28" s="31">
        <f t="shared" si="41"/>
        <v>197.5</v>
      </c>
      <c r="BC28" s="31">
        <f t="shared" si="41"/>
        <v>0</v>
      </c>
      <c r="BD28" s="31">
        <f t="shared" si="42"/>
        <v>0</v>
      </c>
      <c r="BE28" s="31">
        <f t="shared" si="43"/>
        <v>0</v>
      </c>
      <c r="BF28" s="31">
        <f t="shared" si="43"/>
        <v>0</v>
      </c>
    </row>
  </sheetData>
  <sheetProtection algorithmName="SHA-512" hashValue="mxK0vo/N9yDkOyZvkzHbmNNASnKwLROW7lQm0pE8vp/fUGQFYxLyTgFyfPpPwRaPr2lD3jIYrB2pdHiucAM1qA==" saltValue="Pj4yl5p5Z+2v0lFB+jkYBQ==" spinCount="100000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16:AF18"/>
    <mergeCell ref="A16:A18"/>
    <mergeCell ref="B16:B18"/>
    <mergeCell ref="C16:C18"/>
    <mergeCell ref="D16:G16"/>
    <mergeCell ref="H16:K16"/>
    <mergeCell ref="M16:M18"/>
    <mergeCell ref="N16:N18"/>
    <mergeCell ref="O16:O18"/>
    <mergeCell ref="P16:S16"/>
    <mergeCell ref="T16:W16"/>
    <mergeCell ref="AE16:AE18"/>
    <mergeCell ref="AY16:BB16"/>
    <mergeCell ref="BC16:BF16"/>
    <mergeCell ref="D17:G17"/>
    <mergeCell ref="H17:K17"/>
    <mergeCell ref="P17:S17"/>
    <mergeCell ref="T17:W17"/>
    <mergeCell ref="AH17:AK17"/>
    <mergeCell ref="AL17:AO17"/>
    <mergeCell ref="AY17:BB17"/>
    <mergeCell ref="BC17:BF17"/>
    <mergeCell ref="AG16:AG18"/>
    <mergeCell ref="AH16:AK16"/>
    <mergeCell ref="AL16:AO16"/>
    <mergeCell ref="AV16:AV18"/>
    <mergeCell ref="AW16:AW18"/>
    <mergeCell ref="AX16:AX18"/>
    <mergeCell ref="AF23:AF25"/>
    <mergeCell ref="A23:A25"/>
    <mergeCell ref="B23:B25"/>
    <mergeCell ref="C23:C25"/>
    <mergeCell ref="D23:G23"/>
    <mergeCell ref="H23:K23"/>
    <mergeCell ref="M23:M25"/>
    <mergeCell ref="N23:N25"/>
    <mergeCell ref="O23:O25"/>
    <mergeCell ref="P23:S23"/>
    <mergeCell ref="T23:W23"/>
    <mergeCell ref="AE23:AE25"/>
    <mergeCell ref="AY23:BB23"/>
    <mergeCell ref="BC23:BF23"/>
    <mergeCell ref="D24:G24"/>
    <mergeCell ref="H24:K24"/>
    <mergeCell ref="P24:S24"/>
    <mergeCell ref="T24:W24"/>
    <mergeCell ref="AH24:AK24"/>
    <mergeCell ref="AL24:AO24"/>
    <mergeCell ref="AY24:BB24"/>
    <mergeCell ref="BC24:BF24"/>
    <mergeCell ref="AG23:AG25"/>
    <mergeCell ref="AH23:AK23"/>
    <mergeCell ref="AL23:AO23"/>
    <mergeCell ref="AV23:AV25"/>
    <mergeCell ref="AW23:AW25"/>
    <mergeCell ref="AX23:AX25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1E00A-6401-401D-928D-CCD3231507BD}">
  <sheetPr codeName="Лист51"/>
  <dimension ref="A1:G16"/>
  <sheetViews>
    <sheetView view="pageBreakPreview" zoomScale="115" zoomScaleNormal="100" zoomScaleSheetLayoutView="115" workbookViewId="0">
      <selection activeCell="G1" sqref="G1"/>
    </sheetView>
  </sheetViews>
  <sheetFormatPr defaultColWidth="9.140625" defaultRowHeight="20.25" customHeight="1"/>
  <cols>
    <col min="1" max="1" width="26.140625" style="1" customWidth="1"/>
    <col min="2" max="2" width="10.42578125" style="1" customWidth="1"/>
    <col min="3" max="3" width="16.28515625" style="2" customWidth="1"/>
    <col min="4" max="4" width="17.28515625" style="2" customWidth="1"/>
    <col min="5" max="7" width="17.28515625" style="3" customWidth="1"/>
    <col min="8" max="16384" width="9.140625" style="1"/>
  </cols>
  <sheetData>
    <row r="1" spans="1:7" ht="20.25" customHeight="1">
      <c r="A1" s="300" t="s">
        <v>2104</v>
      </c>
      <c r="B1" s="300"/>
      <c r="C1" s="300"/>
      <c r="D1" s="300"/>
      <c r="G1" s="78"/>
    </row>
    <row r="2" spans="1:7" s="2" customFormat="1" ht="20.25" customHeight="1">
      <c r="A2" s="5"/>
      <c r="B2" s="5"/>
      <c r="E2" s="3"/>
      <c r="F2" s="3"/>
      <c r="G2" s="3"/>
    </row>
    <row r="3" spans="1:7" s="2" customFormat="1" ht="20.25" customHeight="1">
      <c r="A3" s="15" t="s">
        <v>82</v>
      </c>
      <c r="B3" s="15"/>
      <c r="E3" s="3"/>
      <c r="F3" s="3"/>
      <c r="G3" s="3"/>
    </row>
    <row r="4" spans="1:7" s="2" customFormat="1" ht="20.25" customHeight="1">
      <c r="A4" s="80" t="s">
        <v>496</v>
      </c>
      <c r="B4" s="15"/>
      <c r="E4" s="3"/>
      <c r="F4" s="3"/>
      <c r="G4" s="3"/>
    </row>
    <row r="5" spans="1:7" s="2" customFormat="1" ht="20.25" customHeight="1">
      <c r="A5" s="81" t="s">
        <v>497</v>
      </c>
      <c r="B5" s="5"/>
      <c r="E5" s="3"/>
      <c r="F5" s="3"/>
      <c r="G5" s="3"/>
    </row>
    <row r="6" spans="1:7" s="2" customFormat="1" ht="20.25" customHeight="1">
      <c r="A6" s="81" t="s">
        <v>498</v>
      </c>
      <c r="B6" s="5"/>
      <c r="E6" s="3"/>
      <c r="F6" s="3"/>
      <c r="G6" s="3"/>
    </row>
    <row r="7" spans="1:7" s="2" customFormat="1" ht="20.25" customHeight="1">
      <c r="A7" s="81" t="s">
        <v>499</v>
      </c>
      <c r="B7" s="5"/>
      <c r="E7" s="3"/>
      <c r="F7" s="3"/>
      <c r="G7" s="3"/>
    </row>
    <row r="8" spans="1:7" s="2" customFormat="1" ht="20.25" customHeight="1">
      <c r="A8" s="80" t="s">
        <v>500</v>
      </c>
      <c r="B8" s="15"/>
      <c r="E8" s="3"/>
      <c r="F8" s="3"/>
      <c r="G8" s="3"/>
    </row>
    <row r="9" spans="1:7" s="2" customFormat="1" ht="20.25" customHeight="1">
      <c r="A9" s="81" t="s">
        <v>501</v>
      </c>
      <c r="B9" s="23"/>
      <c r="E9" s="3"/>
      <c r="F9" s="3"/>
      <c r="G9" s="3"/>
    </row>
    <row r="10" spans="1:7" s="2" customFormat="1" ht="20.25" customHeight="1">
      <c r="A10" s="81" t="s">
        <v>502</v>
      </c>
      <c r="B10" s="5"/>
      <c r="E10" s="3"/>
      <c r="F10" s="3"/>
      <c r="G10" s="3"/>
    </row>
    <row r="11" spans="1:7" s="2" customFormat="1" ht="20.25" customHeight="1">
      <c r="A11" s="81" t="s">
        <v>499</v>
      </c>
      <c r="B11" s="1"/>
      <c r="E11" s="3"/>
      <c r="F11" s="3"/>
      <c r="G11" s="3"/>
    </row>
    <row r="13" spans="1:7" s="2" customFormat="1" ht="20.25" customHeight="1">
      <c r="A13" s="58" t="s">
        <v>503</v>
      </c>
      <c r="B13" s="1"/>
      <c r="E13" s="3"/>
      <c r="F13" s="3"/>
      <c r="G13" s="3"/>
    </row>
    <row r="14" spans="1:7" s="2" customFormat="1" ht="20.25" customHeight="1">
      <c r="A14" s="82" t="s">
        <v>504</v>
      </c>
      <c r="B14" s="1"/>
      <c r="E14" s="3"/>
      <c r="F14" s="3"/>
      <c r="G14" s="3"/>
    </row>
    <row r="15" spans="1:7" s="2" customFormat="1" ht="20.25" customHeight="1">
      <c r="A15" s="82" t="s">
        <v>505</v>
      </c>
      <c r="B15" s="1"/>
      <c r="E15" s="3"/>
      <c r="F15" s="3"/>
      <c r="G15" s="3"/>
    </row>
    <row r="16" spans="1:7" s="2" customFormat="1" ht="20.25" customHeight="1">
      <c r="A16" s="82" t="s">
        <v>506</v>
      </c>
      <c r="B16" s="1"/>
      <c r="E16" s="3"/>
      <c r="F16" s="3"/>
      <c r="G16" s="3"/>
    </row>
  </sheetData>
  <mergeCells count="1">
    <mergeCell ref="A1:D1"/>
  </mergeCells>
  <pageMargins left="0.25" right="0.25" top="0.75" bottom="0.75" header="0.3" footer="0.3"/>
  <pageSetup paperSize="9" scale="82" orientation="portrait" verticalDpi="1200" r:id="rId1"/>
  <headerFooter>
    <oddFooter>&amp;L&amp;"Candara,Regular"&amp;8INTOUR MALDIVES&amp;C&amp;"Candara,Regular"&amp;8&amp;P of &amp;N&amp;R&amp;"Candara,Regular"&amp;8Conrad Maldives Rangali Island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51FD2-A6F0-46AC-BFA6-93C5D5B11B71}">
  <sheetPr codeName="Лист52">
    <tabColor rgb="FFFF0000"/>
  </sheetPr>
  <dimension ref="A8:AF43"/>
  <sheetViews>
    <sheetView topLeftCell="AG1" zoomScaleNormal="100" zoomScaleSheetLayoutView="100" workbookViewId="0">
      <selection sqref="A1:AF1048576"/>
    </sheetView>
  </sheetViews>
  <sheetFormatPr defaultColWidth="24.7109375" defaultRowHeight="19.899999999999999" customHeight="1"/>
  <cols>
    <col min="1" max="32" width="0" style="25" hidden="1" customWidth="1"/>
    <col min="33" max="16384" width="24.7109375" style="25"/>
  </cols>
  <sheetData>
    <row r="8" spans="1:32" ht="19.89999999999999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9.899999999999999" customHeight="1">
      <c r="A9" s="299" t="s">
        <v>0</v>
      </c>
      <c r="B9" s="299" t="s">
        <v>1</v>
      </c>
      <c r="C9" s="299" t="s">
        <v>29</v>
      </c>
      <c r="D9" s="57" t="s">
        <v>130</v>
      </c>
      <c r="E9" s="57" t="s">
        <v>157</v>
      </c>
      <c r="F9" s="57" t="s">
        <v>130</v>
      </c>
      <c r="G9" s="57" t="s">
        <v>175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High</v>
      </c>
      <c r="Q9" s="51" t="str">
        <f t="shared" si="0"/>
        <v>Festive</v>
      </c>
      <c r="R9" s="51" t="str">
        <f t="shared" si="0"/>
        <v>High</v>
      </c>
      <c r="S9" s="51" t="str">
        <f t="shared" si="0"/>
        <v>Shoulder</v>
      </c>
      <c r="U9" s="27" t="str">
        <f>P9</f>
        <v>High</v>
      </c>
      <c r="V9" s="27" t="str">
        <f t="shared" ref="V9:X10" si="1">Q9</f>
        <v>Festive</v>
      </c>
      <c r="W9" s="27" t="str">
        <f t="shared" si="1"/>
        <v>High</v>
      </c>
      <c r="X9" s="27" t="str">
        <f t="shared" si="1"/>
        <v>Shoulder</v>
      </c>
      <c r="Z9" s="311" t="s">
        <v>0</v>
      </c>
      <c r="AA9" s="311" t="s">
        <v>1</v>
      </c>
      <c r="AB9" s="311" t="s">
        <v>29</v>
      </c>
      <c r="AC9" s="52" t="str">
        <f>U9</f>
        <v>High</v>
      </c>
      <c r="AD9" s="52" t="str">
        <f t="shared" ref="AD9:AF10" si="2">V9</f>
        <v>Festive</v>
      </c>
      <c r="AE9" s="52" t="str">
        <f t="shared" si="2"/>
        <v>High</v>
      </c>
      <c r="AF9" s="52" t="str">
        <f t="shared" si="2"/>
        <v>Shoulder</v>
      </c>
    </row>
    <row r="10" spans="1:32" ht="19.899999999999999" customHeight="1">
      <c r="A10" s="299"/>
      <c r="B10" s="299"/>
      <c r="C10" s="299"/>
      <c r="D10" s="57" t="s">
        <v>507</v>
      </c>
      <c r="E10" s="57" t="s">
        <v>354</v>
      </c>
      <c r="F10" s="57" t="s">
        <v>508</v>
      </c>
      <c r="G10" s="57" t="s">
        <v>509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19 Dec 2019 to 23 Dec 2019</v>
      </c>
      <c r="Q10" s="51" t="str">
        <f t="shared" si="0"/>
        <v>24 Dec 2019 to 06 Jan 2020</v>
      </c>
      <c r="R10" s="51" t="str">
        <f t="shared" si="0"/>
        <v>07 Jan 2020 to 08 May 2020</v>
      </c>
      <c r="S10" s="51" t="str">
        <f t="shared" si="0"/>
        <v>09 May 2020 to 30 Sep 2020</v>
      </c>
      <c r="U10" s="27" t="str">
        <f>P10</f>
        <v>19 Dec 2019 to 23 Dec 2019</v>
      </c>
      <c r="V10" s="27" t="str">
        <f t="shared" si="1"/>
        <v>24 Dec 2019 to 06 Jan 2020</v>
      </c>
      <c r="W10" s="27" t="str">
        <f t="shared" si="1"/>
        <v>07 Jan 2020 to 08 May 2020</v>
      </c>
      <c r="X10" s="27" t="str">
        <f t="shared" si="1"/>
        <v>09 May 2020 to 30 Sep 2020</v>
      </c>
      <c r="Z10" s="311"/>
      <c r="AA10" s="311"/>
      <c r="AB10" s="311"/>
      <c r="AC10" s="52" t="str">
        <f>U10</f>
        <v>19 Dec 2019 to 23 Dec 2019</v>
      </c>
      <c r="AD10" s="52" t="str">
        <f t="shared" si="2"/>
        <v>24 Dec 2019 to 06 Jan 2020</v>
      </c>
      <c r="AE10" s="52" t="str">
        <f t="shared" si="2"/>
        <v>07 Jan 2020 to 08 May 2020</v>
      </c>
      <c r="AF10" s="52" t="str">
        <f t="shared" si="2"/>
        <v>09 May 2020 to 30 Sep 2020</v>
      </c>
    </row>
    <row r="11" spans="1:32" ht="19.899999999999999" customHeight="1">
      <c r="A11" s="30" t="s">
        <v>330</v>
      </c>
      <c r="B11" s="31" t="s">
        <v>139</v>
      </c>
      <c r="C11" s="31" t="s">
        <v>140</v>
      </c>
      <c r="D11" s="31">
        <v>1200</v>
      </c>
      <c r="E11" s="31">
        <v>2575</v>
      </c>
      <c r="F11" s="31">
        <v>1200</v>
      </c>
      <c r="G11" s="31">
        <v>925</v>
      </c>
      <c r="H11" s="8"/>
      <c r="I11" s="33"/>
      <c r="J11" s="33"/>
      <c r="K11" s="33">
        <v>0</v>
      </c>
      <c r="M11" s="30" t="str">
        <f t="shared" ref="M11:O23" si="3">A11</f>
        <v>Beach Villa</v>
      </c>
      <c r="N11" s="31" t="str">
        <f t="shared" si="3"/>
        <v>BB</v>
      </c>
      <c r="O11" s="31" t="str">
        <f t="shared" si="3"/>
        <v>02 Persons</v>
      </c>
      <c r="P11" s="34">
        <f t="shared" ref="P11:P23" si="4">D11+K11</f>
        <v>1200</v>
      </c>
      <c r="Q11" s="34">
        <f t="shared" ref="Q11:Q23" si="5">E11+K11</f>
        <v>2575</v>
      </c>
      <c r="R11" s="34">
        <f t="shared" ref="R11:R23" si="6">F11+K11</f>
        <v>1200</v>
      </c>
      <c r="S11" s="34">
        <f t="shared" ref="S11:S23" si="7">G11+K11</f>
        <v>925</v>
      </c>
      <c r="U11" s="53">
        <v>10</v>
      </c>
      <c r="V11" s="53">
        <v>25</v>
      </c>
      <c r="W11" s="53">
        <v>10</v>
      </c>
      <c r="X11" s="53">
        <v>10</v>
      </c>
      <c r="Z11" s="30" t="str">
        <f t="shared" ref="Z11:AB23" si="8">M11</f>
        <v>Beach Villa</v>
      </c>
      <c r="AA11" s="31" t="str">
        <f t="shared" si="8"/>
        <v>BB</v>
      </c>
      <c r="AB11" s="31" t="str">
        <f t="shared" si="8"/>
        <v>02 Persons</v>
      </c>
      <c r="AC11" s="34">
        <f t="shared" ref="AC11:AF23" si="9">P11+U11</f>
        <v>1210</v>
      </c>
      <c r="AD11" s="34">
        <f t="shared" si="9"/>
        <v>2600</v>
      </c>
      <c r="AE11" s="34">
        <f t="shared" si="9"/>
        <v>1210</v>
      </c>
      <c r="AF11" s="34">
        <f t="shared" si="9"/>
        <v>935</v>
      </c>
    </row>
    <row r="12" spans="1:32" ht="19.899999999999999" customHeight="1">
      <c r="A12" s="30" t="s">
        <v>331</v>
      </c>
      <c r="B12" s="31" t="s">
        <v>139</v>
      </c>
      <c r="C12" s="31" t="s">
        <v>140</v>
      </c>
      <c r="D12" s="31">
        <v>1635</v>
      </c>
      <c r="E12" s="31">
        <v>3015</v>
      </c>
      <c r="F12" s="31">
        <v>1635</v>
      </c>
      <c r="G12" s="31">
        <v>1090</v>
      </c>
      <c r="H12" s="8"/>
      <c r="I12" s="33"/>
      <c r="J12" s="33"/>
      <c r="K12" s="33">
        <v>0</v>
      </c>
      <c r="M12" s="30" t="str">
        <f t="shared" si="3"/>
        <v>Water Villa</v>
      </c>
      <c r="N12" s="31" t="str">
        <f t="shared" si="3"/>
        <v>BB</v>
      </c>
      <c r="O12" s="31" t="str">
        <f t="shared" si="3"/>
        <v>02 Persons</v>
      </c>
      <c r="P12" s="34">
        <f t="shared" si="4"/>
        <v>1635</v>
      </c>
      <c r="Q12" s="34">
        <f t="shared" si="5"/>
        <v>3015</v>
      </c>
      <c r="R12" s="34">
        <f t="shared" si="6"/>
        <v>1635</v>
      </c>
      <c r="S12" s="34">
        <f t="shared" si="7"/>
        <v>1090</v>
      </c>
      <c r="U12" s="53">
        <v>10</v>
      </c>
      <c r="V12" s="53">
        <v>25</v>
      </c>
      <c r="W12" s="53">
        <v>10</v>
      </c>
      <c r="X12" s="53">
        <v>10</v>
      </c>
      <c r="Z12" s="30" t="str">
        <f t="shared" si="8"/>
        <v>Water Villa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1645</v>
      </c>
      <c r="AD12" s="34">
        <f t="shared" si="9"/>
        <v>3040</v>
      </c>
      <c r="AE12" s="34">
        <f t="shared" si="9"/>
        <v>1645</v>
      </c>
      <c r="AF12" s="34">
        <f t="shared" si="9"/>
        <v>1100</v>
      </c>
    </row>
    <row r="13" spans="1:32" ht="19.899999999999999" customHeight="1">
      <c r="A13" s="30" t="s">
        <v>510</v>
      </c>
      <c r="B13" s="31" t="s">
        <v>139</v>
      </c>
      <c r="C13" s="31" t="s">
        <v>140</v>
      </c>
      <c r="D13" s="31">
        <v>1750</v>
      </c>
      <c r="E13" s="31">
        <v>3130</v>
      </c>
      <c r="F13" s="31">
        <v>1750</v>
      </c>
      <c r="G13" s="31">
        <v>1230</v>
      </c>
      <c r="H13" s="8"/>
      <c r="I13" s="33"/>
      <c r="J13" s="33"/>
      <c r="K13" s="33">
        <v>0</v>
      </c>
      <c r="M13" s="30" t="str">
        <f t="shared" si="3"/>
        <v>Superior Water Villa</v>
      </c>
      <c r="N13" s="31" t="str">
        <f t="shared" si="3"/>
        <v>BB</v>
      </c>
      <c r="O13" s="31" t="str">
        <f t="shared" si="3"/>
        <v>02 Persons</v>
      </c>
      <c r="P13" s="34">
        <f t="shared" si="4"/>
        <v>1750</v>
      </c>
      <c r="Q13" s="34">
        <f t="shared" si="5"/>
        <v>3130</v>
      </c>
      <c r="R13" s="34">
        <f t="shared" si="6"/>
        <v>1750</v>
      </c>
      <c r="S13" s="34">
        <f t="shared" si="7"/>
        <v>1230</v>
      </c>
      <c r="U13" s="53">
        <v>10</v>
      </c>
      <c r="V13" s="53">
        <v>25</v>
      </c>
      <c r="W13" s="53">
        <v>10</v>
      </c>
      <c r="X13" s="53">
        <v>10</v>
      </c>
      <c r="Z13" s="30" t="str">
        <f t="shared" si="8"/>
        <v>Superior Water Villa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1760</v>
      </c>
      <c r="AD13" s="34">
        <f t="shared" si="9"/>
        <v>3155</v>
      </c>
      <c r="AE13" s="34">
        <f t="shared" si="9"/>
        <v>1760</v>
      </c>
      <c r="AF13" s="34">
        <f t="shared" si="9"/>
        <v>1240</v>
      </c>
    </row>
    <row r="14" spans="1:32" ht="19.899999999999999" customHeight="1">
      <c r="A14" s="30" t="s">
        <v>511</v>
      </c>
      <c r="B14" s="31" t="s">
        <v>139</v>
      </c>
      <c r="C14" s="31" t="s">
        <v>140</v>
      </c>
      <c r="D14" s="31">
        <v>1805</v>
      </c>
      <c r="E14" s="31">
        <v>3185</v>
      </c>
      <c r="F14" s="31">
        <v>1805</v>
      </c>
      <c r="G14" s="31">
        <v>1250</v>
      </c>
      <c r="H14" s="8"/>
      <c r="I14" s="33"/>
      <c r="J14" s="33"/>
      <c r="K14" s="33">
        <v>0</v>
      </c>
      <c r="M14" s="30" t="str">
        <f t="shared" si="3"/>
        <v>Deluxe Beach Villa</v>
      </c>
      <c r="N14" s="31" t="str">
        <f t="shared" si="3"/>
        <v>BB</v>
      </c>
      <c r="O14" s="31" t="str">
        <f t="shared" si="3"/>
        <v>02 Persons</v>
      </c>
      <c r="P14" s="34">
        <f t="shared" si="4"/>
        <v>1805</v>
      </c>
      <c r="Q14" s="34">
        <f t="shared" si="5"/>
        <v>3185</v>
      </c>
      <c r="R14" s="34">
        <f t="shared" si="6"/>
        <v>1805</v>
      </c>
      <c r="S14" s="34">
        <f t="shared" si="7"/>
        <v>1250</v>
      </c>
      <c r="U14" s="53">
        <v>10</v>
      </c>
      <c r="V14" s="53">
        <v>25</v>
      </c>
      <c r="W14" s="53">
        <v>10</v>
      </c>
      <c r="X14" s="53">
        <v>10</v>
      </c>
      <c r="Z14" s="30" t="str">
        <f t="shared" si="8"/>
        <v>Deluxe Beach Villa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1815</v>
      </c>
      <c r="AD14" s="34">
        <f t="shared" si="9"/>
        <v>3210</v>
      </c>
      <c r="AE14" s="34">
        <f t="shared" si="9"/>
        <v>1815</v>
      </c>
      <c r="AF14" s="34">
        <f t="shared" si="9"/>
        <v>1260</v>
      </c>
    </row>
    <row r="15" spans="1:32" ht="19.899999999999999" customHeight="1">
      <c r="A15" s="30" t="s">
        <v>512</v>
      </c>
      <c r="B15" s="31" t="s">
        <v>139</v>
      </c>
      <c r="C15" s="31" t="s">
        <v>140</v>
      </c>
      <c r="D15" s="31">
        <v>2090</v>
      </c>
      <c r="E15" s="31">
        <v>3465</v>
      </c>
      <c r="F15" s="31">
        <v>2090</v>
      </c>
      <c r="G15" s="31">
        <v>1465</v>
      </c>
      <c r="H15" s="8"/>
      <c r="I15" s="33"/>
      <c r="J15" s="33"/>
      <c r="K15" s="33">
        <v>0</v>
      </c>
      <c r="M15" s="30" t="str">
        <f t="shared" si="3"/>
        <v>Retreat Water Villa</v>
      </c>
      <c r="N15" s="31" t="str">
        <f t="shared" si="3"/>
        <v>BB</v>
      </c>
      <c r="O15" s="31" t="str">
        <f t="shared" si="3"/>
        <v>02 Persons</v>
      </c>
      <c r="P15" s="34">
        <f t="shared" si="4"/>
        <v>2090</v>
      </c>
      <c r="Q15" s="34">
        <f t="shared" si="5"/>
        <v>3465</v>
      </c>
      <c r="R15" s="34">
        <f t="shared" si="6"/>
        <v>2090</v>
      </c>
      <c r="S15" s="34">
        <f t="shared" si="7"/>
        <v>1465</v>
      </c>
      <c r="U15" s="53">
        <v>10</v>
      </c>
      <c r="V15" s="53">
        <v>35</v>
      </c>
      <c r="W15" s="53">
        <v>10</v>
      </c>
      <c r="X15" s="53">
        <v>10</v>
      </c>
      <c r="Z15" s="30" t="str">
        <f t="shared" si="8"/>
        <v>Retreat Water Villa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2100</v>
      </c>
      <c r="AD15" s="34">
        <f t="shared" si="9"/>
        <v>3500</v>
      </c>
      <c r="AE15" s="34">
        <f t="shared" si="9"/>
        <v>2100</v>
      </c>
      <c r="AF15" s="34">
        <f t="shared" si="9"/>
        <v>1475</v>
      </c>
    </row>
    <row r="16" spans="1:32" ht="19.899999999999999" customHeight="1">
      <c r="A16" s="30" t="s">
        <v>513</v>
      </c>
      <c r="B16" s="31" t="s">
        <v>139</v>
      </c>
      <c r="C16" s="31" t="s">
        <v>140</v>
      </c>
      <c r="D16" s="31">
        <v>2300</v>
      </c>
      <c r="E16" s="31">
        <v>3680</v>
      </c>
      <c r="F16" s="31">
        <v>2300</v>
      </c>
      <c r="G16" s="31">
        <v>1590</v>
      </c>
      <c r="H16" s="8"/>
      <c r="I16" s="33"/>
      <c r="J16" s="33"/>
      <c r="K16" s="33">
        <v>0</v>
      </c>
      <c r="M16" s="30" t="str">
        <f t="shared" si="3"/>
        <v xml:space="preserve">Deluxe Water Villa </v>
      </c>
      <c r="N16" s="31" t="str">
        <f t="shared" si="3"/>
        <v>BB</v>
      </c>
      <c r="O16" s="31" t="str">
        <f t="shared" si="3"/>
        <v>02 Persons</v>
      </c>
      <c r="P16" s="34">
        <f t="shared" si="4"/>
        <v>2300</v>
      </c>
      <c r="Q16" s="34">
        <f t="shared" si="5"/>
        <v>3680</v>
      </c>
      <c r="R16" s="34">
        <f t="shared" si="6"/>
        <v>2300</v>
      </c>
      <c r="S16" s="34">
        <f t="shared" si="7"/>
        <v>1590</v>
      </c>
      <c r="U16" s="53">
        <v>15</v>
      </c>
      <c r="V16" s="53">
        <v>40</v>
      </c>
      <c r="W16" s="53">
        <v>15</v>
      </c>
      <c r="X16" s="53">
        <v>15</v>
      </c>
      <c r="Z16" s="30" t="str">
        <f t="shared" si="8"/>
        <v xml:space="preserve">Deluxe Water Villa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2315</v>
      </c>
      <c r="AD16" s="34">
        <f t="shared" si="9"/>
        <v>3720</v>
      </c>
      <c r="AE16" s="34">
        <f t="shared" si="9"/>
        <v>2315</v>
      </c>
      <c r="AF16" s="34">
        <f t="shared" si="9"/>
        <v>1605</v>
      </c>
    </row>
    <row r="17" spans="1:32" ht="19.899999999999999" customHeight="1">
      <c r="A17" s="30" t="s">
        <v>514</v>
      </c>
      <c r="B17" s="31" t="s">
        <v>139</v>
      </c>
      <c r="C17" s="31" t="s">
        <v>68</v>
      </c>
      <c r="D17" s="31">
        <v>2565</v>
      </c>
      <c r="E17" s="31">
        <v>4085</v>
      </c>
      <c r="F17" s="31">
        <v>2565</v>
      </c>
      <c r="G17" s="31">
        <v>1750</v>
      </c>
      <c r="H17" s="8"/>
      <c r="I17" s="33"/>
      <c r="J17" s="33"/>
      <c r="K17" s="33">
        <v>0</v>
      </c>
      <c r="M17" s="30" t="str">
        <f t="shared" si="3"/>
        <v>Deluxe Family Beach Villa</v>
      </c>
      <c r="N17" s="31" t="str">
        <f t="shared" si="3"/>
        <v>BB</v>
      </c>
      <c r="O17" s="31" t="str">
        <f t="shared" si="3"/>
        <v>04 Persons</v>
      </c>
      <c r="P17" s="34">
        <f t="shared" si="4"/>
        <v>2565</v>
      </c>
      <c r="Q17" s="34">
        <f t="shared" si="5"/>
        <v>4085</v>
      </c>
      <c r="R17" s="34">
        <f t="shared" si="6"/>
        <v>2565</v>
      </c>
      <c r="S17" s="34">
        <f t="shared" si="7"/>
        <v>1750</v>
      </c>
      <c r="U17" s="53">
        <v>15</v>
      </c>
      <c r="V17" s="53">
        <v>40</v>
      </c>
      <c r="W17" s="53">
        <v>15</v>
      </c>
      <c r="X17" s="53">
        <v>15</v>
      </c>
      <c r="Z17" s="30" t="str">
        <f t="shared" si="8"/>
        <v>Deluxe Family Beach Villa</v>
      </c>
      <c r="AA17" s="31" t="str">
        <f t="shared" si="8"/>
        <v>BB</v>
      </c>
      <c r="AB17" s="31" t="str">
        <f t="shared" si="8"/>
        <v>04 Persons</v>
      </c>
      <c r="AC17" s="34">
        <f t="shared" si="9"/>
        <v>2580</v>
      </c>
      <c r="AD17" s="34">
        <f t="shared" si="9"/>
        <v>4125</v>
      </c>
      <c r="AE17" s="34">
        <f t="shared" si="9"/>
        <v>2580</v>
      </c>
      <c r="AF17" s="34">
        <f t="shared" si="9"/>
        <v>1765</v>
      </c>
    </row>
    <row r="18" spans="1:32" ht="19.899999999999999" customHeight="1">
      <c r="A18" s="30" t="s">
        <v>515</v>
      </c>
      <c r="B18" s="31" t="s">
        <v>139</v>
      </c>
      <c r="C18" s="31" t="s">
        <v>68</v>
      </c>
      <c r="D18" s="31">
        <v>2865</v>
      </c>
      <c r="E18" s="31">
        <v>4245</v>
      </c>
      <c r="F18" s="31">
        <v>2865</v>
      </c>
      <c r="G18" s="31">
        <v>1960</v>
      </c>
      <c r="H18" s="8"/>
      <c r="I18" s="33"/>
      <c r="J18" s="33"/>
      <c r="K18" s="33">
        <v>0</v>
      </c>
      <c r="M18" s="30" t="str">
        <f t="shared" si="3"/>
        <v>Family Water Villa</v>
      </c>
      <c r="N18" s="31" t="str">
        <f t="shared" si="3"/>
        <v>BB</v>
      </c>
      <c r="O18" s="31" t="str">
        <f t="shared" si="3"/>
        <v>04 Persons</v>
      </c>
      <c r="P18" s="34">
        <f t="shared" si="4"/>
        <v>2865</v>
      </c>
      <c r="Q18" s="34">
        <f t="shared" si="5"/>
        <v>4245</v>
      </c>
      <c r="R18" s="34">
        <f t="shared" si="6"/>
        <v>2865</v>
      </c>
      <c r="S18" s="34">
        <f t="shared" si="7"/>
        <v>1960</v>
      </c>
      <c r="U18" s="53">
        <v>15</v>
      </c>
      <c r="V18" s="53">
        <v>40</v>
      </c>
      <c r="W18" s="53">
        <v>15</v>
      </c>
      <c r="X18" s="53">
        <v>15</v>
      </c>
      <c r="Z18" s="30" t="str">
        <f t="shared" si="8"/>
        <v>Family Water Villa</v>
      </c>
      <c r="AA18" s="31" t="str">
        <f t="shared" si="8"/>
        <v>BB</v>
      </c>
      <c r="AB18" s="31" t="str">
        <f t="shared" si="8"/>
        <v>04 Persons</v>
      </c>
      <c r="AC18" s="34">
        <f t="shared" si="9"/>
        <v>2880</v>
      </c>
      <c r="AD18" s="34">
        <f t="shared" si="9"/>
        <v>4285</v>
      </c>
      <c r="AE18" s="34">
        <f t="shared" si="9"/>
        <v>2880</v>
      </c>
      <c r="AF18" s="34">
        <f t="shared" si="9"/>
        <v>1975</v>
      </c>
    </row>
    <row r="19" spans="1:32" ht="19.899999999999999" customHeight="1">
      <c r="A19" s="30" t="s">
        <v>516</v>
      </c>
      <c r="B19" s="31" t="s">
        <v>139</v>
      </c>
      <c r="C19" s="31" t="s">
        <v>140</v>
      </c>
      <c r="D19" s="31">
        <v>3395</v>
      </c>
      <c r="E19" s="31">
        <v>6365</v>
      </c>
      <c r="F19" s="31">
        <v>3395</v>
      </c>
      <c r="G19" s="31">
        <v>2800</v>
      </c>
      <c r="H19" s="8"/>
      <c r="I19" s="33"/>
      <c r="J19" s="33"/>
      <c r="K19" s="33">
        <v>0</v>
      </c>
      <c r="M19" s="30" t="str">
        <f t="shared" si="3"/>
        <v xml:space="preserve">Premier Water Villa </v>
      </c>
      <c r="N19" s="31" t="str">
        <f t="shared" si="3"/>
        <v>BB</v>
      </c>
      <c r="O19" s="31" t="str">
        <f t="shared" si="3"/>
        <v>02 Persons</v>
      </c>
      <c r="P19" s="34">
        <f t="shared" si="4"/>
        <v>3395</v>
      </c>
      <c r="Q19" s="34">
        <f t="shared" si="5"/>
        <v>6365</v>
      </c>
      <c r="R19" s="34">
        <f t="shared" si="6"/>
        <v>3395</v>
      </c>
      <c r="S19" s="34">
        <f t="shared" si="7"/>
        <v>2800</v>
      </c>
      <c r="U19" s="53">
        <v>15</v>
      </c>
      <c r="V19" s="53">
        <v>45</v>
      </c>
      <c r="W19" s="53">
        <v>15</v>
      </c>
      <c r="X19" s="53">
        <v>15</v>
      </c>
      <c r="Z19" s="30" t="str">
        <f t="shared" si="8"/>
        <v xml:space="preserve">Premier Water Villa </v>
      </c>
      <c r="AA19" s="31" t="str">
        <f t="shared" si="8"/>
        <v>BB</v>
      </c>
      <c r="AB19" s="31" t="str">
        <f t="shared" si="8"/>
        <v>02 Persons</v>
      </c>
      <c r="AC19" s="34">
        <f t="shared" si="9"/>
        <v>3410</v>
      </c>
      <c r="AD19" s="34">
        <f t="shared" si="9"/>
        <v>6410</v>
      </c>
      <c r="AE19" s="34">
        <f t="shared" si="9"/>
        <v>3410</v>
      </c>
      <c r="AF19" s="34">
        <f t="shared" si="9"/>
        <v>2815</v>
      </c>
    </row>
    <row r="20" spans="1:32" ht="19.899999999999999" customHeight="1">
      <c r="A20" s="30" t="s">
        <v>517</v>
      </c>
      <c r="B20" s="31" t="s">
        <v>139</v>
      </c>
      <c r="C20" s="31" t="s">
        <v>140</v>
      </c>
      <c r="D20" s="31">
        <v>3925</v>
      </c>
      <c r="E20" s="31">
        <v>8700</v>
      </c>
      <c r="F20" s="31">
        <v>3925</v>
      </c>
      <c r="G20" s="31">
        <v>3245</v>
      </c>
      <c r="H20" s="8"/>
      <c r="I20" s="33"/>
      <c r="J20" s="33"/>
      <c r="K20" s="33">
        <v>0</v>
      </c>
      <c r="M20" s="30" t="str">
        <f t="shared" si="3"/>
        <v>Juniour Beach Suite</v>
      </c>
      <c r="N20" s="31" t="str">
        <f t="shared" si="3"/>
        <v>BB</v>
      </c>
      <c r="O20" s="31" t="str">
        <f t="shared" si="3"/>
        <v>02 Persons</v>
      </c>
      <c r="P20" s="34">
        <f t="shared" si="4"/>
        <v>3925</v>
      </c>
      <c r="Q20" s="34">
        <f t="shared" si="5"/>
        <v>8700</v>
      </c>
      <c r="R20" s="34">
        <f t="shared" si="6"/>
        <v>3925</v>
      </c>
      <c r="S20" s="34">
        <f t="shared" si="7"/>
        <v>3245</v>
      </c>
      <c r="U20" s="53">
        <v>15</v>
      </c>
      <c r="V20" s="53">
        <v>45</v>
      </c>
      <c r="W20" s="53">
        <v>15</v>
      </c>
      <c r="X20" s="53">
        <v>15</v>
      </c>
      <c r="Z20" s="30" t="str">
        <f t="shared" si="8"/>
        <v>Juniour Beach Suite</v>
      </c>
      <c r="AA20" s="31" t="str">
        <f t="shared" si="8"/>
        <v>BB</v>
      </c>
      <c r="AB20" s="31" t="str">
        <f t="shared" si="8"/>
        <v>02 Persons</v>
      </c>
      <c r="AC20" s="34">
        <f t="shared" si="9"/>
        <v>3940</v>
      </c>
      <c r="AD20" s="34">
        <f t="shared" si="9"/>
        <v>8745</v>
      </c>
      <c r="AE20" s="34">
        <f t="shared" si="9"/>
        <v>3940</v>
      </c>
      <c r="AF20" s="34">
        <f t="shared" si="9"/>
        <v>3260</v>
      </c>
    </row>
    <row r="21" spans="1:32" ht="19.899999999999999" customHeight="1">
      <c r="A21" s="30" t="s">
        <v>518</v>
      </c>
      <c r="B21" s="31" t="s">
        <v>139</v>
      </c>
      <c r="C21" s="31" t="s">
        <v>68</v>
      </c>
      <c r="D21" s="31">
        <v>5185</v>
      </c>
      <c r="E21" s="31">
        <v>11460</v>
      </c>
      <c r="F21" s="31">
        <v>5185</v>
      </c>
      <c r="G21" s="31">
        <v>4010</v>
      </c>
      <c r="H21" s="8"/>
      <c r="I21" s="33"/>
      <c r="J21" s="33"/>
      <c r="K21" s="33">
        <v>0</v>
      </c>
      <c r="M21" s="30" t="str">
        <f t="shared" si="3"/>
        <v xml:space="preserve">Beach Suite Two Bed Room </v>
      </c>
      <c r="N21" s="31" t="str">
        <f t="shared" si="3"/>
        <v>BB</v>
      </c>
      <c r="O21" s="31" t="str">
        <f t="shared" si="3"/>
        <v>04 Persons</v>
      </c>
      <c r="P21" s="34">
        <f t="shared" si="4"/>
        <v>5185</v>
      </c>
      <c r="Q21" s="34">
        <f t="shared" si="5"/>
        <v>11460</v>
      </c>
      <c r="R21" s="34">
        <f t="shared" si="6"/>
        <v>5185</v>
      </c>
      <c r="S21" s="34">
        <f t="shared" si="7"/>
        <v>4010</v>
      </c>
      <c r="U21" s="53">
        <v>40</v>
      </c>
      <c r="V21" s="53">
        <v>60</v>
      </c>
      <c r="W21" s="53">
        <v>40</v>
      </c>
      <c r="X21" s="53">
        <v>40</v>
      </c>
      <c r="Z21" s="30" t="str">
        <f t="shared" si="8"/>
        <v xml:space="preserve">Beach Suite Two Bed Room </v>
      </c>
      <c r="AA21" s="31" t="str">
        <f t="shared" si="8"/>
        <v>BB</v>
      </c>
      <c r="AB21" s="31" t="str">
        <f t="shared" si="8"/>
        <v>04 Persons</v>
      </c>
      <c r="AC21" s="34">
        <f t="shared" si="9"/>
        <v>5225</v>
      </c>
      <c r="AD21" s="34">
        <f t="shared" si="9"/>
        <v>11520</v>
      </c>
      <c r="AE21" s="34">
        <f t="shared" si="9"/>
        <v>5225</v>
      </c>
      <c r="AF21" s="34">
        <f t="shared" si="9"/>
        <v>4050</v>
      </c>
    </row>
    <row r="22" spans="1:32" ht="19.899999999999999" customHeight="1">
      <c r="A22" s="30" t="s">
        <v>519</v>
      </c>
      <c r="B22" s="31" t="s">
        <v>139</v>
      </c>
      <c r="C22" s="31" t="s">
        <v>68</v>
      </c>
      <c r="D22" s="31">
        <v>6155</v>
      </c>
      <c r="E22" s="31">
        <v>12310</v>
      </c>
      <c r="F22" s="31">
        <v>6155</v>
      </c>
      <c r="G22" s="31">
        <v>4455</v>
      </c>
      <c r="H22" s="8"/>
      <c r="I22" s="33"/>
      <c r="J22" s="33"/>
      <c r="K22" s="33">
        <v>0</v>
      </c>
      <c r="M22" s="30" t="str">
        <f t="shared" si="3"/>
        <v xml:space="preserve">Premier Water Suite Two Bed Room </v>
      </c>
      <c r="N22" s="31" t="str">
        <f t="shared" si="3"/>
        <v>BB</v>
      </c>
      <c r="O22" s="31" t="str">
        <f t="shared" si="3"/>
        <v>04 Persons</v>
      </c>
      <c r="P22" s="34">
        <f t="shared" si="4"/>
        <v>6155</v>
      </c>
      <c r="Q22" s="34">
        <f t="shared" si="5"/>
        <v>12310</v>
      </c>
      <c r="R22" s="34">
        <f t="shared" si="6"/>
        <v>6155</v>
      </c>
      <c r="S22" s="34">
        <f t="shared" si="7"/>
        <v>4455</v>
      </c>
      <c r="U22" s="53">
        <v>40</v>
      </c>
      <c r="V22" s="53">
        <v>60</v>
      </c>
      <c r="W22" s="53">
        <v>40</v>
      </c>
      <c r="X22" s="53">
        <v>40</v>
      </c>
      <c r="Z22" s="30" t="str">
        <f t="shared" si="8"/>
        <v xml:space="preserve">Premier Water Suite Two Bed Room </v>
      </c>
      <c r="AA22" s="31" t="str">
        <f t="shared" si="8"/>
        <v>BB</v>
      </c>
      <c r="AB22" s="31" t="str">
        <f t="shared" si="8"/>
        <v>04 Persons</v>
      </c>
      <c r="AC22" s="34">
        <f t="shared" si="9"/>
        <v>6195</v>
      </c>
      <c r="AD22" s="34">
        <f t="shared" si="9"/>
        <v>12370</v>
      </c>
      <c r="AE22" s="34">
        <f t="shared" si="9"/>
        <v>6195</v>
      </c>
      <c r="AF22" s="34">
        <f t="shared" si="9"/>
        <v>4495</v>
      </c>
    </row>
    <row r="23" spans="1:32" ht="19.899999999999999" customHeight="1">
      <c r="A23" s="30" t="s">
        <v>520</v>
      </c>
      <c r="B23" s="31" t="s">
        <v>139</v>
      </c>
      <c r="C23" s="31" t="s">
        <v>68</v>
      </c>
      <c r="D23" s="31">
        <v>6705</v>
      </c>
      <c r="E23" s="31">
        <v>13470</v>
      </c>
      <c r="F23" s="31">
        <v>6705</v>
      </c>
      <c r="G23" s="31">
        <v>5005</v>
      </c>
      <c r="H23" s="8"/>
      <c r="I23" s="33"/>
      <c r="J23" s="33"/>
      <c r="K23" s="33">
        <v>0</v>
      </c>
      <c r="M23" s="30" t="str">
        <f t="shared" si="3"/>
        <v xml:space="preserve">Sunset Water Villa Two Bed Room </v>
      </c>
      <c r="N23" s="31" t="str">
        <f t="shared" si="3"/>
        <v>BB</v>
      </c>
      <c r="O23" s="31" t="str">
        <f t="shared" si="3"/>
        <v>04 Persons</v>
      </c>
      <c r="P23" s="34">
        <f t="shared" si="4"/>
        <v>6705</v>
      </c>
      <c r="Q23" s="34">
        <f t="shared" si="5"/>
        <v>13470</v>
      </c>
      <c r="R23" s="34">
        <f t="shared" si="6"/>
        <v>6705</v>
      </c>
      <c r="S23" s="34">
        <f t="shared" si="7"/>
        <v>5005</v>
      </c>
      <c r="U23" s="53">
        <v>50</v>
      </c>
      <c r="V23" s="53">
        <v>100</v>
      </c>
      <c r="W23" s="53">
        <v>50</v>
      </c>
      <c r="X23" s="53">
        <v>50</v>
      </c>
      <c r="Z23" s="30" t="str">
        <f t="shared" si="8"/>
        <v xml:space="preserve">Sunset Water Villa Two Bed Room </v>
      </c>
      <c r="AA23" s="31" t="str">
        <f t="shared" si="8"/>
        <v>BB</v>
      </c>
      <c r="AB23" s="31" t="str">
        <f t="shared" si="8"/>
        <v>04 Persons</v>
      </c>
      <c r="AC23" s="34">
        <f t="shared" si="9"/>
        <v>6755</v>
      </c>
      <c r="AD23" s="34">
        <f t="shared" si="9"/>
        <v>13570</v>
      </c>
      <c r="AE23" s="34">
        <f t="shared" si="9"/>
        <v>6755</v>
      </c>
      <c r="AF23" s="34">
        <f t="shared" si="9"/>
        <v>5055</v>
      </c>
    </row>
    <row r="24" spans="1:32" ht="19.899999999999999" customHeight="1">
      <c r="A24" s="83"/>
      <c r="B24" s="9"/>
      <c r="C24" s="9"/>
      <c r="D24" s="9"/>
      <c r="E24" s="9"/>
      <c r="F24" s="9"/>
      <c r="G24" s="9"/>
      <c r="H24" s="8"/>
      <c r="I24" s="8"/>
      <c r="J24" s="8"/>
      <c r="K24" s="8"/>
      <c r="M24" s="5"/>
      <c r="N24" s="9"/>
      <c r="O24" s="9"/>
      <c r="P24" s="8"/>
      <c r="Q24" s="8"/>
      <c r="R24" s="8"/>
      <c r="S24" s="8"/>
      <c r="U24" s="8"/>
      <c r="V24" s="8"/>
      <c r="W24" s="8"/>
      <c r="X24" s="8"/>
      <c r="Z24" s="5"/>
      <c r="AA24" s="9"/>
      <c r="AB24" s="9"/>
      <c r="AC24" s="8"/>
      <c r="AD24" s="8"/>
      <c r="AE24" s="8"/>
      <c r="AF24" s="8"/>
    </row>
    <row r="25" spans="1:32" ht="19.899999999999999" customHeight="1">
      <c r="A25" s="83"/>
      <c r="B25" s="9"/>
      <c r="C25" s="9"/>
      <c r="D25" s="9"/>
      <c r="E25" s="9"/>
      <c r="F25" s="9"/>
      <c r="G25" s="9"/>
      <c r="H25" s="8"/>
      <c r="I25" s="8"/>
      <c r="J25" s="8"/>
      <c r="K25" s="8"/>
      <c r="M25" s="5"/>
      <c r="N25" s="9"/>
      <c r="O25" s="9"/>
      <c r="P25" s="8"/>
      <c r="Q25" s="8"/>
      <c r="R25" s="8"/>
      <c r="S25" s="8"/>
      <c r="U25" s="8"/>
      <c r="V25" s="8"/>
      <c r="W25" s="8"/>
      <c r="X25" s="8"/>
      <c r="Z25" s="5"/>
      <c r="AA25" s="9"/>
      <c r="AB25" s="9"/>
      <c r="AC25" s="8"/>
      <c r="AD25" s="8"/>
      <c r="AE25" s="8"/>
      <c r="AF25" s="8"/>
    </row>
    <row r="26" spans="1:32" ht="19.899999999999999" customHeight="1">
      <c r="A26" s="83" t="s">
        <v>521</v>
      </c>
      <c r="B26" s="9"/>
      <c r="C26" s="9"/>
      <c r="D26" s="9"/>
      <c r="E26" s="9"/>
      <c r="F26" s="9"/>
      <c r="G26" s="9"/>
      <c r="H26" s="8"/>
      <c r="I26" s="8"/>
      <c r="J26" s="8"/>
      <c r="K26" s="8"/>
      <c r="M26" s="5"/>
      <c r="N26" s="9"/>
      <c r="O26" s="9"/>
      <c r="P26" s="8"/>
      <c r="Q26" s="8"/>
      <c r="R26" s="8"/>
      <c r="S26" s="8"/>
      <c r="U26" s="8"/>
      <c r="V26" s="8"/>
      <c r="W26" s="8"/>
      <c r="X26" s="8"/>
      <c r="Z26" s="5"/>
      <c r="AA26" s="9"/>
      <c r="AB26" s="9"/>
      <c r="AC26" s="8"/>
      <c r="AD26" s="8"/>
      <c r="AE26" s="8"/>
      <c r="AF26" s="8"/>
    </row>
    <row r="27" spans="1:32" ht="19.899999999999999" customHeight="1">
      <c r="A27" s="83"/>
      <c r="B27" s="9"/>
      <c r="C27" s="9"/>
      <c r="D27" s="9"/>
      <c r="E27" s="9"/>
      <c r="F27" s="9"/>
      <c r="G27" s="9"/>
      <c r="H27" s="8"/>
      <c r="I27" s="8"/>
      <c r="J27" s="8"/>
      <c r="K27" s="8"/>
      <c r="M27" s="5"/>
      <c r="N27" s="9"/>
      <c r="O27" s="9"/>
      <c r="P27" s="8"/>
      <c r="Q27" s="8"/>
      <c r="R27" s="8"/>
      <c r="S27" s="8"/>
      <c r="U27" s="8"/>
      <c r="V27" s="8"/>
      <c r="W27" s="8"/>
      <c r="X27" s="8"/>
      <c r="Z27" s="5"/>
      <c r="AA27" s="9"/>
      <c r="AB27" s="9"/>
      <c r="AC27" s="8"/>
      <c r="AD27" s="8"/>
      <c r="AE27" s="8"/>
      <c r="AF27" s="8"/>
    </row>
    <row r="28" spans="1:32" ht="19.899999999999999" customHeight="1">
      <c r="A28" s="25" t="s">
        <v>24</v>
      </c>
      <c r="I28" s="25" t="s">
        <v>25</v>
      </c>
      <c r="M28" s="25" t="s">
        <v>26</v>
      </c>
      <c r="U28" s="25" t="s">
        <v>27</v>
      </c>
      <c r="Z28" s="25" t="s">
        <v>129</v>
      </c>
    </row>
    <row r="29" spans="1:32" ht="19.899999999999999" customHeight="1">
      <c r="A29" s="299" t="s">
        <v>0</v>
      </c>
      <c r="B29" s="299" t="s">
        <v>1</v>
      </c>
      <c r="C29" s="299" t="s">
        <v>29</v>
      </c>
      <c r="D29" s="57" t="s">
        <v>130</v>
      </c>
      <c r="E29" s="57" t="s">
        <v>157</v>
      </c>
      <c r="F29" s="57">
        <v>0</v>
      </c>
      <c r="G29" s="57">
        <v>0</v>
      </c>
      <c r="H29" s="8"/>
      <c r="I29" s="26" t="s">
        <v>32</v>
      </c>
      <c r="J29" s="26" t="s">
        <v>33</v>
      </c>
      <c r="K29" s="26" t="s">
        <v>34</v>
      </c>
      <c r="M29" s="294" t="s">
        <v>0</v>
      </c>
      <c r="N29" s="294" t="s">
        <v>1</v>
      </c>
      <c r="O29" s="294" t="s">
        <v>29</v>
      </c>
      <c r="P29" s="51" t="str">
        <f t="shared" ref="P29:S30" si="10">D29</f>
        <v>High</v>
      </c>
      <c r="Q29" s="51" t="str">
        <f t="shared" si="10"/>
        <v>Festive</v>
      </c>
      <c r="R29" s="51">
        <f t="shared" si="10"/>
        <v>0</v>
      </c>
      <c r="S29" s="51">
        <f t="shared" si="10"/>
        <v>0</v>
      </c>
      <c r="U29" s="27" t="str">
        <f>P29</f>
        <v>High</v>
      </c>
      <c r="V29" s="27" t="str">
        <f t="shared" ref="V29:X30" si="11">Q29</f>
        <v>Festive</v>
      </c>
      <c r="W29" s="27">
        <f t="shared" si="11"/>
        <v>0</v>
      </c>
      <c r="X29" s="27">
        <f t="shared" si="11"/>
        <v>0</v>
      </c>
      <c r="Z29" s="311" t="s">
        <v>0</v>
      </c>
      <c r="AA29" s="311" t="s">
        <v>1</v>
      </c>
      <c r="AB29" s="311" t="s">
        <v>29</v>
      </c>
      <c r="AC29" s="52" t="str">
        <f>U29</f>
        <v>High</v>
      </c>
      <c r="AD29" s="52" t="str">
        <f t="shared" ref="AD29:AF30" si="12">V29</f>
        <v>Festive</v>
      </c>
      <c r="AE29" s="52">
        <f t="shared" si="12"/>
        <v>0</v>
      </c>
      <c r="AF29" s="52">
        <f t="shared" si="12"/>
        <v>0</v>
      </c>
    </row>
    <row r="30" spans="1:32" ht="19.899999999999999" customHeight="1">
      <c r="A30" s="299"/>
      <c r="B30" s="299"/>
      <c r="C30" s="299"/>
      <c r="D30" s="57" t="s">
        <v>190</v>
      </c>
      <c r="E30" s="57" t="s">
        <v>522</v>
      </c>
      <c r="F30" s="57">
        <v>0</v>
      </c>
      <c r="G30" s="57">
        <v>0</v>
      </c>
      <c r="H30" s="8"/>
      <c r="I30" s="26" t="s">
        <v>37</v>
      </c>
      <c r="J30" s="26" t="s">
        <v>38</v>
      </c>
      <c r="K30" s="26" t="s">
        <v>137</v>
      </c>
      <c r="M30" s="294"/>
      <c r="N30" s="294"/>
      <c r="O30" s="294"/>
      <c r="P30" s="51" t="str">
        <f t="shared" si="10"/>
        <v>01 Oct 2020 to 23 Dec 2020</v>
      </c>
      <c r="Q30" s="51" t="str">
        <f t="shared" si="10"/>
        <v>24 Dec 2020 to 09 Jan 2021</v>
      </c>
      <c r="R30" s="51">
        <f t="shared" si="10"/>
        <v>0</v>
      </c>
      <c r="S30" s="51">
        <f t="shared" si="10"/>
        <v>0</v>
      </c>
      <c r="U30" s="27" t="str">
        <f>P30</f>
        <v>01 Oct 2020 to 23 Dec 2020</v>
      </c>
      <c r="V30" s="27" t="str">
        <f t="shared" si="11"/>
        <v>24 Dec 2020 to 09 Jan 2021</v>
      </c>
      <c r="W30" s="27">
        <f t="shared" si="11"/>
        <v>0</v>
      </c>
      <c r="X30" s="27">
        <f t="shared" si="11"/>
        <v>0</v>
      </c>
      <c r="Z30" s="311"/>
      <c r="AA30" s="311"/>
      <c r="AB30" s="311"/>
      <c r="AC30" s="52" t="str">
        <f>U30</f>
        <v>01 Oct 2020 to 23 Dec 2020</v>
      </c>
      <c r="AD30" s="52" t="str">
        <f t="shared" si="12"/>
        <v>24 Dec 2020 to 09 Jan 2021</v>
      </c>
      <c r="AE30" s="52">
        <f t="shared" si="12"/>
        <v>0</v>
      </c>
      <c r="AF30" s="52">
        <f t="shared" si="12"/>
        <v>0</v>
      </c>
    </row>
    <row r="31" spans="1:32" ht="19.899999999999999" customHeight="1">
      <c r="A31" s="30" t="s">
        <v>330</v>
      </c>
      <c r="B31" s="31" t="s">
        <v>139</v>
      </c>
      <c r="C31" s="31" t="s">
        <v>140</v>
      </c>
      <c r="D31" s="31">
        <v>1200</v>
      </c>
      <c r="E31" s="31">
        <v>2650</v>
      </c>
      <c r="F31" s="31">
        <v>0</v>
      </c>
      <c r="G31" s="31">
        <v>0</v>
      </c>
      <c r="H31" s="8"/>
      <c r="I31" s="33"/>
      <c r="J31" s="33"/>
      <c r="K31" s="33">
        <v>0</v>
      </c>
      <c r="M31" s="30" t="str">
        <f t="shared" ref="M31:O43" si="13">A31</f>
        <v>Beach Villa</v>
      </c>
      <c r="N31" s="31" t="str">
        <f t="shared" si="13"/>
        <v>BB</v>
      </c>
      <c r="O31" s="31" t="str">
        <f t="shared" si="13"/>
        <v>02 Persons</v>
      </c>
      <c r="P31" s="34">
        <f t="shared" ref="P31:P43" si="14">D31+K31</f>
        <v>1200</v>
      </c>
      <c r="Q31" s="34">
        <f t="shared" ref="Q31:Q43" si="15">E31+K31</f>
        <v>2650</v>
      </c>
      <c r="R31" s="34">
        <f t="shared" ref="R31:R43" si="16">F31+K31</f>
        <v>0</v>
      </c>
      <c r="S31" s="34">
        <f t="shared" ref="S31:S43" si="17">G31+K31</f>
        <v>0</v>
      </c>
      <c r="U31" s="53">
        <v>10</v>
      </c>
      <c r="V31" s="53">
        <v>25</v>
      </c>
      <c r="W31" s="53">
        <v>10</v>
      </c>
      <c r="X31" s="53">
        <v>10</v>
      </c>
      <c r="Z31" s="30" t="str">
        <f t="shared" ref="Z31:AB43" si="18">M31</f>
        <v>Beach Villa</v>
      </c>
      <c r="AA31" s="31" t="str">
        <f t="shared" si="18"/>
        <v>BB</v>
      </c>
      <c r="AB31" s="31" t="str">
        <f t="shared" si="18"/>
        <v>02 Persons</v>
      </c>
      <c r="AC31" s="34">
        <f t="shared" ref="AC31:AF43" si="19">P31+U31</f>
        <v>1210</v>
      </c>
      <c r="AD31" s="34">
        <f t="shared" si="19"/>
        <v>2675</v>
      </c>
      <c r="AE31" s="34">
        <f t="shared" si="19"/>
        <v>10</v>
      </c>
      <c r="AF31" s="34">
        <f t="shared" si="19"/>
        <v>10</v>
      </c>
    </row>
    <row r="32" spans="1:32" ht="19.899999999999999" customHeight="1">
      <c r="A32" s="30" t="s">
        <v>331</v>
      </c>
      <c r="B32" s="31" t="s">
        <v>139</v>
      </c>
      <c r="C32" s="31" t="s">
        <v>140</v>
      </c>
      <c r="D32" s="31">
        <v>1635</v>
      </c>
      <c r="E32" s="31">
        <v>3105</v>
      </c>
      <c r="F32" s="31">
        <v>0</v>
      </c>
      <c r="G32" s="31">
        <v>0</v>
      </c>
      <c r="H32" s="8"/>
      <c r="I32" s="33"/>
      <c r="J32" s="33"/>
      <c r="K32" s="33">
        <v>0</v>
      </c>
      <c r="M32" s="30" t="str">
        <f t="shared" si="13"/>
        <v>Water Villa</v>
      </c>
      <c r="N32" s="31" t="str">
        <f t="shared" si="13"/>
        <v>BB</v>
      </c>
      <c r="O32" s="31" t="str">
        <f t="shared" si="13"/>
        <v>02 Persons</v>
      </c>
      <c r="P32" s="34">
        <f t="shared" si="14"/>
        <v>1635</v>
      </c>
      <c r="Q32" s="34">
        <f t="shared" si="15"/>
        <v>3105</v>
      </c>
      <c r="R32" s="34">
        <f t="shared" si="16"/>
        <v>0</v>
      </c>
      <c r="S32" s="34">
        <f t="shared" si="17"/>
        <v>0</v>
      </c>
      <c r="U32" s="53">
        <v>10</v>
      </c>
      <c r="V32" s="53">
        <v>25</v>
      </c>
      <c r="W32" s="53">
        <v>10</v>
      </c>
      <c r="X32" s="53">
        <v>10</v>
      </c>
      <c r="Z32" s="30" t="str">
        <f t="shared" si="18"/>
        <v>Water Villa</v>
      </c>
      <c r="AA32" s="31" t="str">
        <f t="shared" si="18"/>
        <v>BB</v>
      </c>
      <c r="AB32" s="31" t="str">
        <f t="shared" si="18"/>
        <v>02 Persons</v>
      </c>
      <c r="AC32" s="34">
        <f t="shared" si="19"/>
        <v>1645</v>
      </c>
      <c r="AD32" s="34">
        <f t="shared" si="19"/>
        <v>3130</v>
      </c>
      <c r="AE32" s="34">
        <f t="shared" si="19"/>
        <v>10</v>
      </c>
      <c r="AF32" s="34">
        <f t="shared" si="19"/>
        <v>10</v>
      </c>
    </row>
    <row r="33" spans="1:32" ht="19.899999999999999" customHeight="1">
      <c r="A33" s="30" t="s">
        <v>510</v>
      </c>
      <c r="B33" s="31" t="s">
        <v>139</v>
      </c>
      <c r="C33" s="31" t="s">
        <v>140</v>
      </c>
      <c r="D33" s="31">
        <v>1750</v>
      </c>
      <c r="E33" s="31">
        <v>3225</v>
      </c>
      <c r="F33" s="31">
        <v>0</v>
      </c>
      <c r="G33" s="31">
        <v>0</v>
      </c>
      <c r="H33" s="8"/>
      <c r="I33" s="33"/>
      <c r="J33" s="33"/>
      <c r="K33" s="33">
        <v>0</v>
      </c>
      <c r="M33" s="30" t="str">
        <f t="shared" si="13"/>
        <v>Superior Water Villa</v>
      </c>
      <c r="N33" s="31" t="str">
        <f t="shared" si="13"/>
        <v>BB</v>
      </c>
      <c r="O33" s="31" t="str">
        <f t="shared" si="13"/>
        <v>02 Persons</v>
      </c>
      <c r="P33" s="34">
        <f t="shared" si="14"/>
        <v>1750</v>
      </c>
      <c r="Q33" s="34">
        <f t="shared" si="15"/>
        <v>3225</v>
      </c>
      <c r="R33" s="34">
        <f t="shared" si="16"/>
        <v>0</v>
      </c>
      <c r="S33" s="34">
        <f t="shared" si="17"/>
        <v>0</v>
      </c>
      <c r="U33" s="53">
        <v>10</v>
      </c>
      <c r="V33" s="53">
        <v>25</v>
      </c>
      <c r="W33" s="53">
        <v>10</v>
      </c>
      <c r="X33" s="53">
        <v>10</v>
      </c>
      <c r="Z33" s="30" t="str">
        <f t="shared" si="18"/>
        <v>Superior Water Villa</v>
      </c>
      <c r="AA33" s="31" t="str">
        <f t="shared" si="18"/>
        <v>BB</v>
      </c>
      <c r="AB33" s="31" t="str">
        <f t="shared" si="18"/>
        <v>02 Persons</v>
      </c>
      <c r="AC33" s="34">
        <f t="shared" si="19"/>
        <v>1760</v>
      </c>
      <c r="AD33" s="34">
        <f t="shared" si="19"/>
        <v>3250</v>
      </c>
      <c r="AE33" s="34">
        <f t="shared" si="19"/>
        <v>10</v>
      </c>
      <c r="AF33" s="34">
        <f t="shared" si="19"/>
        <v>10</v>
      </c>
    </row>
    <row r="34" spans="1:32" ht="19.899999999999999" customHeight="1">
      <c r="A34" s="30" t="s">
        <v>511</v>
      </c>
      <c r="B34" s="31" t="s">
        <v>139</v>
      </c>
      <c r="C34" s="31" t="s">
        <v>140</v>
      </c>
      <c r="D34" s="31">
        <v>1805</v>
      </c>
      <c r="E34" s="31">
        <v>3280</v>
      </c>
      <c r="F34" s="31">
        <v>0</v>
      </c>
      <c r="G34" s="31">
        <v>0</v>
      </c>
      <c r="H34" s="8"/>
      <c r="I34" s="33"/>
      <c r="J34" s="33"/>
      <c r="K34" s="33">
        <v>0</v>
      </c>
      <c r="M34" s="30" t="str">
        <f t="shared" si="13"/>
        <v>Deluxe Beach Villa</v>
      </c>
      <c r="N34" s="31" t="str">
        <f t="shared" si="13"/>
        <v>BB</v>
      </c>
      <c r="O34" s="31" t="str">
        <f t="shared" si="13"/>
        <v>02 Persons</v>
      </c>
      <c r="P34" s="34">
        <f t="shared" si="14"/>
        <v>1805</v>
      </c>
      <c r="Q34" s="34">
        <f t="shared" si="15"/>
        <v>3280</v>
      </c>
      <c r="R34" s="34">
        <f t="shared" si="16"/>
        <v>0</v>
      </c>
      <c r="S34" s="34">
        <f t="shared" si="17"/>
        <v>0</v>
      </c>
      <c r="U34" s="53">
        <v>10</v>
      </c>
      <c r="V34" s="53">
        <v>25</v>
      </c>
      <c r="W34" s="53">
        <v>10</v>
      </c>
      <c r="X34" s="53">
        <v>10</v>
      </c>
      <c r="Z34" s="30" t="str">
        <f t="shared" si="18"/>
        <v>Deluxe Beach Villa</v>
      </c>
      <c r="AA34" s="31" t="str">
        <f t="shared" si="18"/>
        <v>BB</v>
      </c>
      <c r="AB34" s="31" t="str">
        <f t="shared" si="18"/>
        <v>02 Persons</v>
      </c>
      <c r="AC34" s="34">
        <f t="shared" si="19"/>
        <v>1815</v>
      </c>
      <c r="AD34" s="34">
        <f t="shared" si="19"/>
        <v>3305</v>
      </c>
      <c r="AE34" s="34">
        <f t="shared" si="19"/>
        <v>10</v>
      </c>
      <c r="AF34" s="34">
        <f t="shared" si="19"/>
        <v>10</v>
      </c>
    </row>
    <row r="35" spans="1:32" ht="19.899999999999999" customHeight="1">
      <c r="A35" s="30" t="s">
        <v>512</v>
      </c>
      <c r="B35" s="31" t="s">
        <v>139</v>
      </c>
      <c r="C35" s="31" t="s">
        <v>140</v>
      </c>
      <c r="D35" s="31">
        <v>2090</v>
      </c>
      <c r="E35" s="31">
        <v>3570</v>
      </c>
      <c r="F35" s="31">
        <v>0</v>
      </c>
      <c r="G35" s="31">
        <v>0</v>
      </c>
      <c r="H35" s="8"/>
      <c r="I35" s="33"/>
      <c r="J35" s="33"/>
      <c r="K35" s="33">
        <v>0</v>
      </c>
      <c r="M35" s="30" t="str">
        <f t="shared" si="13"/>
        <v>Retreat Water Villa</v>
      </c>
      <c r="N35" s="31" t="str">
        <f t="shared" si="13"/>
        <v>BB</v>
      </c>
      <c r="O35" s="31" t="str">
        <f t="shared" si="13"/>
        <v>02 Persons</v>
      </c>
      <c r="P35" s="34">
        <f t="shared" si="14"/>
        <v>2090</v>
      </c>
      <c r="Q35" s="34">
        <f t="shared" si="15"/>
        <v>3570</v>
      </c>
      <c r="R35" s="34">
        <f t="shared" si="16"/>
        <v>0</v>
      </c>
      <c r="S35" s="34">
        <f t="shared" si="17"/>
        <v>0</v>
      </c>
      <c r="U35" s="53">
        <v>10</v>
      </c>
      <c r="V35" s="53">
        <v>35</v>
      </c>
      <c r="W35" s="53">
        <v>10</v>
      </c>
      <c r="X35" s="53">
        <v>10</v>
      </c>
      <c r="Z35" s="30" t="str">
        <f t="shared" si="18"/>
        <v>Retreat Water Villa</v>
      </c>
      <c r="AA35" s="31" t="str">
        <f t="shared" si="18"/>
        <v>BB</v>
      </c>
      <c r="AB35" s="31" t="str">
        <f t="shared" si="18"/>
        <v>02 Persons</v>
      </c>
      <c r="AC35" s="34">
        <f t="shared" si="19"/>
        <v>2100</v>
      </c>
      <c r="AD35" s="34">
        <f t="shared" si="19"/>
        <v>3605</v>
      </c>
      <c r="AE35" s="34">
        <f t="shared" si="19"/>
        <v>10</v>
      </c>
      <c r="AF35" s="34">
        <f t="shared" si="19"/>
        <v>10</v>
      </c>
    </row>
    <row r="36" spans="1:32" ht="19.899999999999999" customHeight="1">
      <c r="A36" s="30" t="s">
        <v>513</v>
      </c>
      <c r="B36" s="31" t="s">
        <v>139</v>
      </c>
      <c r="C36" s="31" t="s">
        <v>140</v>
      </c>
      <c r="D36" s="31">
        <v>2300</v>
      </c>
      <c r="E36" s="31">
        <v>3790</v>
      </c>
      <c r="F36" s="31">
        <v>0</v>
      </c>
      <c r="G36" s="31">
        <v>0</v>
      </c>
      <c r="H36" s="8"/>
      <c r="I36" s="33"/>
      <c r="J36" s="33"/>
      <c r="K36" s="33">
        <v>0</v>
      </c>
      <c r="M36" s="30" t="str">
        <f t="shared" si="13"/>
        <v xml:space="preserve">Deluxe Water Villa </v>
      </c>
      <c r="N36" s="31" t="str">
        <f t="shared" si="13"/>
        <v>BB</v>
      </c>
      <c r="O36" s="31" t="str">
        <f t="shared" si="13"/>
        <v>02 Persons</v>
      </c>
      <c r="P36" s="34">
        <f t="shared" si="14"/>
        <v>2300</v>
      </c>
      <c r="Q36" s="34">
        <f t="shared" si="15"/>
        <v>3790</v>
      </c>
      <c r="R36" s="34">
        <f t="shared" si="16"/>
        <v>0</v>
      </c>
      <c r="S36" s="34">
        <f t="shared" si="17"/>
        <v>0</v>
      </c>
      <c r="U36" s="53">
        <v>15</v>
      </c>
      <c r="V36" s="53">
        <v>40</v>
      </c>
      <c r="W36" s="53">
        <v>15</v>
      </c>
      <c r="X36" s="53">
        <v>15</v>
      </c>
      <c r="Z36" s="30" t="str">
        <f t="shared" si="18"/>
        <v xml:space="preserve">Deluxe Water Villa </v>
      </c>
      <c r="AA36" s="31" t="str">
        <f t="shared" si="18"/>
        <v>BB</v>
      </c>
      <c r="AB36" s="31" t="str">
        <f t="shared" si="18"/>
        <v>02 Persons</v>
      </c>
      <c r="AC36" s="34">
        <f t="shared" si="19"/>
        <v>2315</v>
      </c>
      <c r="AD36" s="34">
        <f t="shared" si="19"/>
        <v>3830</v>
      </c>
      <c r="AE36" s="34">
        <f t="shared" si="19"/>
        <v>15</v>
      </c>
      <c r="AF36" s="34">
        <f t="shared" si="19"/>
        <v>15</v>
      </c>
    </row>
    <row r="37" spans="1:32" ht="19.899999999999999" customHeight="1">
      <c r="A37" s="30" t="s">
        <v>514</v>
      </c>
      <c r="B37" s="31" t="s">
        <v>139</v>
      </c>
      <c r="C37" s="31" t="s">
        <v>68</v>
      </c>
      <c r="D37" s="31">
        <v>2565</v>
      </c>
      <c r="E37" s="31">
        <v>4205</v>
      </c>
      <c r="F37" s="31">
        <v>0</v>
      </c>
      <c r="G37" s="31">
        <v>0</v>
      </c>
      <c r="H37" s="8"/>
      <c r="I37" s="33"/>
      <c r="J37" s="33"/>
      <c r="K37" s="33">
        <v>0</v>
      </c>
      <c r="M37" s="30" t="str">
        <f t="shared" si="13"/>
        <v>Deluxe Family Beach Villa</v>
      </c>
      <c r="N37" s="31" t="str">
        <f t="shared" si="13"/>
        <v>BB</v>
      </c>
      <c r="O37" s="31" t="str">
        <f t="shared" si="13"/>
        <v>04 Persons</v>
      </c>
      <c r="P37" s="34">
        <f t="shared" si="14"/>
        <v>2565</v>
      </c>
      <c r="Q37" s="34">
        <f t="shared" si="15"/>
        <v>4205</v>
      </c>
      <c r="R37" s="34">
        <f t="shared" si="16"/>
        <v>0</v>
      </c>
      <c r="S37" s="34">
        <f t="shared" si="17"/>
        <v>0</v>
      </c>
      <c r="U37" s="53">
        <v>15</v>
      </c>
      <c r="V37" s="53">
        <v>40</v>
      </c>
      <c r="W37" s="53">
        <v>15</v>
      </c>
      <c r="X37" s="53">
        <v>15</v>
      </c>
      <c r="Z37" s="30" t="str">
        <f t="shared" si="18"/>
        <v>Deluxe Family Beach Villa</v>
      </c>
      <c r="AA37" s="31" t="str">
        <f t="shared" si="18"/>
        <v>BB</v>
      </c>
      <c r="AB37" s="31" t="str">
        <f t="shared" si="18"/>
        <v>04 Persons</v>
      </c>
      <c r="AC37" s="34">
        <f t="shared" si="19"/>
        <v>2580</v>
      </c>
      <c r="AD37" s="34">
        <f t="shared" si="19"/>
        <v>4245</v>
      </c>
      <c r="AE37" s="34">
        <f t="shared" si="19"/>
        <v>15</v>
      </c>
      <c r="AF37" s="34">
        <f t="shared" si="19"/>
        <v>15</v>
      </c>
    </row>
    <row r="38" spans="1:32" ht="19.899999999999999" customHeight="1">
      <c r="A38" s="30" t="s">
        <v>515</v>
      </c>
      <c r="B38" s="31" t="s">
        <v>139</v>
      </c>
      <c r="C38" s="31" t="s">
        <v>68</v>
      </c>
      <c r="D38" s="31">
        <v>2865</v>
      </c>
      <c r="E38" s="31">
        <v>4370</v>
      </c>
      <c r="F38" s="31">
        <v>0</v>
      </c>
      <c r="G38" s="31">
        <v>0</v>
      </c>
      <c r="H38" s="8"/>
      <c r="I38" s="33"/>
      <c r="J38" s="33"/>
      <c r="K38" s="33">
        <v>0</v>
      </c>
      <c r="M38" s="30" t="str">
        <f t="shared" si="13"/>
        <v>Family Water Villa</v>
      </c>
      <c r="N38" s="31" t="str">
        <f t="shared" si="13"/>
        <v>BB</v>
      </c>
      <c r="O38" s="31" t="str">
        <f t="shared" si="13"/>
        <v>04 Persons</v>
      </c>
      <c r="P38" s="34">
        <f t="shared" si="14"/>
        <v>2865</v>
      </c>
      <c r="Q38" s="34">
        <f t="shared" si="15"/>
        <v>4370</v>
      </c>
      <c r="R38" s="34">
        <f t="shared" si="16"/>
        <v>0</v>
      </c>
      <c r="S38" s="34">
        <f t="shared" si="17"/>
        <v>0</v>
      </c>
      <c r="U38" s="53">
        <v>15</v>
      </c>
      <c r="V38" s="53">
        <v>40</v>
      </c>
      <c r="W38" s="53">
        <v>15</v>
      </c>
      <c r="X38" s="53">
        <v>15</v>
      </c>
      <c r="Z38" s="30" t="str">
        <f t="shared" si="18"/>
        <v>Family Water Villa</v>
      </c>
      <c r="AA38" s="31" t="str">
        <f t="shared" si="18"/>
        <v>BB</v>
      </c>
      <c r="AB38" s="31" t="str">
        <f t="shared" si="18"/>
        <v>04 Persons</v>
      </c>
      <c r="AC38" s="34">
        <f t="shared" si="19"/>
        <v>2880</v>
      </c>
      <c r="AD38" s="34">
        <f t="shared" si="19"/>
        <v>4410</v>
      </c>
      <c r="AE38" s="34">
        <f t="shared" si="19"/>
        <v>15</v>
      </c>
      <c r="AF38" s="34">
        <f t="shared" si="19"/>
        <v>15</v>
      </c>
    </row>
    <row r="39" spans="1:32" ht="19.899999999999999" customHeight="1">
      <c r="A39" s="30" t="s">
        <v>516</v>
      </c>
      <c r="B39" s="31" t="s">
        <v>139</v>
      </c>
      <c r="C39" s="31" t="s">
        <v>140</v>
      </c>
      <c r="D39" s="31">
        <v>3395</v>
      </c>
      <c r="E39" s="31">
        <v>6556</v>
      </c>
      <c r="F39" s="31">
        <v>0</v>
      </c>
      <c r="G39" s="31">
        <v>0</v>
      </c>
      <c r="H39" s="8"/>
      <c r="I39" s="33"/>
      <c r="J39" s="33"/>
      <c r="K39" s="33">
        <v>0</v>
      </c>
      <c r="M39" s="30" t="str">
        <f t="shared" si="13"/>
        <v xml:space="preserve">Premier Water Villa </v>
      </c>
      <c r="N39" s="31" t="str">
        <f t="shared" si="13"/>
        <v>BB</v>
      </c>
      <c r="O39" s="31" t="str">
        <f t="shared" si="13"/>
        <v>02 Persons</v>
      </c>
      <c r="P39" s="34">
        <f t="shared" si="14"/>
        <v>3395</v>
      </c>
      <c r="Q39" s="34">
        <f t="shared" si="15"/>
        <v>6556</v>
      </c>
      <c r="R39" s="34">
        <f t="shared" si="16"/>
        <v>0</v>
      </c>
      <c r="S39" s="34">
        <f t="shared" si="17"/>
        <v>0</v>
      </c>
      <c r="U39" s="53">
        <v>15</v>
      </c>
      <c r="V39" s="53">
        <v>45</v>
      </c>
      <c r="W39" s="53">
        <v>15</v>
      </c>
      <c r="X39" s="53">
        <v>15</v>
      </c>
      <c r="Z39" s="30" t="str">
        <f t="shared" si="18"/>
        <v xml:space="preserve">Premier Water Villa </v>
      </c>
      <c r="AA39" s="31" t="str">
        <f t="shared" si="18"/>
        <v>BB</v>
      </c>
      <c r="AB39" s="31" t="str">
        <f t="shared" si="18"/>
        <v>02 Persons</v>
      </c>
      <c r="AC39" s="34">
        <f t="shared" si="19"/>
        <v>3410</v>
      </c>
      <c r="AD39" s="34">
        <f t="shared" si="19"/>
        <v>6601</v>
      </c>
      <c r="AE39" s="34">
        <f t="shared" si="19"/>
        <v>15</v>
      </c>
      <c r="AF39" s="34">
        <f t="shared" si="19"/>
        <v>15</v>
      </c>
    </row>
    <row r="40" spans="1:32" ht="19.899999999999999" customHeight="1">
      <c r="A40" s="30" t="s">
        <v>517</v>
      </c>
      <c r="B40" s="31" t="s">
        <v>139</v>
      </c>
      <c r="C40" s="31" t="s">
        <v>140</v>
      </c>
      <c r="D40" s="31">
        <v>3925</v>
      </c>
      <c r="E40" s="31">
        <v>8960</v>
      </c>
      <c r="F40" s="31">
        <v>0</v>
      </c>
      <c r="G40" s="31">
        <v>0</v>
      </c>
      <c r="H40" s="8"/>
      <c r="I40" s="33"/>
      <c r="J40" s="33"/>
      <c r="K40" s="33">
        <v>0</v>
      </c>
      <c r="M40" s="30" t="str">
        <f t="shared" si="13"/>
        <v>Juniour Beach Suite</v>
      </c>
      <c r="N40" s="31" t="str">
        <f t="shared" si="13"/>
        <v>BB</v>
      </c>
      <c r="O40" s="31" t="str">
        <f t="shared" si="13"/>
        <v>02 Persons</v>
      </c>
      <c r="P40" s="34">
        <f t="shared" si="14"/>
        <v>3925</v>
      </c>
      <c r="Q40" s="34">
        <f t="shared" si="15"/>
        <v>8960</v>
      </c>
      <c r="R40" s="34">
        <f t="shared" si="16"/>
        <v>0</v>
      </c>
      <c r="S40" s="34">
        <f t="shared" si="17"/>
        <v>0</v>
      </c>
      <c r="U40" s="53">
        <v>15</v>
      </c>
      <c r="V40" s="53">
        <v>45</v>
      </c>
      <c r="W40" s="53">
        <v>15</v>
      </c>
      <c r="X40" s="53">
        <v>15</v>
      </c>
      <c r="Z40" s="30" t="str">
        <f t="shared" si="18"/>
        <v>Juniour Beach Suite</v>
      </c>
      <c r="AA40" s="31" t="str">
        <f t="shared" si="18"/>
        <v>BB</v>
      </c>
      <c r="AB40" s="31" t="str">
        <f t="shared" si="18"/>
        <v>02 Persons</v>
      </c>
      <c r="AC40" s="34">
        <f t="shared" si="19"/>
        <v>3940</v>
      </c>
      <c r="AD40" s="34">
        <f t="shared" si="19"/>
        <v>9005</v>
      </c>
      <c r="AE40" s="34">
        <f t="shared" si="19"/>
        <v>15</v>
      </c>
      <c r="AF40" s="34">
        <f t="shared" si="19"/>
        <v>15</v>
      </c>
    </row>
    <row r="41" spans="1:32" ht="19.899999999999999" customHeight="1">
      <c r="A41" s="30" t="s">
        <v>518</v>
      </c>
      <c r="B41" s="31" t="s">
        <v>139</v>
      </c>
      <c r="C41" s="31" t="s">
        <v>68</v>
      </c>
      <c r="D41" s="31">
        <v>5185</v>
      </c>
      <c r="E41" s="31">
        <v>11805</v>
      </c>
      <c r="F41" s="31">
        <v>0</v>
      </c>
      <c r="G41" s="31">
        <v>0</v>
      </c>
      <c r="H41" s="8"/>
      <c r="I41" s="33"/>
      <c r="J41" s="33"/>
      <c r="K41" s="33">
        <v>0</v>
      </c>
      <c r="M41" s="30" t="str">
        <f t="shared" si="13"/>
        <v xml:space="preserve">Beach Suite Two Bed Room </v>
      </c>
      <c r="N41" s="31" t="str">
        <f t="shared" si="13"/>
        <v>BB</v>
      </c>
      <c r="O41" s="31" t="str">
        <f t="shared" si="13"/>
        <v>04 Persons</v>
      </c>
      <c r="P41" s="34">
        <f t="shared" si="14"/>
        <v>5185</v>
      </c>
      <c r="Q41" s="34">
        <f t="shared" si="15"/>
        <v>11805</v>
      </c>
      <c r="R41" s="34">
        <f t="shared" si="16"/>
        <v>0</v>
      </c>
      <c r="S41" s="34">
        <f t="shared" si="17"/>
        <v>0</v>
      </c>
      <c r="U41" s="53">
        <v>40</v>
      </c>
      <c r="V41" s="53">
        <v>60</v>
      </c>
      <c r="W41" s="53">
        <v>40</v>
      </c>
      <c r="X41" s="53">
        <v>40</v>
      </c>
      <c r="Z41" s="30" t="str">
        <f t="shared" si="18"/>
        <v xml:space="preserve">Beach Suite Two Bed Room </v>
      </c>
      <c r="AA41" s="31" t="str">
        <f t="shared" si="18"/>
        <v>BB</v>
      </c>
      <c r="AB41" s="31" t="str">
        <f t="shared" si="18"/>
        <v>04 Persons</v>
      </c>
      <c r="AC41" s="34">
        <f t="shared" si="19"/>
        <v>5225</v>
      </c>
      <c r="AD41" s="34">
        <f t="shared" si="19"/>
        <v>11865</v>
      </c>
      <c r="AE41" s="34">
        <f t="shared" si="19"/>
        <v>40</v>
      </c>
      <c r="AF41" s="34">
        <f t="shared" si="19"/>
        <v>40</v>
      </c>
    </row>
    <row r="42" spans="1:32" ht="19.899999999999999" customHeight="1">
      <c r="A42" s="30" t="s">
        <v>519</v>
      </c>
      <c r="B42" s="31" t="s">
        <v>139</v>
      </c>
      <c r="C42" s="31" t="s">
        <v>68</v>
      </c>
      <c r="D42" s="31">
        <v>6155</v>
      </c>
      <c r="E42" s="31">
        <v>12680</v>
      </c>
      <c r="F42" s="31">
        <v>0</v>
      </c>
      <c r="G42" s="31">
        <v>0</v>
      </c>
      <c r="H42" s="8"/>
      <c r="I42" s="33"/>
      <c r="J42" s="33"/>
      <c r="K42" s="33">
        <v>0</v>
      </c>
      <c r="M42" s="30" t="str">
        <f t="shared" si="13"/>
        <v xml:space="preserve">Premier Water Suite Two Bed Room </v>
      </c>
      <c r="N42" s="31" t="str">
        <f t="shared" si="13"/>
        <v>BB</v>
      </c>
      <c r="O42" s="31" t="str">
        <f t="shared" si="13"/>
        <v>04 Persons</v>
      </c>
      <c r="P42" s="34">
        <f t="shared" si="14"/>
        <v>6155</v>
      </c>
      <c r="Q42" s="34">
        <f t="shared" si="15"/>
        <v>12680</v>
      </c>
      <c r="R42" s="34">
        <f t="shared" si="16"/>
        <v>0</v>
      </c>
      <c r="S42" s="34">
        <f t="shared" si="17"/>
        <v>0</v>
      </c>
      <c r="U42" s="53">
        <v>40</v>
      </c>
      <c r="V42" s="53">
        <v>60</v>
      </c>
      <c r="W42" s="53">
        <v>40</v>
      </c>
      <c r="X42" s="53">
        <v>40</v>
      </c>
      <c r="Z42" s="30" t="str">
        <f t="shared" si="18"/>
        <v xml:space="preserve">Premier Water Suite Two Bed Room </v>
      </c>
      <c r="AA42" s="31" t="str">
        <f t="shared" si="18"/>
        <v>BB</v>
      </c>
      <c r="AB42" s="31" t="str">
        <f t="shared" si="18"/>
        <v>04 Persons</v>
      </c>
      <c r="AC42" s="34">
        <f t="shared" si="19"/>
        <v>6195</v>
      </c>
      <c r="AD42" s="34">
        <f t="shared" si="19"/>
        <v>12740</v>
      </c>
      <c r="AE42" s="34">
        <f t="shared" si="19"/>
        <v>40</v>
      </c>
      <c r="AF42" s="34">
        <f t="shared" si="19"/>
        <v>40</v>
      </c>
    </row>
    <row r="43" spans="1:32" ht="19.899999999999999" customHeight="1">
      <c r="A43" s="30" t="s">
        <v>520</v>
      </c>
      <c r="B43" s="31" t="s">
        <v>139</v>
      </c>
      <c r="C43" s="31" t="s">
        <v>68</v>
      </c>
      <c r="D43" s="31">
        <v>6705</v>
      </c>
      <c r="E43" s="31">
        <v>13875</v>
      </c>
      <c r="F43" s="31">
        <v>0</v>
      </c>
      <c r="G43" s="31">
        <v>0</v>
      </c>
      <c r="H43" s="8"/>
      <c r="I43" s="33"/>
      <c r="J43" s="33"/>
      <c r="K43" s="33">
        <v>0</v>
      </c>
      <c r="M43" s="30" t="str">
        <f t="shared" si="13"/>
        <v xml:space="preserve">Sunset Water Villa Two Bed Room </v>
      </c>
      <c r="N43" s="31" t="str">
        <f t="shared" si="13"/>
        <v>BB</v>
      </c>
      <c r="O43" s="31" t="str">
        <f t="shared" si="13"/>
        <v>04 Persons</v>
      </c>
      <c r="P43" s="34">
        <f t="shared" si="14"/>
        <v>6705</v>
      </c>
      <c r="Q43" s="34">
        <f t="shared" si="15"/>
        <v>13875</v>
      </c>
      <c r="R43" s="34">
        <f t="shared" si="16"/>
        <v>0</v>
      </c>
      <c r="S43" s="34">
        <f t="shared" si="17"/>
        <v>0</v>
      </c>
      <c r="U43" s="53">
        <v>50</v>
      </c>
      <c r="V43" s="53">
        <v>100</v>
      </c>
      <c r="W43" s="53">
        <v>50</v>
      </c>
      <c r="X43" s="53">
        <v>50</v>
      </c>
      <c r="Z43" s="30" t="str">
        <f t="shared" si="18"/>
        <v xml:space="preserve">Sunset Water Villa Two Bed Room </v>
      </c>
      <c r="AA43" s="31" t="str">
        <f t="shared" si="18"/>
        <v>BB</v>
      </c>
      <c r="AB43" s="31" t="str">
        <f t="shared" si="18"/>
        <v>04 Persons</v>
      </c>
      <c r="AC43" s="34">
        <f t="shared" si="19"/>
        <v>6755</v>
      </c>
      <c r="AD43" s="34">
        <f t="shared" si="19"/>
        <v>13975</v>
      </c>
      <c r="AE43" s="34">
        <f t="shared" si="19"/>
        <v>50</v>
      </c>
      <c r="AF43" s="34">
        <f t="shared" si="19"/>
        <v>50</v>
      </c>
    </row>
  </sheetData>
  <sheetProtection algorithmName="SHA-512" hashValue="mDnwNuna+tb7PSOW1+RB8+4yLZznlpWVz/zlkvBuPSXvziPqfByW9GjRJaqHC5pVpXB1cNqdTsCIRC+xS2Rfug==" saltValue="cNtYXdQuMzB22TkhUgq1gg==" spinCount="100000" sheet="1" selectLockedCells="1" selectUnlockedCells="1"/>
  <mergeCells count="18">
    <mergeCell ref="O29:O30"/>
    <mergeCell ref="Z29:Z30"/>
    <mergeCell ref="A9:A10"/>
    <mergeCell ref="B9:B10"/>
    <mergeCell ref="C9:C10"/>
    <mergeCell ref="M9:M10"/>
    <mergeCell ref="N9:N10"/>
    <mergeCell ref="O9:O10"/>
    <mergeCell ref="A29:A30"/>
    <mergeCell ref="B29:B30"/>
    <mergeCell ref="C29:C30"/>
    <mergeCell ref="M29:M30"/>
    <mergeCell ref="N29:N30"/>
    <mergeCell ref="AA29:AA30"/>
    <mergeCell ref="AB29:AB30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F90FB-1BA2-4D73-A391-531BE865F10C}">
  <sheetPr codeName="Лист53"/>
  <dimension ref="A1:I44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26.140625" style="1" customWidth="1"/>
    <col min="2" max="2" width="10.28515625" style="1" customWidth="1"/>
    <col min="3" max="3" width="18.28515625" style="2" customWidth="1"/>
    <col min="4" max="4" width="12.140625" style="2" customWidth="1"/>
    <col min="5" max="6" width="12.140625" style="3" customWidth="1"/>
    <col min="7" max="9" width="12.140625" style="1" customWidth="1"/>
    <col min="10" max="16384" width="9.140625" style="1"/>
  </cols>
  <sheetData>
    <row r="1" spans="1:9" ht="20.25" customHeight="1">
      <c r="A1" s="281" t="s">
        <v>2080</v>
      </c>
      <c r="B1" s="281"/>
      <c r="C1" s="281"/>
      <c r="D1" s="281"/>
      <c r="I1" s="4"/>
    </row>
    <row r="2" spans="1:9" s="2" customFormat="1" ht="20.25" customHeight="1">
      <c r="A2" s="5"/>
      <c r="B2" s="5"/>
      <c r="E2" s="3"/>
      <c r="F2" s="3"/>
      <c r="G2" s="1"/>
      <c r="H2" s="1"/>
      <c r="I2" s="1"/>
    </row>
    <row r="3" spans="1:9" s="2" customFormat="1" ht="20.25" customHeight="1">
      <c r="A3" s="15" t="s">
        <v>525</v>
      </c>
      <c r="B3" s="5"/>
      <c r="E3" s="3"/>
      <c r="F3" s="3"/>
      <c r="G3" s="1"/>
      <c r="H3" s="1"/>
      <c r="I3" s="1"/>
    </row>
    <row r="4" spans="1:9" s="2" customFormat="1" ht="20.25" customHeight="1">
      <c r="A4" s="7" t="s">
        <v>526</v>
      </c>
      <c r="B4" s="5"/>
      <c r="E4" s="3"/>
      <c r="F4" s="3"/>
      <c r="G4" s="1"/>
      <c r="H4" s="1"/>
      <c r="I4" s="1"/>
    </row>
    <row r="5" spans="1:9" s="2" customFormat="1" ht="20.25" customHeight="1">
      <c r="A5" s="5" t="s">
        <v>527</v>
      </c>
      <c r="B5" s="5"/>
      <c r="E5" s="3"/>
      <c r="F5" s="3"/>
      <c r="G5" s="1"/>
      <c r="H5" s="1"/>
      <c r="I5" s="1"/>
    </row>
    <row r="6" spans="1:9" s="2" customFormat="1" ht="20.25" customHeight="1">
      <c r="A6" s="5" t="s">
        <v>528</v>
      </c>
      <c r="B6" s="5"/>
      <c r="E6" s="3"/>
      <c r="F6" s="3"/>
      <c r="G6" s="1"/>
      <c r="H6" s="1"/>
      <c r="I6" s="1"/>
    </row>
    <row r="7" spans="1:9" s="2" customFormat="1" ht="20.25" customHeight="1">
      <c r="A7" s="5" t="s">
        <v>529</v>
      </c>
      <c r="B7" s="5"/>
      <c r="E7" s="3"/>
      <c r="F7" s="3"/>
      <c r="G7" s="1"/>
      <c r="H7" s="1"/>
      <c r="I7" s="1"/>
    </row>
    <row r="8" spans="1:9" s="2" customFormat="1" ht="20.25" customHeight="1">
      <c r="A8" s="5"/>
      <c r="B8" s="5"/>
      <c r="E8" s="3"/>
      <c r="F8" s="3"/>
      <c r="G8" s="1"/>
      <c r="H8" s="1"/>
      <c r="I8" s="1"/>
    </row>
    <row r="9" spans="1:9" s="2" customFormat="1" ht="20.25" customHeight="1">
      <c r="A9" s="15" t="s">
        <v>82</v>
      </c>
      <c r="B9" s="15"/>
      <c r="E9" s="3"/>
      <c r="F9" s="3"/>
      <c r="G9" s="1"/>
      <c r="H9" s="1"/>
      <c r="I9" s="1"/>
    </row>
    <row r="10" spans="1:9" s="2" customFormat="1" ht="20.25" customHeight="1">
      <c r="A10" s="58" t="s">
        <v>530</v>
      </c>
      <c r="B10" s="15"/>
      <c r="E10" s="3"/>
      <c r="F10" s="3"/>
      <c r="G10" s="1"/>
      <c r="H10" s="1"/>
      <c r="I10" s="1"/>
    </row>
    <row r="11" spans="1:9" s="2" customFormat="1" ht="20.25" customHeight="1">
      <c r="A11" s="7" t="s">
        <v>531</v>
      </c>
      <c r="B11" s="15"/>
      <c r="E11" s="3"/>
      <c r="F11" s="3"/>
      <c r="G11" s="1"/>
      <c r="H11" s="1"/>
      <c r="I11" s="1"/>
    </row>
    <row r="12" spans="1:9" s="2" customFormat="1" ht="20.25" customHeight="1">
      <c r="A12" s="5" t="s">
        <v>532</v>
      </c>
      <c r="B12" s="5"/>
      <c r="E12" s="3"/>
      <c r="F12" s="3"/>
      <c r="G12" s="1"/>
      <c r="H12" s="1"/>
      <c r="I12" s="1"/>
    </row>
    <row r="13" spans="1:9" s="2" customFormat="1" ht="20.25" customHeight="1">
      <c r="A13" s="5" t="s">
        <v>533</v>
      </c>
      <c r="B13" s="5"/>
      <c r="E13" s="3"/>
      <c r="F13" s="3"/>
      <c r="G13" s="1"/>
      <c r="H13" s="1"/>
      <c r="I13" s="1"/>
    </row>
    <row r="14" spans="1:9" s="2" customFormat="1" ht="20.25" customHeight="1">
      <c r="A14" s="5" t="s">
        <v>534</v>
      </c>
      <c r="B14" s="5"/>
      <c r="E14" s="3"/>
      <c r="F14" s="3"/>
      <c r="G14" s="1"/>
      <c r="H14" s="1"/>
      <c r="I14" s="1"/>
    </row>
    <row r="15" spans="1:9" s="2" customFormat="1" ht="20.25" customHeight="1">
      <c r="A15" s="5" t="s">
        <v>535</v>
      </c>
      <c r="B15" s="5"/>
      <c r="E15" s="3"/>
      <c r="F15" s="3"/>
      <c r="G15" s="1"/>
      <c r="H15" s="1"/>
      <c r="I15" s="1"/>
    </row>
    <row r="16" spans="1:9" s="2" customFormat="1" ht="20.25" customHeight="1">
      <c r="A16" s="7" t="s">
        <v>526</v>
      </c>
      <c r="B16" s="5"/>
      <c r="E16" s="3"/>
      <c r="F16" s="3"/>
      <c r="G16" s="1"/>
      <c r="H16" s="1"/>
      <c r="I16" s="1"/>
    </row>
    <row r="17" spans="1:9" s="2" customFormat="1" ht="20.25" customHeight="1">
      <c r="A17" s="5" t="s">
        <v>536</v>
      </c>
      <c r="B17" s="5"/>
      <c r="E17" s="3"/>
      <c r="F17" s="3"/>
      <c r="G17" s="1"/>
      <c r="H17" s="1"/>
      <c r="I17" s="1"/>
    </row>
    <row r="18" spans="1:9" s="2" customFormat="1" ht="20.25" customHeight="1">
      <c r="A18" s="5" t="s">
        <v>537</v>
      </c>
      <c r="B18" s="5"/>
      <c r="E18" s="3"/>
      <c r="F18" s="3"/>
      <c r="G18" s="1"/>
      <c r="H18" s="1"/>
      <c r="I18" s="1"/>
    </row>
    <row r="19" spans="1:9" s="2" customFormat="1" ht="20.25" customHeight="1">
      <c r="A19" s="5" t="s">
        <v>535</v>
      </c>
      <c r="B19" s="5"/>
      <c r="E19" s="3"/>
      <c r="F19" s="3"/>
      <c r="G19" s="1"/>
      <c r="H19" s="1"/>
      <c r="I19" s="1"/>
    </row>
    <row r="20" spans="1:9" s="2" customFormat="1" ht="20.25" customHeight="1">
      <c r="A20" s="5"/>
      <c r="B20" s="5"/>
      <c r="E20" s="3"/>
      <c r="F20" s="3"/>
      <c r="G20" s="1"/>
      <c r="H20" s="1"/>
      <c r="I20" s="1"/>
    </row>
    <row r="21" spans="1:9" s="2" customFormat="1" ht="19.899999999999999" customHeight="1">
      <c r="A21" s="15" t="s">
        <v>82</v>
      </c>
      <c r="B21" s="5"/>
      <c r="E21" s="3"/>
      <c r="F21" s="3"/>
      <c r="G21" s="1"/>
      <c r="H21" s="1"/>
      <c r="I21" s="1"/>
    </row>
    <row r="22" spans="1:9" s="2" customFormat="1" ht="20.25" customHeight="1">
      <c r="A22" s="58" t="s">
        <v>538</v>
      </c>
      <c r="B22" s="5"/>
      <c r="E22" s="3"/>
      <c r="F22" s="3"/>
      <c r="G22" s="1"/>
      <c r="H22" s="1"/>
      <c r="I22" s="1"/>
    </row>
    <row r="23" spans="1:9" s="2" customFormat="1" ht="20.25" customHeight="1">
      <c r="A23" s="7" t="s">
        <v>531</v>
      </c>
      <c r="B23" s="5"/>
      <c r="E23" s="3"/>
      <c r="F23" s="3"/>
      <c r="G23" s="1"/>
      <c r="H23" s="1"/>
      <c r="I23" s="1"/>
    </row>
    <row r="24" spans="1:9" s="2" customFormat="1" ht="20.25" customHeight="1">
      <c r="A24" s="5" t="s">
        <v>539</v>
      </c>
      <c r="B24" s="5"/>
      <c r="E24" s="3"/>
      <c r="F24" s="3"/>
      <c r="G24" s="1"/>
      <c r="H24" s="1"/>
      <c r="I24" s="1"/>
    </row>
    <row r="25" spans="1:9" s="2" customFormat="1" ht="20.25" customHeight="1">
      <c r="A25" s="5" t="s">
        <v>540</v>
      </c>
      <c r="B25" s="5"/>
      <c r="E25" s="3"/>
      <c r="F25" s="3"/>
      <c r="G25" s="1"/>
      <c r="H25" s="1"/>
      <c r="I25" s="1"/>
    </row>
    <row r="26" spans="1:9" s="2" customFormat="1" ht="20.25" customHeight="1">
      <c r="A26" s="5" t="s">
        <v>541</v>
      </c>
      <c r="B26" s="5"/>
      <c r="E26" s="3"/>
      <c r="F26" s="3"/>
      <c r="G26" s="1"/>
      <c r="H26" s="1"/>
      <c r="I26" s="1"/>
    </row>
    <row r="27" spans="1:9" s="2" customFormat="1" ht="20.25" customHeight="1">
      <c r="A27" s="5" t="s">
        <v>535</v>
      </c>
      <c r="B27" s="5"/>
      <c r="E27" s="3"/>
      <c r="F27" s="3"/>
      <c r="G27" s="1"/>
      <c r="H27" s="1"/>
      <c r="I27" s="1"/>
    </row>
    <row r="28" spans="1:9" s="2" customFormat="1" ht="20.25" customHeight="1">
      <c r="A28" s="7" t="s">
        <v>526</v>
      </c>
      <c r="B28" s="5"/>
      <c r="E28" s="3"/>
      <c r="F28" s="3"/>
      <c r="G28" s="1"/>
      <c r="H28" s="1"/>
      <c r="I28" s="1"/>
    </row>
    <row r="29" spans="1:9" s="2" customFormat="1" ht="20.25" customHeight="1">
      <c r="A29" s="5" t="s">
        <v>542</v>
      </c>
      <c r="B29" s="5"/>
      <c r="E29" s="3"/>
      <c r="F29" s="3"/>
      <c r="G29" s="1"/>
      <c r="H29" s="1"/>
      <c r="I29" s="1"/>
    </row>
    <row r="30" spans="1:9" s="2" customFormat="1" ht="20.25" customHeight="1">
      <c r="A30" s="5" t="s">
        <v>543</v>
      </c>
      <c r="B30" s="5"/>
      <c r="E30" s="3"/>
      <c r="F30" s="3"/>
      <c r="G30" s="1"/>
      <c r="H30" s="1"/>
      <c r="I30" s="1"/>
    </row>
    <row r="31" spans="1:9" s="2" customFormat="1" ht="20.25" customHeight="1">
      <c r="A31" s="5" t="s">
        <v>535</v>
      </c>
      <c r="B31" s="5"/>
      <c r="E31" s="3"/>
      <c r="F31" s="3"/>
      <c r="G31" s="1"/>
      <c r="H31" s="1"/>
      <c r="I31" s="1"/>
    </row>
    <row r="32" spans="1:9" s="2" customFormat="1" ht="20.25" customHeight="1">
      <c r="A32" s="5"/>
      <c r="B32" s="5"/>
      <c r="E32" s="3"/>
      <c r="F32" s="3"/>
      <c r="G32" s="1"/>
      <c r="H32" s="1"/>
      <c r="I32" s="1"/>
    </row>
    <row r="33" spans="1:9" s="2" customFormat="1" ht="20.25" customHeight="1">
      <c r="A33" s="15" t="s">
        <v>82</v>
      </c>
      <c r="B33" s="5"/>
      <c r="E33" s="3"/>
      <c r="F33" s="3"/>
      <c r="G33" s="1"/>
      <c r="H33" s="1"/>
      <c r="I33" s="1"/>
    </row>
    <row r="34" spans="1:9" s="2" customFormat="1" ht="20.25" customHeight="1">
      <c r="A34" s="58" t="s">
        <v>544</v>
      </c>
      <c r="B34" s="5"/>
      <c r="E34" s="3"/>
      <c r="F34" s="3"/>
      <c r="G34" s="1"/>
      <c r="H34" s="1"/>
      <c r="I34" s="1"/>
    </row>
    <row r="35" spans="1:9" s="2" customFormat="1" ht="20.25" customHeight="1">
      <c r="A35" s="7" t="s">
        <v>531</v>
      </c>
      <c r="B35" s="5"/>
      <c r="E35" s="3"/>
      <c r="F35" s="3"/>
      <c r="G35" s="1"/>
      <c r="H35" s="1"/>
      <c r="I35" s="1"/>
    </row>
    <row r="36" spans="1:9" s="2" customFormat="1" ht="20.25" customHeight="1">
      <c r="A36" s="5" t="s">
        <v>545</v>
      </c>
      <c r="B36" s="5"/>
      <c r="E36" s="3"/>
      <c r="F36" s="3"/>
      <c r="G36" s="1"/>
      <c r="H36" s="1"/>
      <c r="I36" s="1"/>
    </row>
    <row r="37" spans="1:9" s="2" customFormat="1" ht="20.25" customHeight="1">
      <c r="A37" s="5" t="s">
        <v>546</v>
      </c>
      <c r="B37" s="5"/>
      <c r="E37" s="3"/>
      <c r="F37" s="3"/>
      <c r="G37" s="1"/>
      <c r="H37" s="1"/>
      <c r="I37" s="1"/>
    </row>
    <row r="38" spans="1:9" s="2" customFormat="1" ht="20.25" customHeight="1">
      <c r="A38" s="5" t="s">
        <v>535</v>
      </c>
      <c r="B38" s="5"/>
      <c r="E38" s="3"/>
      <c r="F38" s="3"/>
      <c r="G38" s="1"/>
      <c r="H38" s="1"/>
      <c r="I38" s="1"/>
    </row>
    <row r="39" spans="1:9" s="2" customFormat="1" ht="20.25" customHeight="1">
      <c r="A39" s="7" t="s">
        <v>526</v>
      </c>
      <c r="B39" s="5"/>
      <c r="E39" s="3"/>
      <c r="F39" s="3"/>
      <c r="G39" s="1"/>
      <c r="H39" s="1"/>
      <c r="I39" s="1"/>
    </row>
    <row r="40" spans="1:9" s="2" customFormat="1" ht="20.25" customHeight="1">
      <c r="A40" s="5" t="s">
        <v>542</v>
      </c>
      <c r="B40" s="5"/>
      <c r="E40" s="3"/>
      <c r="F40" s="3"/>
      <c r="G40" s="1"/>
      <c r="H40" s="1"/>
      <c r="I40" s="1"/>
    </row>
    <row r="41" spans="1:9" s="2" customFormat="1" ht="20.25" customHeight="1">
      <c r="A41" s="5" t="s">
        <v>543</v>
      </c>
      <c r="B41" s="5"/>
      <c r="E41" s="3"/>
      <c r="F41" s="3"/>
      <c r="G41" s="1"/>
      <c r="H41" s="1"/>
      <c r="I41" s="1"/>
    </row>
    <row r="42" spans="1:9" s="2" customFormat="1" ht="20.25" customHeight="1">
      <c r="A42" s="5" t="s">
        <v>535</v>
      </c>
      <c r="B42" s="5"/>
      <c r="E42" s="3"/>
      <c r="F42" s="3"/>
      <c r="G42" s="1"/>
      <c r="H42" s="1"/>
      <c r="I42" s="1"/>
    </row>
    <row r="43" spans="1:9" s="2" customFormat="1" ht="20.25" customHeight="1">
      <c r="A43" s="48"/>
      <c r="B43" s="1"/>
      <c r="E43" s="3"/>
      <c r="F43" s="3"/>
      <c r="G43" s="1"/>
      <c r="H43" s="1"/>
      <c r="I43" s="1"/>
    </row>
    <row r="44" spans="1:9" s="2" customFormat="1" ht="20.25" customHeight="1">
      <c r="A44" s="59"/>
      <c r="B44" s="1"/>
      <c r="E44" s="3"/>
      <c r="F44" s="3"/>
      <c r="G44" s="1"/>
      <c r="H44" s="1"/>
      <c r="I44" s="1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Header xml:space="preserve">&amp;R&amp;"Candara,Regular"&amp;8
</oddHeader>
    <oddFooter>&amp;L&amp;"Candara,Regular"&amp;8INTOUR MALDIVES &amp;C&amp;"Candara,Regular"&amp;8&amp;P of &amp;N&amp;R&amp;"Candara,Regular"&amp;8Constance Halaveli</oddFooter>
  </headerFooter>
  <rowBreaks count="1" manualBreakCount="1">
    <brk id="1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0DA78-924E-479A-BA34-DFB385CEC7CE}">
  <sheetPr codeName="Лист54">
    <tabColor rgb="FFFF0000"/>
  </sheetPr>
  <dimension ref="A8:AM37"/>
  <sheetViews>
    <sheetView topLeftCell="AN1" zoomScale="110" zoomScaleNormal="110" zoomScaleSheetLayoutView="100" workbookViewId="0">
      <selection sqref="A1:AM1048576"/>
    </sheetView>
  </sheetViews>
  <sheetFormatPr defaultColWidth="16.28515625" defaultRowHeight="21.6" customHeight="1"/>
  <cols>
    <col min="1" max="39" width="0" style="25" hidden="1" customWidth="1"/>
    <col min="40" max="16384" width="16.28515625" style="25"/>
  </cols>
  <sheetData>
    <row r="8" spans="1:39" ht="21.6" customHeight="1">
      <c r="A8" s="25" t="s">
        <v>24</v>
      </c>
      <c r="K8" s="25" t="s">
        <v>25</v>
      </c>
      <c r="P8" s="25" t="s">
        <v>26</v>
      </c>
      <c r="Z8" s="25" t="s">
        <v>27</v>
      </c>
      <c r="AE8" s="25" t="s">
        <v>28</v>
      </c>
    </row>
    <row r="9" spans="1:39" ht="21.6" customHeight="1">
      <c r="A9" s="299" t="s">
        <v>0</v>
      </c>
      <c r="B9" s="299" t="s">
        <v>1</v>
      </c>
      <c r="C9" s="299" t="s">
        <v>29</v>
      </c>
      <c r="D9" s="288" t="s">
        <v>30</v>
      </c>
      <c r="E9" s="290"/>
      <c r="F9" s="288" t="s">
        <v>31</v>
      </c>
      <c r="G9" s="290"/>
      <c r="H9" s="288" t="s">
        <v>47</v>
      </c>
      <c r="I9" s="290"/>
      <c r="J9" s="8"/>
      <c r="K9" s="26" t="s">
        <v>32</v>
      </c>
      <c r="L9" s="26" t="s">
        <v>33</v>
      </c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Season 1</v>
      </c>
      <c r="T9" s="293"/>
      <c r="U9" s="291" t="str">
        <f t="shared" ref="U9" si="0">F9</f>
        <v>Season 2</v>
      </c>
      <c r="V9" s="293"/>
      <c r="W9" s="291" t="str">
        <f t="shared" ref="W9" si="1">H9</f>
        <v>Season 3</v>
      </c>
      <c r="X9" s="293"/>
      <c r="Z9" s="27" t="str">
        <f>S9</f>
        <v>Season 1</v>
      </c>
      <c r="AA9" s="27" t="str">
        <f>U9</f>
        <v>Season 2</v>
      </c>
      <c r="AB9" s="27" t="str">
        <f>W9</f>
        <v>Season 3</v>
      </c>
      <c r="AC9" s="28"/>
      <c r="AE9" s="295" t="s">
        <v>0</v>
      </c>
      <c r="AF9" s="295" t="s">
        <v>1</v>
      </c>
      <c r="AG9" s="295" t="s">
        <v>29</v>
      </c>
      <c r="AH9" s="282" t="str">
        <f>Z9</f>
        <v>Season 1</v>
      </c>
      <c r="AI9" s="284"/>
      <c r="AJ9" s="282" t="str">
        <f>AA9</f>
        <v>Season 2</v>
      </c>
      <c r="AK9" s="284"/>
      <c r="AL9" s="282" t="str">
        <f>AB9</f>
        <v>Season 3</v>
      </c>
      <c r="AM9" s="284"/>
    </row>
    <row r="10" spans="1:39" ht="21.6" customHeight="1">
      <c r="A10" s="299"/>
      <c r="B10" s="299"/>
      <c r="C10" s="299"/>
      <c r="D10" s="288" t="s">
        <v>244</v>
      </c>
      <c r="E10" s="290"/>
      <c r="F10" s="288" t="s">
        <v>523</v>
      </c>
      <c r="G10" s="290"/>
      <c r="H10" s="288" t="s">
        <v>547</v>
      </c>
      <c r="I10" s="290"/>
      <c r="J10" s="8"/>
      <c r="K10" s="26" t="s">
        <v>37</v>
      </c>
      <c r="L10" s="26" t="s">
        <v>38</v>
      </c>
      <c r="M10" s="26" t="s">
        <v>353</v>
      </c>
      <c r="N10" s="26" t="s">
        <v>353</v>
      </c>
      <c r="P10" s="294"/>
      <c r="Q10" s="294"/>
      <c r="R10" s="294"/>
      <c r="S10" s="291" t="str">
        <f>D10</f>
        <v>01 Nov 2019 to 22 Dec 2019</v>
      </c>
      <c r="T10" s="293"/>
      <c r="U10" s="291" t="str">
        <f>F10</f>
        <v>23 Dec 2019 to 06 Jan 2020</v>
      </c>
      <c r="V10" s="293"/>
      <c r="W10" s="291" t="str">
        <f>H10</f>
        <v>07 Jan 2020 to 17 Apr 2020</v>
      </c>
      <c r="X10" s="293"/>
      <c r="Z10" s="27" t="s">
        <v>39</v>
      </c>
      <c r="AA10" s="27" t="s">
        <v>40</v>
      </c>
      <c r="AB10" s="27" t="s">
        <v>548</v>
      </c>
      <c r="AC10" s="28"/>
      <c r="AE10" s="296"/>
      <c r="AF10" s="296"/>
      <c r="AG10" s="296"/>
      <c r="AH10" s="282" t="str">
        <f>S10</f>
        <v>01 Nov 2019 to 22 Dec 2019</v>
      </c>
      <c r="AI10" s="284"/>
      <c r="AJ10" s="282" t="str">
        <f>U10</f>
        <v>23 Dec 2019 to 06 Jan 2020</v>
      </c>
      <c r="AK10" s="284"/>
      <c r="AL10" s="282" t="str">
        <f>W10</f>
        <v>07 Jan 2020 to 17 Apr 2020</v>
      </c>
      <c r="AM10" s="284"/>
    </row>
    <row r="11" spans="1:39" ht="21.6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29" t="s">
        <v>3</v>
      </c>
      <c r="I11" s="29" t="s">
        <v>4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C11" s="28"/>
      <c r="AE11" s="297"/>
      <c r="AF11" s="297"/>
      <c r="AG11" s="297"/>
      <c r="AH11" s="52" t="s">
        <v>3</v>
      </c>
      <c r="AI11" s="52" t="s">
        <v>4</v>
      </c>
      <c r="AJ11" s="52" t="s">
        <v>3</v>
      </c>
      <c r="AK11" s="52" t="s">
        <v>4</v>
      </c>
      <c r="AL11" s="52" t="s">
        <v>3</v>
      </c>
      <c r="AM11" s="52" t="s">
        <v>4</v>
      </c>
    </row>
    <row r="12" spans="1:39" ht="21.6" customHeight="1">
      <c r="A12" s="30" t="s">
        <v>331</v>
      </c>
      <c r="B12" s="31" t="s">
        <v>139</v>
      </c>
      <c r="C12" s="31" t="s">
        <v>420</v>
      </c>
      <c r="D12" s="31">
        <v>1390</v>
      </c>
      <c r="E12" s="31">
        <v>720</v>
      </c>
      <c r="F12" s="31">
        <v>2240</v>
      </c>
      <c r="G12" s="31">
        <v>1120</v>
      </c>
      <c r="H12" s="31">
        <v>1400</v>
      </c>
      <c r="I12" s="31">
        <v>725</v>
      </c>
      <c r="J12" s="8"/>
      <c r="K12" s="33"/>
      <c r="L12" s="33"/>
      <c r="M12" s="33">
        <v>6</v>
      </c>
      <c r="N12" s="33">
        <v>12</v>
      </c>
      <c r="P12" s="30" t="str">
        <f t="shared" ref="P12:R17" si="2">A12</f>
        <v>Water Villa</v>
      </c>
      <c r="Q12" s="31" t="str">
        <f t="shared" si="2"/>
        <v>BB</v>
      </c>
      <c r="R12" s="31" t="str">
        <f t="shared" si="2"/>
        <v>01 &amp; 02 Persons</v>
      </c>
      <c r="S12" s="31">
        <f t="shared" ref="S12:S17" si="3">D12+M12</f>
        <v>1396</v>
      </c>
      <c r="T12" s="34">
        <f>(E12*2)+N12</f>
        <v>1452</v>
      </c>
      <c r="U12" s="34">
        <f>F12+M12</f>
        <v>2246</v>
      </c>
      <c r="V12" s="34">
        <f>(G12*2)+N12</f>
        <v>2252</v>
      </c>
      <c r="W12" s="34">
        <f>H12+M12</f>
        <v>1406</v>
      </c>
      <c r="X12" s="34">
        <f>(I12*2)+N12</f>
        <v>1462</v>
      </c>
      <c r="Z12" s="53">
        <v>12</v>
      </c>
      <c r="AA12" s="53">
        <v>25</v>
      </c>
      <c r="AB12" s="53">
        <v>12</v>
      </c>
      <c r="AC12" s="33"/>
      <c r="AE12" s="30" t="str">
        <f t="shared" ref="AE12:AG17" si="4">P12</f>
        <v>Water Villa</v>
      </c>
      <c r="AF12" s="31" t="str">
        <f t="shared" si="4"/>
        <v>BB</v>
      </c>
      <c r="AG12" s="31" t="str">
        <f t="shared" si="4"/>
        <v>01 &amp; 02 Persons</v>
      </c>
      <c r="AH12" s="31">
        <f t="shared" ref="AH12:AH17" si="5">S12+Z12</f>
        <v>1408</v>
      </c>
      <c r="AI12" s="34">
        <f>T12+Z12</f>
        <v>1464</v>
      </c>
      <c r="AJ12" s="34">
        <f>U12+AA12</f>
        <v>2271</v>
      </c>
      <c r="AK12" s="34">
        <f>V12+AA12</f>
        <v>2277</v>
      </c>
      <c r="AL12" s="34">
        <f>W12+AB12</f>
        <v>1418</v>
      </c>
      <c r="AM12" s="34">
        <f>X12+AB12</f>
        <v>1474</v>
      </c>
    </row>
    <row r="13" spans="1:39" ht="21.6" customHeight="1">
      <c r="A13" s="30" t="s">
        <v>330</v>
      </c>
      <c r="B13" s="31" t="s">
        <v>139</v>
      </c>
      <c r="C13" s="31" t="s">
        <v>420</v>
      </c>
      <c r="D13" s="31">
        <v>1470</v>
      </c>
      <c r="E13" s="31">
        <v>760</v>
      </c>
      <c r="F13" s="31">
        <v>2520</v>
      </c>
      <c r="G13" s="31">
        <v>1260</v>
      </c>
      <c r="H13" s="31">
        <v>1500</v>
      </c>
      <c r="I13" s="31">
        <v>775</v>
      </c>
      <c r="J13" s="8"/>
      <c r="K13" s="33"/>
      <c r="L13" s="33"/>
      <c r="M13" s="33">
        <v>6</v>
      </c>
      <c r="N13" s="33">
        <v>12</v>
      </c>
      <c r="P13" s="30" t="str">
        <f t="shared" si="2"/>
        <v>Beach Villa</v>
      </c>
      <c r="Q13" s="31" t="str">
        <f t="shared" si="2"/>
        <v>BB</v>
      </c>
      <c r="R13" s="31" t="str">
        <f t="shared" si="2"/>
        <v>01 &amp; 02 Persons</v>
      </c>
      <c r="S13" s="31">
        <f t="shared" si="3"/>
        <v>1476</v>
      </c>
      <c r="T13" s="34">
        <f>(E13*2)+N13</f>
        <v>1532</v>
      </c>
      <c r="U13" s="34">
        <f t="shared" ref="U13:U17" si="6">F13+M13</f>
        <v>2526</v>
      </c>
      <c r="V13" s="34">
        <f>(G13*2)+N13</f>
        <v>2532</v>
      </c>
      <c r="W13" s="34">
        <f t="shared" ref="W13:W17" si="7">H13+M13</f>
        <v>1506</v>
      </c>
      <c r="X13" s="34">
        <f>(I13*2)+N13</f>
        <v>1562</v>
      </c>
      <c r="Z13" s="53">
        <v>12</v>
      </c>
      <c r="AA13" s="53">
        <v>25</v>
      </c>
      <c r="AB13" s="53">
        <v>12</v>
      </c>
      <c r="AC13" s="33"/>
      <c r="AE13" s="30" t="str">
        <f t="shared" si="4"/>
        <v>Beach Villa</v>
      </c>
      <c r="AF13" s="31" t="str">
        <f t="shared" si="4"/>
        <v>BB</v>
      </c>
      <c r="AG13" s="31" t="str">
        <f t="shared" si="4"/>
        <v>01 &amp; 02 Persons</v>
      </c>
      <c r="AH13" s="31">
        <f t="shared" si="5"/>
        <v>1488</v>
      </c>
      <c r="AI13" s="34">
        <f>T13+Z13</f>
        <v>1544</v>
      </c>
      <c r="AJ13" s="34">
        <f>U13+AA13</f>
        <v>2551</v>
      </c>
      <c r="AK13" s="34">
        <f>V13+AA13</f>
        <v>2557</v>
      </c>
      <c r="AL13" s="34">
        <f>W13+AB13</f>
        <v>1518</v>
      </c>
      <c r="AM13" s="34">
        <f>X13+AB13</f>
        <v>1574</v>
      </c>
    </row>
    <row r="14" spans="1:39" ht="21.6" customHeight="1">
      <c r="A14" s="30" t="s">
        <v>515</v>
      </c>
      <c r="B14" s="31" t="s">
        <v>139</v>
      </c>
      <c r="C14" s="31" t="s">
        <v>549</v>
      </c>
      <c r="D14" s="315">
        <v>1600</v>
      </c>
      <c r="E14" s="316"/>
      <c r="F14" s="315">
        <v>2720</v>
      </c>
      <c r="G14" s="316"/>
      <c r="H14" s="315">
        <v>1600</v>
      </c>
      <c r="I14" s="316"/>
      <c r="J14" s="8"/>
      <c r="K14" s="33"/>
      <c r="L14" s="33"/>
      <c r="M14" s="33">
        <f>6*4</f>
        <v>24</v>
      </c>
      <c r="N14" s="33">
        <v>0</v>
      </c>
      <c r="P14" s="30" t="str">
        <f t="shared" si="2"/>
        <v>Family Water Villa</v>
      </c>
      <c r="Q14" s="31" t="str">
        <f t="shared" si="2"/>
        <v>BB</v>
      </c>
      <c r="R14" s="31" t="str">
        <f t="shared" si="2"/>
        <v xml:space="preserve">02 Adult &amp; 02 Child. </v>
      </c>
      <c r="S14" s="315">
        <f t="shared" si="3"/>
        <v>1624</v>
      </c>
      <c r="T14" s="316"/>
      <c r="U14" s="313">
        <f t="shared" si="6"/>
        <v>2744</v>
      </c>
      <c r="V14" s="314"/>
      <c r="W14" s="313">
        <f t="shared" si="7"/>
        <v>1624</v>
      </c>
      <c r="X14" s="314"/>
      <c r="Z14" s="53">
        <v>15</v>
      </c>
      <c r="AA14" s="53">
        <v>30</v>
      </c>
      <c r="AB14" s="53">
        <v>15</v>
      </c>
      <c r="AC14" s="33"/>
      <c r="AE14" s="30" t="str">
        <f t="shared" si="4"/>
        <v>Family Water Villa</v>
      </c>
      <c r="AF14" s="31" t="str">
        <f t="shared" si="4"/>
        <v>BB</v>
      </c>
      <c r="AG14" s="31" t="str">
        <f t="shared" si="4"/>
        <v xml:space="preserve">02 Adult &amp; 02 Child. </v>
      </c>
      <c r="AH14" s="315">
        <f t="shared" si="5"/>
        <v>1639</v>
      </c>
      <c r="AI14" s="316"/>
      <c r="AJ14" s="313">
        <f>U14+AA14</f>
        <v>2774</v>
      </c>
      <c r="AK14" s="314"/>
      <c r="AL14" s="313">
        <f>W14+AB14</f>
        <v>1639</v>
      </c>
      <c r="AM14" s="314"/>
    </row>
    <row r="15" spans="1:39" ht="21.6" customHeight="1">
      <c r="A15" s="30" t="s">
        <v>550</v>
      </c>
      <c r="B15" s="31" t="s">
        <v>139</v>
      </c>
      <c r="C15" s="31" t="s">
        <v>549</v>
      </c>
      <c r="D15" s="315">
        <v>1680</v>
      </c>
      <c r="E15" s="316"/>
      <c r="F15" s="315">
        <v>3000</v>
      </c>
      <c r="G15" s="316"/>
      <c r="H15" s="315">
        <v>1700</v>
      </c>
      <c r="I15" s="316"/>
      <c r="J15" s="8"/>
      <c r="K15" s="33"/>
      <c r="L15" s="33"/>
      <c r="M15" s="33">
        <f>6*4</f>
        <v>24</v>
      </c>
      <c r="N15" s="33">
        <v>0</v>
      </c>
      <c r="P15" s="30" t="str">
        <f t="shared" si="2"/>
        <v>Family Beach Villa</v>
      </c>
      <c r="Q15" s="31" t="str">
        <f t="shared" si="2"/>
        <v>BB</v>
      </c>
      <c r="R15" s="31" t="str">
        <f t="shared" si="2"/>
        <v xml:space="preserve">02 Adult &amp; 02 Child. </v>
      </c>
      <c r="S15" s="315">
        <f t="shared" si="3"/>
        <v>1704</v>
      </c>
      <c r="T15" s="316"/>
      <c r="U15" s="313">
        <f t="shared" si="6"/>
        <v>3024</v>
      </c>
      <c r="V15" s="314"/>
      <c r="W15" s="313">
        <f t="shared" si="7"/>
        <v>1724</v>
      </c>
      <c r="X15" s="314"/>
      <c r="Z15" s="53">
        <v>15</v>
      </c>
      <c r="AA15" s="53">
        <v>30</v>
      </c>
      <c r="AB15" s="53">
        <v>15</v>
      </c>
      <c r="AC15" s="33"/>
      <c r="AE15" s="30" t="str">
        <f t="shared" si="4"/>
        <v>Family Beach Villa</v>
      </c>
      <c r="AF15" s="31" t="str">
        <f t="shared" si="4"/>
        <v>BB</v>
      </c>
      <c r="AG15" s="31" t="str">
        <f t="shared" si="4"/>
        <v xml:space="preserve">02 Adult &amp; 02 Child. </v>
      </c>
      <c r="AH15" s="315">
        <f t="shared" si="5"/>
        <v>1719</v>
      </c>
      <c r="AI15" s="316"/>
      <c r="AJ15" s="313">
        <f>U15+AA15</f>
        <v>3054</v>
      </c>
      <c r="AK15" s="314"/>
      <c r="AL15" s="313">
        <f>W15+AB15</f>
        <v>1739</v>
      </c>
      <c r="AM15" s="314"/>
    </row>
    <row r="16" spans="1:39" ht="21.6" customHeight="1">
      <c r="A16" s="30" t="s">
        <v>551</v>
      </c>
      <c r="B16" s="31" t="s">
        <v>139</v>
      </c>
      <c r="C16" s="31" t="s">
        <v>337</v>
      </c>
      <c r="D16" s="315">
        <v>2080</v>
      </c>
      <c r="E16" s="316"/>
      <c r="F16" s="315">
        <v>3800</v>
      </c>
      <c r="G16" s="316"/>
      <c r="H16" s="315">
        <v>2100</v>
      </c>
      <c r="I16" s="316"/>
      <c r="J16" s="8"/>
      <c r="K16" s="33"/>
      <c r="L16" s="33"/>
      <c r="M16" s="33">
        <f>6*4</f>
        <v>24</v>
      </c>
      <c r="N16" s="33">
        <v>0</v>
      </c>
      <c r="P16" s="30" t="str">
        <f t="shared" si="2"/>
        <v xml:space="preserve">Double Storey Villa </v>
      </c>
      <c r="Q16" s="31" t="str">
        <f t="shared" si="2"/>
        <v>BB</v>
      </c>
      <c r="R16" s="31" t="str">
        <f t="shared" si="2"/>
        <v>04 Adults</v>
      </c>
      <c r="S16" s="315">
        <f t="shared" si="3"/>
        <v>2104</v>
      </c>
      <c r="T16" s="316"/>
      <c r="U16" s="313">
        <f t="shared" si="6"/>
        <v>3824</v>
      </c>
      <c r="V16" s="314"/>
      <c r="W16" s="313">
        <f t="shared" si="7"/>
        <v>2124</v>
      </c>
      <c r="X16" s="314"/>
      <c r="Z16" s="53">
        <v>20</v>
      </c>
      <c r="AA16" s="53">
        <v>40</v>
      </c>
      <c r="AB16" s="53">
        <v>20</v>
      </c>
      <c r="AC16" s="33"/>
      <c r="AE16" s="30" t="str">
        <f t="shared" si="4"/>
        <v xml:space="preserve">Double Storey Villa </v>
      </c>
      <c r="AF16" s="31" t="str">
        <f t="shared" si="4"/>
        <v>BB</v>
      </c>
      <c r="AG16" s="31" t="str">
        <f t="shared" si="4"/>
        <v>04 Adults</v>
      </c>
      <c r="AH16" s="315">
        <f t="shared" si="5"/>
        <v>2124</v>
      </c>
      <c r="AI16" s="316"/>
      <c r="AJ16" s="313">
        <f>U16+AA16</f>
        <v>3864</v>
      </c>
      <c r="AK16" s="314"/>
      <c r="AL16" s="313">
        <f>W16+AB16</f>
        <v>2144</v>
      </c>
      <c r="AM16" s="314"/>
    </row>
    <row r="17" spans="1:39" ht="21.6" customHeight="1">
      <c r="A17" s="30" t="s">
        <v>552</v>
      </c>
      <c r="B17" s="31" t="s">
        <v>139</v>
      </c>
      <c r="C17" s="31" t="s">
        <v>339</v>
      </c>
      <c r="D17" s="315">
        <v>8400</v>
      </c>
      <c r="E17" s="316"/>
      <c r="F17" s="315">
        <v>12400</v>
      </c>
      <c r="G17" s="316"/>
      <c r="H17" s="315">
        <v>8500</v>
      </c>
      <c r="I17" s="316"/>
      <c r="J17" s="8"/>
      <c r="K17" s="33"/>
      <c r="L17" s="33"/>
      <c r="M17" s="33">
        <f>6*6</f>
        <v>36</v>
      </c>
      <c r="N17" s="33">
        <v>0</v>
      </c>
      <c r="P17" s="30" t="str">
        <f t="shared" si="2"/>
        <v xml:space="preserve">Presidential Villa </v>
      </c>
      <c r="Q17" s="31" t="str">
        <f t="shared" si="2"/>
        <v>BB</v>
      </c>
      <c r="R17" s="31" t="str">
        <f t="shared" si="2"/>
        <v>06 Adults</v>
      </c>
      <c r="S17" s="315">
        <f t="shared" si="3"/>
        <v>8436</v>
      </c>
      <c r="T17" s="316"/>
      <c r="U17" s="313">
        <f t="shared" si="6"/>
        <v>12436</v>
      </c>
      <c r="V17" s="314"/>
      <c r="W17" s="313">
        <f t="shared" si="7"/>
        <v>8536</v>
      </c>
      <c r="X17" s="314"/>
      <c r="Z17" s="53">
        <v>40</v>
      </c>
      <c r="AA17" s="53">
        <v>80</v>
      </c>
      <c r="AB17" s="53">
        <v>40</v>
      </c>
      <c r="AC17" s="33"/>
      <c r="AE17" s="30" t="str">
        <f t="shared" si="4"/>
        <v xml:space="preserve">Presidential Villa </v>
      </c>
      <c r="AF17" s="31" t="str">
        <f t="shared" si="4"/>
        <v>BB</v>
      </c>
      <c r="AG17" s="31" t="str">
        <f t="shared" si="4"/>
        <v>06 Adults</v>
      </c>
      <c r="AH17" s="315">
        <f t="shared" si="5"/>
        <v>8476</v>
      </c>
      <c r="AI17" s="316"/>
      <c r="AJ17" s="313">
        <f>U17+AA17</f>
        <v>12516</v>
      </c>
      <c r="AK17" s="314"/>
      <c r="AL17" s="313">
        <f>W17+AB17</f>
        <v>8576</v>
      </c>
      <c r="AM17" s="314"/>
    </row>
    <row r="18" spans="1:39" ht="21.6" customHeight="1">
      <c r="A18" s="25" t="s">
        <v>24</v>
      </c>
      <c r="K18" s="25" t="s">
        <v>25</v>
      </c>
      <c r="P18" s="25" t="s">
        <v>26</v>
      </c>
      <c r="Z18" s="25" t="s">
        <v>27</v>
      </c>
      <c r="AE18" s="25" t="s">
        <v>28</v>
      </c>
    </row>
    <row r="19" spans="1:39" ht="21.6" customHeight="1">
      <c r="A19" s="299" t="s">
        <v>0</v>
      </c>
      <c r="B19" s="299" t="s">
        <v>1</v>
      </c>
      <c r="C19" s="299" t="s">
        <v>29</v>
      </c>
      <c r="D19" s="288" t="s">
        <v>48</v>
      </c>
      <c r="E19" s="290"/>
      <c r="F19" s="288" t="s">
        <v>51</v>
      </c>
      <c r="G19" s="290"/>
      <c r="H19" s="288" t="s">
        <v>52</v>
      </c>
      <c r="I19" s="290"/>
      <c r="J19" s="8"/>
      <c r="K19" s="26" t="s">
        <v>32</v>
      </c>
      <c r="L19" s="26" t="s">
        <v>33</v>
      </c>
      <c r="M19" s="26" t="s">
        <v>34</v>
      </c>
      <c r="N19" s="26" t="s">
        <v>34</v>
      </c>
      <c r="P19" s="294" t="s">
        <v>0</v>
      </c>
      <c r="Q19" s="294" t="s">
        <v>1</v>
      </c>
      <c r="R19" s="294" t="s">
        <v>29</v>
      </c>
      <c r="S19" s="291" t="str">
        <f>D19</f>
        <v>Season 4</v>
      </c>
      <c r="T19" s="293"/>
      <c r="U19" s="291" t="str">
        <f t="shared" ref="U19" si="8">F19</f>
        <v>Season 5</v>
      </c>
      <c r="V19" s="293"/>
      <c r="W19" s="291" t="str">
        <f t="shared" ref="W19" si="9">H19</f>
        <v>Season 6</v>
      </c>
      <c r="X19" s="293"/>
      <c r="Z19" s="27" t="str">
        <f>S19</f>
        <v>Season 4</v>
      </c>
      <c r="AA19" s="27" t="str">
        <f>U19</f>
        <v>Season 5</v>
      </c>
      <c r="AB19" s="27" t="str">
        <f>W19</f>
        <v>Season 6</v>
      </c>
      <c r="AC19" s="28"/>
      <c r="AE19" s="295" t="s">
        <v>0</v>
      </c>
      <c r="AF19" s="295" t="s">
        <v>1</v>
      </c>
      <c r="AG19" s="295" t="s">
        <v>29</v>
      </c>
      <c r="AH19" s="282" t="str">
        <f>Z19</f>
        <v>Season 4</v>
      </c>
      <c r="AI19" s="284"/>
      <c r="AJ19" s="282" t="str">
        <f>AA19</f>
        <v>Season 5</v>
      </c>
      <c r="AK19" s="284"/>
      <c r="AL19" s="282" t="str">
        <f>AB19</f>
        <v>Season 6</v>
      </c>
      <c r="AM19" s="284"/>
    </row>
    <row r="20" spans="1:39" ht="21.6" customHeight="1">
      <c r="A20" s="299"/>
      <c r="B20" s="299"/>
      <c r="C20" s="299"/>
      <c r="D20" s="288" t="s">
        <v>553</v>
      </c>
      <c r="E20" s="290"/>
      <c r="F20" s="288" t="s">
        <v>554</v>
      </c>
      <c r="G20" s="290"/>
      <c r="H20" s="288" t="s">
        <v>555</v>
      </c>
      <c r="I20" s="290"/>
      <c r="J20" s="8"/>
      <c r="K20" s="26" t="s">
        <v>37</v>
      </c>
      <c r="L20" s="26" t="s">
        <v>38</v>
      </c>
      <c r="M20" s="26" t="s">
        <v>353</v>
      </c>
      <c r="N20" s="26" t="s">
        <v>353</v>
      </c>
      <c r="P20" s="294"/>
      <c r="Q20" s="294"/>
      <c r="R20" s="294"/>
      <c r="S20" s="291" t="str">
        <f>D20</f>
        <v>18 Apr 2020 to 31 May 2020</v>
      </c>
      <c r="T20" s="293"/>
      <c r="U20" s="291" t="str">
        <f>F20</f>
        <v>01 Jun 2020 to 13 Jul 2020</v>
      </c>
      <c r="V20" s="293"/>
      <c r="W20" s="291" t="str">
        <f>H20</f>
        <v>14 Jul 2020 to 30 Sep 2020</v>
      </c>
      <c r="X20" s="293"/>
      <c r="Z20" s="27" t="s">
        <v>39</v>
      </c>
      <c r="AA20" s="27" t="s">
        <v>40</v>
      </c>
      <c r="AB20" s="27" t="s">
        <v>548</v>
      </c>
      <c r="AC20" s="28"/>
      <c r="AE20" s="296"/>
      <c r="AF20" s="296"/>
      <c r="AG20" s="296"/>
      <c r="AH20" s="282" t="str">
        <f>S20</f>
        <v>18 Apr 2020 to 31 May 2020</v>
      </c>
      <c r="AI20" s="284"/>
      <c r="AJ20" s="282" t="str">
        <f>U20</f>
        <v>01 Jun 2020 to 13 Jul 2020</v>
      </c>
      <c r="AK20" s="284"/>
      <c r="AL20" s="282" t="str">
        <f>W20</f>
        <v>14 Jul 2020 to 30 Sep 2020</v>
      </c>
      <c r="AM20" s="284"/>
    </row>
    <row r="21" spans="1:39" ht="21.6" customHeight="1">
      <c r="A21" s="299"/>
      <c r="B21" s="299"/>
      <c r="C21" s="299"/>
      <c r="D21" s="29" t="s">
        <v>3</v>
      </c>
      <c r="E21" s="29" t="s">
        <v>4</v>
      </c>
      <c r="F21" s="29" t="s">
        <v>3</v>
      </c>
      <c r="G21" s="29" t="s">
        <v>4</v>
      </c>
      <c r="H21" s="29" t="s">
        <v>3</v>
      </c>
      <c r="I21" s="29" t="s">
        <v>4</v>
      </c>
      <c r="J21" s="8"/>
      <c r="K21" s="26"/>
      <c r="L21" s="26"/>
      <c r="M21" s="26"/>
      <c r="N21" s="26"/>
      <c r="P21" s="294"/>
      <c r="Q21" s="294"/>
      <c r="R21" s="294"/>
      <c r="S21" s="51" t="s">
        <v>3</v>
      </c>
      <c r="T21" s="51" t="s">
        <v>4</v>
      </c>
      <c r="U21" s="51" t="s">
        <v>3</v>
      </c>
      <c r="V21" s="51" t="s">
        <v>4</v>
      </c>
      <c r="W21" s="51" t="s">
        <v>3</v>
      </c>
      <c r="X21" s="51" t="s">
        <v>4</v>
      </c>
      <c r="Z21" s="27"/>
      <c r="AA21" s="27"/>
      <c r="AB21" s="27"/>
      <c r="AC21" s="28"/>
      <c r="AE21" s="297"/>
      <c r="AF21" s="297"/>
      <c r="AG21" s="297"/>
      <c r="AH21" s="52" t="s">
        <v>3</v>
      </c>
      <c r="AI21" s="52" t="s">
        <v>4</v>
      </c>
      <c r="AJ21" s="52" t="s">
        <v>3</v>
      </c>
      <c r="AK21" s="52" t="s">
        <v>4</v>
      </c>
      <c r="AL21" s="52" t="s">
        <v>3</v>
      </c>
      <c r="AM21" s="52" t="s">
        <v>4</v>
      </c>
    </row>
    <row r="22" spans="1:39" ht="21.6" customHeight="1">
      <c r="A22" s="30" t="s">
        <v>331</v>
      </c>
      <c r="B22" s="31" t="s">
        <v>139</v>
      </c>
      <c r="C22" s="31" t="s">
        <v>420</v>
      </c>
      <c r="D22" s="31">
        <v>1070</v>
      </c>
      <c r="E22" s="31">
        <v>560</v>
      </c>
      <c r="F22" s="31">
        <v>990</v>
      </c>
      <c r="G22" s="31">
        <v>520</v>
      </c>
      <c r="H22" s="31">
        <v>1070</v>
      </c>
      <c r="I22" s="31">
        <v>560</v>
      </c>
      <c r="J22" s="8"/>
      <c r="K22" s="33"/>
      <c r="L22" s="33"/>
      <c r="M22" s="33">
        <v>6</v>
      </c>
      <c r="N22" s="33">
        <v>12</v>
      </c>
      <c r="P22" s="30" t="str">
        <f t="shared" ref="P22:R27" si="10">A22</f>
        <v>Water Villa</v>
      </c>
      <c r="Q22" s="31" t="str">
        <f t="shared" si="10"/>
        <v>BB</v>
      </c>
      <c r="R22" s="31" t="str">
        <f t="shared" si="10"/>
        <v>01 &amp; 02 Persons</v>
      </c>
      <c r="S22" s="31">
        <f t="shared" ref="S22:S27" si="11">D22+M22</f>
        <v>1076</v>
      </c>
      <c r="T22" s="34">
        <f>(E22*2)+N22</f>
        <v>1132</v>
      </c>
      <c r="U22" s="34">
        <f>F22+M22</f>
        <v>996</v>
      </c>
      <c r="V22" s="34">
        <f>(G22*2)+N22</f>
        <v>1052</v>
      </c>
      <c r="W22" s="34">
        <f>H22+M22</f>
        <v>1076</v>
      </c>
      <c r="X22" s="34">
        <f>(I22*2)+N22</f>
        <v>1132</v>
      </c>
      <c r="Z22" s="53">
        <v>12</v>
      </c>
      <c r="AA22" s="53">
        <v>12</v>
      </c>
      <c r="AB22" s="53">
        <v>12</v>
      </c>
      <c r="AC22" s="33"/>
      <c r="AE22" s="30" t="str">
        <f t="shared" ref="AE22:AG27" si="12">P22</f>
        <v>Water Villa</v>
      </c>
      <c r="AF22" s="31" t="str">
        <f t="shared" si="12"/>
        <v>BB</v>
      </c>
      <c r="AG22" s="31" t="str">
        <f t="shared" si="12"/>
        <v>01 &amp; 02 Persons</v>
      </c>
      <c r="AH22" s="31">
        <f t="shared" ref="AH22:AH27" si="13">S22+Z22</f>
        <v>1088</v>
      </c>
      <c r="AI22" s="34">
        <f>T22+Z22</f>
        <v>1144</v>
      </c>
      <c r="AJ22" s="34">
        <f>U22+AA22</f>
        <v>1008</v>
      </c>
      <c r="AK22" s="34">
        <f>V22+AA22</f>
        <v>1064</v>
      </c>
      <c r="AL22" s="34">
        <f>W22+AB22</f>
        <v>1088</v>
      </c>
      <c r="AM22" s="34">
        <f>X22+AB22</f>
        <v>1144</v>
      </c>
    </row>
    <row r="23" spans="1:39" ht="21.6" customHeight="1">
      <c r="A23" s="30" t="s">
        <v>330</v>
      </c>
      <c r="B23" s="31" t="s">
        <v>139</v>
      </c>
      <c r="C23" s="31" t="s">
        <v>420</v>
      </c>
      <c r="D23" s="31">
        <v>1110</v>
      </c>
      <c r="E23" s="31">
        <v>580</v>
      </c>
      <c r="F23" s="31">
        <v>1030</v>
      </c>
      <c r="G23" s="31">
        <v>540</v>
      </c>
      <c r="H23" s="31">
        <v>1110</v>
      </c>
      <c r="I23" s="31">
        <v>580</v>
      </c>
      <c r="J23" s="8"/>
      <c r="K23" s="33"/>
      <c r="L23" s="33"/>
      <c r="M23" s="33">
        <v>6</v>
      </c>
      <c r="N23" s="33">
        <v>12</v>
      </c>
      <c r="P23" s="30" t="str">
        <f t="shared" si="10"/>
        <v>Beach Villa</v>
      </c>
      <c r="Q23" s="31" t="str">
        <f t="shared" si="10"/>
        <v>BB</v>
      </c>
      <c r="R23" s="31" t="str">
        <f t="shared" si="10"/>
        <v>01 &amp; 02 Persons</v>
      </c>
      <c r="S23" s="31">
        <f t="shared" si="11"/>
        <v>1116</v>
      </c>
      <c r="T23" s="34">
        <f>(E23*2)+N23</f>
        <v>1172</v>
      </c>
      <c r="U23" s="34">
        <f t="shared" ref="U23:U27" si="14">F23+M23</f>
        <v>1036</v>
      </c>
      <c r="V23" s="34">
        <f>(G23*2)+N23</f>
        <v>1092</v>
      </c>
      <c r="W23" s="34">
        <f t="shared" ref="W23:W27" si="15">H23+M23</f>
        <v>1116</v>
      </c>
      <c r="X23" s="34">
        <f>(I23*2)+N23</f>
        <v>1172</v>
      </c>
      <c r="Z23" s="53">
        <v>12</v>
      </c>
      <c r="AA23" s="53">
        <v>12</v>
      </c>
      <c r="AB23" s="53">
        <v>12</v>
      </c>
      <c r="AC23" s="33"/>
      <c r="AE23" s="30" t="str">
        <f t="shared" si="12"/>
        <v>Beach Villa</v>
      </c>
      <c r="AF23" s="31" t="str">
        <f t="shared" si="12"/>
        <v>BB</v>
      </c>
      <c r="AG23" s="31" t="str">
        <f t="shared" si="12"/>
        <v>01 &amp; 02 Persons</v>
      </c>
      <c r="AH23" s="31">
        <f t="shared" si="13"/>
        <v>1128</v>
      </c>
      <c r="AI23" s="34">
        <f>T23+Z23</f>
        <v>1184</v>
      </c>
      <c r="AJ23" s="34">
        <f>U23+AA23</f>
        <v>1048</v>
      </c>
      <c r="AK23" s="34">
        <f>V23+AA23</f>
        <v>1104</v>
      </c>
      <c r="AL23" s="34">
        <f>W23+AB23</f>
        <v>1128</v>
      </c>
      <c r="AM23" s="34">
        <f>X23+AB23</f>
        <v>1184</v>
      </c>
    </row>
    <row r="24" spans="1:39" ht="21.6" customHeight="1">
      <c r="A24" s="30" t="s">
        <v>515</v>
      </c>
      <c r="B24" s="31" t="s">
        <v>139</v>
      </c>
      <c r="C24" s="31" t="s">
        <v>549</v>
      </c>
      <c r="D24" s="315">
        <v>1320</v>
      </c>
      <c r="E24" s="316"/>
      <c r="F24" s="315">
        <v>1200</v>
      </c>
      <c r="G24" s="316"/>
      <c r="H24" s="315">
        <v>1320</v>
      </c>
      <c r="I24" s="316"/>
      <c r="J24" s="8"/>
      <c r="K24" s="33"/>
      <c r="L24" s="33"/>
      <c r="M24" s="33">
        <f>6*4</f>
        <v>24</v>
      </c>
      <c r="N24" s="33">
        <v>0</v>
      </c>
      <c r="P24" s="30" t="str">
        <f t="shared" si="10"/>
        <v>Family Water Villa</v>
      </c>
      <c r="Q24" s="31" t="str">
        <f t="shared" si="10"/>
        <v>BB</v>
      </c>
      <c r="R24" s="31" t="str">
        <f t="shared" si="10"/>
        <v xml:space="preserve">02 Adult &amp; 02 Child. </v>
      </c>
      <c r="S24" s="315">
        <f t="shared" si="11"/>
        <v>1344</v>
      </c>
      <c r="T24" s="316"/>
      <c r="U24" s="313">
        <f t="shared" si="14"/>
        <v>1224</v>
      </c>
      <c r="V24" s="314"/>
      <c r="W24" s="313">
        <f t="shared" si="15"/>
        <v>1344</v>
      </c>
      <c r="X24" s="314"/>
      <c r="Z24" s="53">
        <v>15</v>
      </c>
      <c r="AA24" s="53">
        <v>15</v>
      </c>
      <c r="AB24" s="53">
        <v>15</v>
      </c>
      <c r="AC24" s="33"/>
      <c r="AE24" s="30" t="str">
        <f t="shared" si="12"/>
        <v>Family Water Villa</v>
      </c>
      <c r="AF24" s="31" t="str">
        <f t="shared" si="12"/>
        <v>BB</v>
      </c>
      <c r="AG24" s="31" t="str">
        <f t="shared" si="12"/>
        <v xml:space="preserve">02 Adult &amp; 02 Child. </v>
      </c>
      <c r="AH24" s="315">
        <f t="shared" si="13"/>
        <v>1359</v>
      </c>
      <c r="AI24" s="316"/>
      <c r="AJ24" s="313">
        <f>U24+AA24</f>
        <v>1239</v>
      </c>
      <c r="AK24" s="314"/>
      <c r="AL24" s="313">
        <f>W24+AB24</f>
        <v>1359</v>
      </c>
      <c r="AM24" s="314"/>
    </row>
    <row r="25" spans="1:39" ht="21.6" customHeight="1">
      <c r="A25" s="30" t="s">
        <v>550</v>
      </c>
      <c r="B25" s="31" t="s">
        <v>139</v>
      </c>
      <c r="C25" s="31" t="s">
        <v>549</v>
      </c>
      <c r="D25" s="315">
        <v>1360</v>
      </c>
      <c r="E25" s="316"/>
      <c r="F25" s="315">
        <v>1240</v>
      </c>
      <c r="G25" s="316"/>
      <c r="H25" s="315">
        <v>1360</v>
      </c>
      <c r="I25" s="316"/>
      <c r="J25" s="8"/>
      <c r="K25" s="33"/>
      <c r="L25" s="33"/>
      <c r="M25" s="33">
        <f>6*4</f>
        <v>24</v>
      </c>
      <c r="N25" s="33">
        <v>0</v>
      </c>
      <c r="P25" s="30" t="str">
        <f t="shared" si="10"/>
        <v>Family Beach Villa</v>
      </c>
      <c r="Q25" s="31" t="str">
        <f t="shared" si="10"/>
        <v>BB</v>
      </c>
      <c r="R25" s="31" t="str">
        <f t="shared" si="10"/>
        <v xml:space="preserve">02 Adult &amp; 02 Child. </v>
      </c>
      <c r="S25" s="315">
        <f t="shared" si="11"/>
        <v>1384</v>
      </c>
      <c r="T25" s="316"/>
      <c r="U25" s="313">
        <f t="shared" si="14"/>
        <v>1264</v>
      </c>
      <c r="V25" s="314"/>
      <c r="W25" s="313">
        <f t="shared" si="15"/>
        <v>1384</v>
      </c>
      <c r="X25" s="314"/>
      <c r="Z25" s="53">
        <v>15</v>
      </c>
      <c r="AA25" s="53">
        <v>15</v>
      </c>
      <c r="AB25" s="53">
        <v>15</v>
      </c>
      <c r="AC25" s="33"/>
      <c r="AE25" s="30" t="str">
        <f t="shared" si="12"/>
        <v>Family Beach Villa</v>
      </c>
      <c r="AF25" s="31" t="str">
        <f t="shared" si="12"/>
        <v>BB</v>
      </c>
      <c r="AG25" s="31" t="str">
        <f t="shared" si="12"/>
        <v xml:space="preserve">02 Adult &amp; 02 Child. </v>
      </c>
      <c r="AH25" s="315">
        <f t="shared" si="13"/>
        <v>1399</v>
      </c>
      <c r="AI25" s="316"/>
      <c r="AJ25" s="313">
        <f>U25+AA25</f>
        <v>1279</v>
      </c>
      <c r="AK25" s="314"/>
      <c r="AL25" s="313">
        <f>W25+AB25</f>
        <v>1399</v>
      </c>
      <c r="AM25" s="314"/>
    </row>
    <row r="26" spans="1:39" ht="21.6" customHeight="1">
      <c r="A26" s="30" t="s">
        <v>551</v>
      </c>
      <c r="B26" s="31" t="s">
        <v>139</v>
      </c>
      <c r="C26" s="31" t="s">
        <v>337</v>
      </c>
      <c r="D26" s="315">
        <v>1760</v>
      </c>
      <c r="E26" s="316"/>
      <c r="F26" s="315">
        <v>1600</v>
      </c>
      <c r="G26" s="316"/>
      <c r="H26" s="315">
        <v>1760</v>
      </c>
      <c r="I26" s="316"/>
      <c r="J26" s="8"/>
      <c r="K26" s="33"/>
      <c r="L26" s="33"/>
      <c r="M26" s="33">
        <f>6*4</f>
        <v>24</v>
      </c>
      <c r="N26" s="33">
        <v>0</v>
      </c>
      <c r="P26" s="30" t="str">
        <f t="shared" si="10"/>
        <v xml:space="preserve">Double Storey Villa </v>
      </c>
      <c r="Q26" s="31" t="str">
        <f t="shared" si="10"/>
        <v>BB</v>
      </c>
      <c r="R26" s="31" t="str">
        <f t="shared" si="10"/>
        <v>04 Adults</v>
      </c>
      <c r="S26" s="315">
        <f t="shared" si="11"/>
        <v>1784</v>
      </c>
      <c r="T26" s="316"/>
      <c r="U26" s="313">
        <f t="shared" si="14"/>
        <v>1624</v>
      </c>
      <c r="V26" s="314"/>
      <c r="W26" s="313">
        <f t="shared" si="15"/>
        <v>1784</v>
      </c>
      <c r="X26" s="314"/>
      <c r="Z26" s="53">
        <v>20</v>
      </c>
      <c r="AA26" s="53">
        <v>20</v>
      </c>
      <c r="AB26" s="53">
        <v>20</v>
      </c>
      <c r="AC26" s="33"/>
      <c r="AE26" s="30" t="str">
        <f t="shared" si="12"/>
        <v xml:space="preserve">Double Storey Villa </v>
      </c>
      <c r="AF26" s="31" t="str">
        <f t="shared" si="12"/>
        <v>BB</v>
      </c>
      <c r="AG26" s="31" t="str">
        <f t="shared" si="12"/>
        <v>04 Adults</v>
      </c>
      <c r="AH26" s="315">
        <f t="shared" si="13"/>
        <v>1804</v>
      </c>
      <c r="AI26" s="316"/>
      <c r="AJ26" s="313">
        <f>U26+AA26</f>
        <v>1644</v>
      </c>
      <c r="AK26" s="314"/>
      <c r="AL26" s="313">
        <f>W26+AB26</f>
        <v>1804</v>
      </c>
      <c r="AM26" s="314"/>
    </row>
    <row r="27" spans="1:39" ht="21.6" customHeight="1">
      <c r="A27" s="30" t="s">
        <v>552</v>
      </c>
      <c r="B27" s="31" t="s">
        <v>139</v>
      </c>
      <c r="C27" s="31" t="s">
        <v>339</v>
      </c>
      <c r="D27" s="315">
        <v>6000</v>
      </c>
      <c r="E27" s="316"/>
      <c r="F27" s="315">
        <v>6000</v>
      </c>
      <c r="G27" s="316"/>
      <c r="H27" s="315">
        <v>6000</v>
      </c>
      <c r="I27" s="316"/>
      <c r="J27" s="8"/>
      <c r="K27" s="33"/>
      <c r="L27" s="33"/>
      <c r="M27" s="33">
        <f>6*6</f>
        <v>36</v>
      </c>
      <c r="N27" s="33">
        <v>0</v>
      </c>
      <c r="P27" s="30" t="str">
        <f t="shared" si="10"/>
        <v xml:space="preserve">Presidential Villa </v>
      </c>
      <c r="Q27" s="31" t="str">
        <f t="shared" si="10"/>
        <v>BB</v>
      </c>
      <c r="R27" s="31" t="str">
        <f t="shared" si="10"/>
        <v>06 Adults</v>
      </c>
      <c r="S27" s="315">
        <f t="shared" si="11"/>
        <v>6036</v>
      </c>
      <c r="T27" s="316"/>
      <c r="U27" s="313">
        <f t="shared" si="14"/>
        <v>6036</v>
      </c>
      <c r="V27" s="314"/>
      <c r="W27" s="313">
        <f t="shared" si="15"/>
        <v>6036</v>
      </c>
      <c r="X27" s="314"/>
      <c r="Z27" s="53">
        <v>40</v>
      </c>
      <c r="AA27" s="53">
        <v>40</v>
      </c>
      <c r="AB27" s="53">
        <v>40</v>
      </c>
      <c r="AC27" s="33"/>
      <c r="AE27" s="30" t="str">
        <f t="shared" si="12"/>
        <v xml:space="preserve">Presidential Villa </v>
      </c>
      <c r="AF27" s="31" t="str">
        <f t="shared" si="12"/>
        <v>BB</v>
      </c>
      <c r="AG27" s="31" t="str">
        <f t="shared" si="12"/>
        <v>06 Adults</v>
      </c>
      <c r="AH27" s="315">
        <f t="shared" si="13"/>
        <v>6076</v>
      </c>
      <c r="AI27" s="316"/>
      <c r="AJ27" s="313">
        <f>U27+AA27</f>
        <v>6076</v>
      </c>
      <c r="AK27" s="314"/>
      <c r="AL27" s="313">
        <f>W27+AB27</f>
        <v>6076</v>
      </c>
      <c r="AM27" s="314"/>
    </row>
    <row r="28" spans="1:39" ht="21.6" customHeight="1">
      <c r="A28" s="25" t="s">
        <v>24</v>
      </c>
      <c r="K28" s="25" t="s">
        <v>25</v>
      </c>
      <c r="P28" s="25" t="s">
        <v>26</v>
      </c>
      <c r="Z28" s="25" t="s">
        <v>27</v>
      </c>
      <c r="AE28" s="25" t="s">
        <v>28</v>
      </c>
    </row>
    <row r="29" spans="1:39" ht="21.6" customHeight="1">
      <c r="A29" s="299" t="s">
        <v>0</v>
      </c>
      <c r="B29" s="299" t="s">
        <v>1</v>
      </c>
      <c r="C29" s="299" t="s">
        <v>29</v>
      </c>
      <c r="D29" s="288" t="s">
        <v>103</v>
      </c>
      <c r="E29" s="290"/>
      <c r="F29" s="288" t="s">
        <v>556</v>
      </c>
      <c r="G29" s="290"/>
      <c r="H29" s="288">
        <v>0</v>
      </c>
      <c r="I29" s="290"/>
      <c r="J29" s="8"/>
      <c r="K29" s="26" t="s">
        <v>32</v>
      </c>
      <c r="L29" s="26" t="s">
        <v>33</v>
      </c>
      <c r="M29" s="26" t="s">
        <v>34</v>
      </c>
      <c r="N29" s="26" t="s">
        <v>34</v>
      </c>
      <c r="P29" s="294" t="s">
        <v>0</v>
      </c>
      <c r="Q29" s="294" t="s">
        <v>1</v>
      </c>
      <c r="R29" s="294" t="s">
        <v>29</v>
      </c>
      <c r="S29" s="291" t="str">
        <f>D29</f>
        <v>Season 7</v>
      </c>
      <c r="T29" s="293"/>
      <c r="U29" s="291" t="str">
        <f t="shared" ref="U29" si="16">F29</f>
        <v>Season 8</v>
      </c>
      <c r="V29" s="293"/>
      <c r="W29" s="291">
        <f t="shared" ref="W29" si="17">H29</f>
        <v>0</v>
      </c>
      <c r="X29" s="293"/>
      <c r="Z29" s="27" t="str">
        <f>S29</f>
        <v>Season 7</v>
      </c>
      <c r="AA29" s="27" t="str">
        <f>U29</f>
        <v>Season 8</v>
      </c>
      <c r="AB29" s="27">
        <f>W29</f>
        <v>0</v>
      </c>
      <c r="AC29" s="28"/>
      <c r="AE29" s="295" t="s">
        <v>0</v>
      </c>
      <c r="AF29" s="295" t="s">
        <v>1</v>
      </c>
      <c r="AG29" s="295" t="s">
        <v>29</v>
      </c>
      <c r="AH29" s="282" t="str">
        <f>Z29</f>
        <v>Season 7</v>
      </c>
      <c r="AI29" s="284"/>
      <c r="AJ29" s="282" t="str">
        <f>AA29</f>
        <v>Season 8</v>
      </c>
      <c r="AK29" s="284"/>
      <c r="AL29" s="282">
        <f>AB29</f>
        <v>0</v>
      </c>
      <c r="AM29" s="284"/>
    </row>
    <row r="30" spans="1:39" ht="21.6" customHeight="1">
      <c r="A30" s="299"/>
      <c r="B30" s="299"/>
      <c r="C30" s="299"/>
      <c r="D30" s="288" t="s">
        <v>557</v>
      </c>
      <c r="E30" s="290"/>
      <c r="F30" s="288" t="s">
        <v>524</v>
      </c>
      <c r="G30" s="290"/>
      <c r="H30" s="288">
        <v>0</v>
      </c>
      <c r="I30" s="290"/>
      <c r="J30" s="8"/>
      <c r="K30" s="26" t="s">
        <v>37</v>
      </c>
      <c r="L30" s="26" t="s">
        <v>38</v>
      </c>
      <c r="M30" s="26" t="s">
        <v>353</v>
      </c>
      <c r="N30" s="26" t="s">
        <v>353</v>
      </c>
      <c r="P30" s="294"/>
      <c r="Q30" s="294"/>
      <c r="R30" s="294"/>
      <c r="S30" s="291" t="str">
        <f>D30</f>
        <v>01 Oct 2020 to 22 Dec 2020</v>
      </c>
      <c r="T30" s="293"/>
      <c r="U30" s="291" t="str">
        <f>F30</f>
        <v>23 Dec 2020 to 06 Jan 2021</v>
      </c>
      <c r="V30" s="293"/>
      <c r="W30" s="291">
        <f>H30</f>
        <v>0</v>
      </c>
      <c r="X30" s="293"/>
      <c r="Z30" s="27" t="s">
        <v>39</v>
      </c>
      <c r="AA30" s="27" t="s">
        <v>40</v>
      </c>
      <c r="AB30" s="27" t="s">
        <v>548</v>
      </c>
      <c r="AC30" s="28"/>
      <c r="AE30" s="296"/>
      <c r="AF30" s="296"/>
      <c r="AG30" s="296"/>
      <c r="AH30" s="282" t="str">
        <f>S30</f>
        <v>01 Oct 2020 to 22 Dec 2020</v>
      </c>
      <c r="AI30" s="284"/>
      <c r="AJ30" s="282" t="str">
        <f>U30</f>
        <v>23 Dec 2020 to 06 Jan 2021</v>
      </c>
      <c r="AK30" s="284"/>
      <c r="AL30" s="282">
        <f>W30</f>
        <v>0</v>
      </c>
      <c r="AM30" s="284"/>
    </row>
    <row r="31" spans="1:39" ht="21.6" customHeight="1">
      <c r="A31" s="299"/>
      <c r="B31" s="299"/>
      <c r="C31" s="299"/>
      <c r="D31" s="29" t="s">
        <v>3</v>
      </c>
      <c r="E31" s="29" t="s">
        <v>4</v>
      </c>
      <c r="F31" s="29" t="s">
        <v>3</v>
      </c>
      <c r="G31" s="29" t="s">
        <v>4</v>
      </c>
      <c r="H31" s="29">
        <v>0</v>
      </c>
      <c r="I31" s="29">
        <v>0</v>
      </c>
      <c r="J31" s="8"/>
      <c r="K31" s="26"/>
      <c r="L31" s="26"/>
      <c r="M31" s="26"/>
      <c r="N31" s="26"/>
      <c r="P31" s="294"/>
      <c r="Q31" s="294"/>
      <c r="R31" s="294"/>
      <c r="S31" s="51" t="s">
        <v>3</v>
      </c>
      <c r="T31" s="51" t="s">
        <v>4</v>
      </c>
      <c r="U31" s="51" t="s">
        <v>3</v>
      </c>
      <c r="V31" s="51" t="s">
        <v>4</v>
      </c>
      <c r="W31" s="51" t="s">
        <v>3</v>
      </c>
      <c r="X31" s="51" t="s">
        <v>4</v>
      </c>
      <c r="Z31" s="27"/>
      <c r="AA31" s="27"/>
      <c r="AB31" s="27"/>
      <c r="AC31" s="28"/>
      <c r="AE31" s="297"/>
      <c r="AF31" s="297"/>
      <c r="AG31" s="297"/>
      <c r="AH31" s="52" t="s">
        <v>3</v>
      </c>
      <c r="AI31" s="52" t="s">
        <v>4</v>
      </c>
      <c r="AJ31" s="52" t="s">
        <v>3</v>
      </c>
      <c r="AK31" s="52" t="s">
        <v>4</v>
      </c>
      <c r="AL31" s="52" t="s">
        <v>3</v>
      </c>
      <c r="AM31" s="52" t="s">
        <v>4</v>
      </c>
    </row>
    <row r="32" spans="1:39" ht="21.6" customHeight="1">
      <c r="A32" s="30" t="s">
        <v>331</v>
      </c>
      <c r="B32" s="31" t="s">
        <v>139</v>
      </c>
      <c r="C32" s="31" t="s">
        <v>420</v>
      </c>
      <c r="D32" s="31">
        <v>1400</v>
      </c>
      <c r="E32" s="31">
        <v>725</v>
      </c>
      <c r="F32" s="31">
        <v>2250</v>
      </c>
      <c r="G32" s="31">
        <v>1125</v>
      </c>
      <c r="H32" s="31">
        <v>0</v>
      </c>
      <c r="I32" s="31">
        <v>0</v>
      </c>
      <c r="J32" s="8"/>
      <c r="K32" s="33"/>
      <c r="L32" s="33"/>
      <c r="M32" s="33">
        <v>6</v>
      </c>
      <c r="N32" s="33">
        <v>12</v>
      </c>
      <c r="P32" s="30" t="str">
        <f t="shared" ref="P32:R37" si="18">A32</f>
        <v>Water Villa</v>
      </c>
      <c r="Q32" s="31" t="str">
        <f t="shared" si="18"/>
        <v>BB</v>
      </c>
      <c r="R32" s="31" t="str">
        <f t="shared" si="18"/>
        <v>01 &amp; 02 Persons</v>
      </c>
      <c r="S32" s="31">
        <f t="shared" ref="S32:S37" si="19">D32+M32</f>
        <v>1406</v>
      </c>
      <c r="T32" s="34">
        <f>(E32*2)+N32</f>
        <v>1462</v>
      </c>
      <c r="U32" s="34">
        <f>F32+M32</f>
        <v>2256</v>
      </c>
      <c r="V32" s="34">
        <f>(G32*2)+N32</f>
        <v>2262</v>
      </c>
      <c r="W32" s="34">
        <f>H32+M32</f>
        <v>6</v>
      </c>
      <c r="X32" s="34">
        <f>(I32*2)+N32</f>
        <v>12</v>
      </c>
      <c r="Z32" s="53">
        <v>12</v>
      </c>
      <c r="AA32" s="53">
        <v>25</v>
      </c>
      <c r="AB32" s="53">
        <v>12</v>
      </c>
      <c r="AC32" s="33"/>
      <c r="AE32" s="30" t="str">
        <f t="shared" ref="AE32:AG37" si="20">P32</f>
        <v>Water Villa</v>
      </c>
      <c r="AF32" s="31" t="str">
        <f t="shared" si="20"/>
        <v>BB</v>
      </c>
      <c r="AG32" s="31" t="str">
        <f t="shared" si="20"/>
        <v>01 &amp; 02 Persons</v>
      </c>
      <c r="AH32" s="31">
        <f t="shared" ref="AH32:AH37" si="21">S32+Z32</f>
        <v>1418</v>
      </c>
      <c r="AI32" s="34">
        <f>T32+Z32</f>
        <v>1474</v>
      </c>
      <c r="AJ32" s="34">
        <f>U32+AA32</f>
        <v>2281</v>
      </c>
      <c r="AK32" s="34">
        <f>V32+AA32</f>
        <v>2287</v>
      </c>
      <c r="AL32" s="34">
        <f>W32+AB32</f>
        <v>18</v>
      </c>
      <c r="AM32" s="34">
        <f>X32+AB32</f>
        <v>24</v>
      </c>
    </row>
    <row r="33" spans="1:39" ht="21.6" customHeight="1">
      <c r="A33" s="30" t="s">
        <v>330</v>
      </c>
      <c r="B33" s="31" t="s">
        <v>139</v>
      </c>
      <c r="C33" s="31" t="s">
        <v>420</v>
      </c>
      <c r="D33" s="31">
        <v>1500</v>
      </c>
      <c r="E33" s="31">
        <v>775</v>
      </c>
      <c r="F33" s="31">
        <v>2550</v>
      </c>
      <c r="G33" s="31">
        <v>1275</v>
      </c>
      <c r="H33" s="31">
        <v>0</v>
      </c>
      <c r="I33" s="31">
        <v>0</v>
      </c>
      <c r="J33" s="8"/>
      <c r="K33" s="33"/>
      <c r="L33" s="33"/>
      <c r="M33" s="33">
        <v>6</v>
      </c>
      <c r="N33" s="33">
        <v>12</v>
      </c>
      <c r="P33" s="30" t="str">
        <f t="shared" si="18"/>
        <v>Beach Villa</v>
      </c>
      <c r="Q33" s="31" t="str">
        <f t="shared" si="18"/>
        <v>BB</v>
      </c>
      <c r="R33" s="31" t="str">
        <f t="shared" si="18"/>
        <v>01 &amp; 02 Persons</v>
      </c>
      <c r="S33" s="31">
        <f t="shared" si="19"/>
        <v>1506</v>
      </c>
      <c r="T33" s="34">
        <f>(E33*2)+N33</f>
        <v>1562</v>
      </c>
      <c r="U33" s="34">
        <f t="shared" ref="U33:U37" si="22">F33+M33</f>
        <v>2556</v>
      </c>
      <c r="V33" s="34">
        <f>(G33*2)+N33</f>
        <v>2562</v>
      </c>
      <c r="W33" s="34">
        <f t="shared" ref="W33:W37" si="23">H33+M33</f>
        <v>6</v>
      </c>
      <c r="X33" s="34">
        <f>(I33*2)+N33</f>
        <v>12</v>
      </c>
      <c r="Z33" s="53">
        <v>12</v>
      </c>
      <c r="AA33" s="53">
        <v>25</v>
      </c>
      <c r="AB33" s="53">
        <v>12</v>
      </c>
      <c r="AC33" s="33"/>
      <c r="AE33" s="30" t="str">
        <f t="shared" si="20"/>
        <v>Beach Villa</v>
      </c>
      <c r="AF33" s="31" t="str">
        <f t="shared" si="20"/>
        <v>BB</v>
      </c>
      <c r="AG33" s="31" t="str">
        <f t="shared" si="20"/>
        <v>01 &amp; 02 Persons</v>
      </c>
      <c r="AH33" s="31">
        <f t="shared" si="21"/>
        <v>1518</v>
      </c>
      <c r="AI33" s="34">
        <f>T33+Z33</f>
        <v>1574</v>
      </c>
      <c r="AJ33" s="34">
        <f>U33+AA33</f>
        <v>2581</v>
      </c>
      <c r="AK33" s="34">
        <f>V33+AA33</f>
        <v>2587</v>
      </c>
      <c r="AL33" s="34">
        <f>W33+AB33</f>
        <v>18</v>
      </c>
      <c r="AM33" s="34">
        <f>X33+AB33</f>
        <v>24</v>
      </c>
    </row>
    <row r="34" spans="1:39" ht="21.6" customHeight="1">
      <c r="A34" s="30" t="s">
        <v>515</v>
      </c>
      <c r="B34" s="31" t="s">
        <v>139</v>
      </c>
      <c r="C34" s="31" t="s">
        <v>549</v>
      </c>
      <c r="D34" s="315">
        <v>1600</v>
      </c>
      <c r="E34" s="316"/>
      <c r="F34" s="315">
        <v>2750</v>
      </c>
      <c r="G34" s="316"/>
      <c r="H34" s="315">
        <v>0</v>
      </c>
      <c r="I34" s="316"/>
      <c r="J34" s="8"/>
      <c r="K34" s="33"/>
      <c r="L34" s="33"/>
      <c r="M34" s="33">
        <f>6*4</f>
        <v>24</v>
      </c>
      <c r="N34" s="33">
        <v>0</v>
      </c>
      <c r="P34" s="30" t="str">
        <f t="shared" si="18"/>
        <v>Family Water Villa</v>
      </c>
      <c r="Q34" s="31" t="str">
        <f t="shared" si="18"/>
        <v>BB</v>
      </c>
      <c r="R34" s="31" t="str">
        <f t="shared" si="18"/>
        <v xml:space="preserve">02 Adult &amp; 02 Child. </v>
      </c>
      <c r="S34" s="315">
        <f t="shared" si="19"/>
        <v>1624</v>
      </c>
      <c r="T34" s="316"/>
      <c r="U34" s="313">
        <f t="shared" si="22"/>
        <v>2774</v>
      </c>
      <c r="V34" s="314"/>
      <c r="W34" s="313">
        <f t="shared" si="23"/>
        <v>24</v>
      </c>
      <c r="X34" s="314"/>
      <c r="Z34" s="53">
        <v>15</v>
      </c>
      <c r="AA34" s="53">
        <v>30</v>
      </c>
      <c r="AB34" s="53">
        <v>15</v>
      </c>
      <c r="AC34" s="33"/>
      <c r="AE34" s="30" t="str">
        <f t="shared" si="20"/>
        <v>Family Water Villa</v>
      </c>
      <c r="AF34" s="31" t="str">
        <f t="shared" si="20"/>
        <v>BB</v>
      </c>
      <c r="AG34" s="31" t="str">
        <f t="shared" si="20"/>
        <v xml:space="preserve">02 Adult &amp; 02 Child. </v>
      </c>
      <c r="AH34" s="315">
        <f t="shared" si="21"/>
        <v>1639</v>
      </c>
      <c r="AI34" s="316"/>
      <c r="AJ34" s="313">
        <f>U34+AA34</f>
        <v>2804</v>
      </c>
      <c r="AK34" s="314"/>
      <c r="AL34" s="313">
        <f>W34+AB34</f>
        <v>39</v>
      </c>
      <c r="AM34" s="314"/>
    </row>
    <row r="35" spans="1:39" ht="21.6" customHeight="1">
      <c r="A35" s="30" t="s">
        <v>550</v>
      </c>
      <c r="B35" s="31" t="s">
        <v>139</v>
      </c>
      <c r="C35" s="31" t="s">
        <v>549</v>
      </c>
      <c r="D35" s="315">
        <v>1700</v>
      </c>
      <c r="E35" s="316"/>
      <c r="F35" s="315">
        <v>3000</v>
      </c>
      <c r="G35" s="316"/>
      <c r="H35" s="315">
        <v>0</v>
      </c>
      <c r="I35" s="316"/>
      <c r="J35" s="8"/>
      <c r="K35" s="33"/>
      <c r="L35" s="33"/>
      <c r="M35" s="33">
        <f>6*4</f>
        <v>24</v>
      </c>
      <c r="N35" s="33">
        <v>0</v>
      </c>
      <c r="P35" s="30" t="str">
        <f t="shared" si="18"/>
        <v>Family Beach Villa</v>
      </c>
      <c r="Q35" s="31" t="str">
        <f t="shared" si="18"/>
        <v>BB</v>
      </c>
      <c r="R35" s="31" t="str">
        <f t="shared" si="18"/>
        <v xml:space="preserve">02 Adult &amp; 02 Child. </v>
      </c>
      <c r="S35" s="315">
        <f t="shared" si="19"/>
        <v>1724</v>
      </c>
      <c r="T35" s="316"/>
      <c r="U35" s="313">
        <f t="shared" si="22"/>
        <v>3024</v>
      </c>
      <c r="V35" s="314"/>
      <c r="W35" s="313">
        <f t="shared" si="23"/>
        <v>24</v>
      </c>
      <c r="X35" s="314"/>
      <c r="Z35" s="53">
        <v>15</v>
      </c>
      <c r="AA35" s="53">
        <v>30</v>
      </c>
      <c r="AB35" s="53">
        <v>15</v>
      </c>
      <c r="AC35" s="33"/>
      <c r="AE35" s="30" t="str">
        <f t="shared" si="20"/>
        <v>Family Beach Villa</v>
      </c>
      <c r="AF35" s="31" t="str">
        <f t="shared" si="20"/>
        <v>BB</v>
      </c>
      <c r="AG35" s="31" t="str">
        <f t="shared" si="20"/>
        <v xml:space="preserve">02 Adult &amp; 02 Child. </v>
      </c>
      <c r="AH35" s="315">
        <f t="shared" si="21"/>
        <v>1739</v>
      </c>
      <c r="AI35" s="316"/>
      <c r="AJ35" s="313">
        <f>U35+AA35</f>
        <v>3054</v>
      </c>
      <c r="AK35" s="314"/>
      <c r="AL35" s="313">
        <f>W35+AB35</f>
        <v>39</v>
      </c>
      <c r="AM35" s="314"/>
    </row>
    <row r="36" spans="1:39" ht="21.6" customHeight="1">
      <c r="A36" s="30" t="s">
        <v>551</v>
      </c>
      <c r="B36" s="31" t="s">
        <v>139</v>
      </c>
      <c r="C36" s="31" t="s">
        <v>337</v>
      </c>
      <c r="D36" s="315">
        <v>2100</v>
      </c>
      <c r="E36" s="316"/>
      <c r="F36" s="315">
        <v>3800</v>
      </c>
      <c r="G36" s="316"/>
      <c r="H36" s="315">
        <v>0</v>
      </c>
      <c r="I36" s="316"/>
      <c r="J36" s="8"/>
      <c r="K36" s="33"/>
      <c r="L36" s="33"/>
      <c r="M36" s="33">
        <f>6*4</f>
        <v>24</v>
      </c>
      <c r="N36" s="33">
        <v>0</v>
      </c>
      <c r="P36" s="30" t="str">
        <f t="shared" si="18"/>
        <v xml:space="preserve">Double Storey Villa </v>
      </c>
      <c r="Q36" s="31" t="str">
        <f t="shared" si="18"/>
        <v>BB</v>
      </c>
      <c r="R36" s="31" t="str">
        <f t="shared" si="18"/>
        <v>04 Adults</v>
      </c>
      <c r="S36" s="315">
        <f t="shared" si="19"/>
        <v>2124</v>
      </c>
      <c r="T36" s="316"/>
      <c r="U36" s="313">
        <f t="shared" si="22"/>
        <v>3824</v>
      </c>
      <c r="V36" s="314"/>
      <c r="W36" s="313">
        <f t="shared" si="23"/>
        <v>24</v>
      </c>
      <c r="X36" s="314"/>
      <c r="Z36" s="53">
        <v>20</v>
      </c>
      <c r="AA36" s="53">
        <v>40</v>
      </c>
      <c r="AB36" s="53">
        <v>20</v>
      </c>
      <c r="AC36" s="33"/>
      <c r="AE36" s="30" t="str">
        <f t="shared" si="20"/>
        <v xml:space="preserve">Double Storey Villa </v>
      </c>
      <c r="AF36" s="31" t="str">
        <f t="shared" si="20"/>
        <v>BB</v>
      </c>
      <c r="AG36" s="31" t="str">
        <f t="shared" si="20"/>
        <v>04 Adults</v>
      </c>
      <c r="AH36" s="315">
        <f t="shared" si="21"/>
        <v>2144</v>
      </c>
      <c r="AI36" s="316"/>
      <c r="AJ36" s="313">
        <f>U36+AA36</f>
        <v>3864</v>
      </c>
      <c r="AK36" s="314"/>
      <c r="AL36" s="313">
        <f>W36+AB36</f>
        <v>44</v>
      </c>
      <c r="AM36" s="314"/>
    </row>
    <row r="37" spans="1:39" ht="21.6" customHeight="1">
      <c r="A37" s="30" t="s">
        <v>552</v>
      </c>
      <c r="B37" s="31" t="s">
        <v>139</v>
      </c>
      <c r="C37" s="31" t="s">
        <v>339</v>
      </c>
      <c r="D37" s="315">
        <v>8500</v>
      </c>
      <c r="E37" s="316"/>
      <c r="F37" s="315">
        <v>12500</v>
      </c>
      <c r="G37" s="316"/>
      <c r="H37" s="315">
        <v>0</v>
      </c>
      <c r="I37" s="316"/>
      <c r="J37" s="8"/>
      <c r="K37" s="33"/>
      <c r="L37" s="33"/>
      <c r="M37" s="33">
        <f>6*6</f>
        <v>36</v>
      </c>
      <c r="N37" s="33">
        <v>0</v>
      </c>
      <c r="P37" s="30" t="str">
        <f t="shared" si="18"/>
        <v xml:space="preserve">Presidential Villa </v>
      </c>
      <c r="Q37" s="31" t="str">
        <f t="shared" si="18"/>
        <v>BB</v>
      </c>
      <c r="R37" s="31" t="str">
        <f t="shared" si="18"/>
        <v>06 Adults</v>
      </c>
      <c r="S37" s="315">
        <f t="shared" si="19"/>
        <v>8536</v>
      </c>
      <c r="T37" s="316"/>
      <c r="U37" s="313">
        <f t="shared" si="22"/>
        <v>12536</v>
      </c>
      <c r="V37" s="314"/>
      <c r="W37" s="313">
        <f t="shared" si="23"/>
        <v>36</v>
      </c>
      <c r="X37" s="314"/>
      <c r="Z37" s="53">
        <v>40</v>
      </c>
      <c r="AA37" s="53">
        <v>80</v>
      </c>
      <c r="AB37" s="53">
        <v>40</v>
      </c>
      <c r="AC37" s="33"/>
      <c r="AE37" s="30" t="str">
        <f t="shared" si="20"/>
        <v xml:space="preserve">Presidential Villa </v>
      </c>
      <c r="AF37" s="31" t="str">
        <f t="shared" si="20"/>
        <v>BB</v>
      </c>
      <c r="AG37" s="31" t="str">
        <f t="shared" si="20"/>
        <v>06 Adults</v>
      </c>
      <c r="AH37" s="315">
        <f t="shared" si="21"/>
        <v>8576</v>
      </c>
      <c r="AI37" s="316"/>
      <c r="AJ37" s="313">
        <f>U37+AA37</f>
        <v>12616</v>
      </c>
      <c r="AK37" s="314"/>
      <c r="AL37" s="313">
        <f>W37+AB37</f>
        <v>76</v>
      </c>
      <c r="AM37" s="314"/>
    </row>
  </sheetData>
  <sheetProtection algorithmName="SHA-512" hashValue="biE4OAF/Zd8mKC7HD/gtUNI2LK3/seJhsjMV9i9t4kBq88fyEI7QIf9R7Jp1ybXTS4cJpNebKMUuc3i6JgrQFw==" saltValue="/5x5gjesL2oZi/Fmub64xw==" spinCount="100000" sheet="1" selectLockedCells="1" selectUnlockedCells="1"/>
  <mergeCells count="189">
    <mergeCell ref="A9:A11"/>
    <mergeCell ref="B9:B11"/>
    <mergeCell ref="C9:C11"/>
    <mergeCell ref="D9:E9"/>
    <mergeCell ref="F9:G9"/>
    <mergeCell ref="H9:I9"/>
    <mergeCell ref="D10:E10"/>
    <mergeCell ref="F10:G10"/>
    <mergeCell ref="H10:I10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E9:AE11"/>
    <mergeCell ref="AF9:AF11"/>
    <mergeCell ref="AG9:AG11"/>
    <mergeCell ref="AH9:AI9"/>
    <mergeCell ref="AJ9:AK9"/>
    <mergeCell ref="AL9:AM9"/>
    <mergeCell ref="AH10:AI10"/>
    <mergeCell ref="AJ10:AK10"/>
    <mergeCell ref="AL10:AM10"/>
    <mergeCell ref="AH14:AI14"/>
    <mergeCell ref="AJ14:AK14"/>
    <mergeCell ref="AL14:AM14"/>
    <mergeCell ref="D15:E15"/>
    <mergeCell ref="F15:G15"/>
    <mergeCell ref="H15:I15"/>
    <mergeCell ref="S15:T15"/>
    <mergeCell ref="U15:V15"/>
    <mergeCell ref="W15:X15"/>
    <mergeCell ref="AH15:AI15"/>
    <mergeCell ref="D14:E14"/>
    <mergeCell ref="F14:G14"/>
    <mergeCell ref="H14:I14"/>
    <mergeCell ref="S14:T14"/>
    <mergeCell ref="U14:V14"/>
    <mergeCell ref="W14:X14"/>
    <mergeCell ref="AJ15:AK15"/>
    <mergeCell ref="AL15:AM15"/>
    <mergeCell ref="D16:E16"/>
    <mergeCell ref="F16:G16"/>
    <mergeCell ref="H16:I16"/>
    <mergeCell ref="S16:T16"/>
    <mergeCell ref="U16:V16"/>
    <mergeCell ref="W16:X16"/>
    <mergeCell ref="AH16:AI16"/>
    <mergeCell ref="AJ16:AK16"/>
    <mergeCell ref="AL16:AM16"/>
    <mergeCell ref="D17:E17"/>
    <mergeCell ref="F17:G17"/>
    <mergeCell ref="H17:I17"/>
    <mergeCell ref="S17:T17"/>
    <mergeCell ref="U17:V17"/>
    <mergeCell ref="W17:X17"/>
    <mergeCell ref="AH17:AI17"/>
    <mergeCell ref="AJ17:AK17"/>
    <mergeCell ref="AL17:AM17"/>
    <mergeCell ref="A19:A21"/>
    <mergeCell ref="B19:B21"/>
    <mergeCell ref="C19:C21"/>
    <mergeCell ref="D19:E19"/>
    <mergeCell ref="F19:G19"/>
    <mergeCell ref="H19:I19"/>
    <mergeCell ref="D20:E20"/>
    <mergeCell ref="F20:G20"/>
    <mergeCell ref="H20:I20"/>
    <mergeCell ref="P19:P21"/>
    <mergeCell ref="Q19:Q21"/>
    <mergeCell ref="R19:R21"/>
    <mergeCell ref="S19:T19"/>
    <mergeCell ref="U19:V19"/>
    <mergeCell ref="W19:X19"/>
    <mergeCell ref="S20:T20"/>
    <mergeCell ref="U20:V20"/>
    <mergeCell ref="W20:X20"/>
    <mergeCell ref="AE19:AE21"/>
    <mergeCell ref="AF19:AF21"/>
    <mergeCell ref="AG19:AG21"/>
    <mergeCell ref="AH19:AI19"/>
    <mergeCell ref="AJ19:AK19"/>
    <mergeCell ref="AL19:AM19"/>
    <mergeCell ref="AH20:AI20"/>
    <mergeCell ref="AJ20:AK20"/>
    <mergeCell ref="AL20:AM20"/>
    <mergeCell ref="AH24:AI24"/>
    <mergeCell ref="AJ24:AK24"/>
    <mergeCell ref="AL24:AM24"/>
    <mergeCell ref="D25:E25"/>
    <mergeCell ref="F25:G25"/>
    <mergeCell ref="H25:I25"/>
    <mergeCell ref="S25:T25"/>
    <mergeCell ref="U25:V25"/>
    <mergeCell ref="W25:X25"/>
    <mergeCell ref="AH25:AI25"/>
    <mergeCell ref="D24:E24"/>
    <mergeCell ref="F24:G24"/>
    <mergeCell ref="H24:I24"/>
    <mergeCell ref="S24:T24"/>
    <mergeCell ref="U24:V24"/>
    <mergeCell ref="W24:X24"/>
    <mergeCell ref="AJ25:AK25"/>
    <mergeCell ref="AL25:AM25"/>
    <mergeCell ref="D26:E26"/>
    <mergeCell ref="F26:G26"/>
    <mergeCell ref="H26:I26"/>
    <mergeCell ref="S26:T26"/>
    <mergeCell ref="U26:V26"/>
    <mergeCell ref="W26:X26"/>
    <mergeCell ref="AH26:AI26"/>
    <mergeCell ref="AJ26:AK26"/>
    <mergeCell ref="AL26:AM26"/>
    <mergeCell ref="D27:E27"/>
    <mergeCell ref="F27:G27"/>
    <mergeCell ref="H27:I27"/>
    <mergeCell ref="S27:T27"/>
    <mergeCell ref="U27:V27"/>
    <mergeCell ref="W27:X27"/>
    <mergeCell ref="AH27:AI27"/>
    <mergeCell ref="AJ27:AK27"/>
    <mergeCell ref="AL27:AM27"/>
    <mergeCell ref="A29:A31"/>
    <mergeCell ref="B29:B31"/>
    <mergeCell ref="C29:C31"/>
    <mergeCell ref="D29:E29"/>
    <mergeCell ref="F29:G29"/>
    <mergeCell ref="H29:I29"/>
    <mergeCell ref="D30:E30"/>
    <mergeCell ref="F30:G30"/>
    <mergeCell ref="H30:I30"/>
    <mergeCell ref="P29:P31"/>
    <mergeCell ref="Q29:Q31"/>
    <mergeCell ref="R29:R31"/>
    <mergeCell ref="S29:T29"/>
    <mergeCell ref="U29:V29"/>
    <mergeCell ref="W29:X29"/>
    <mergeCell ref="S30:T30"/>
    <mergeCell ref="U30:V30"/>
    <mergeCell ref="W30:X30"/>
    <mergeCell ref="AE29:AE31"/>
    <mergeCell ref="AF29:AF31"/>
    <mergeCell ref="AG29:AG31"/>
    <mergeCell ref="AH29:AI29"/>
    <mergeCell ref="AJ29:AK29"/>
    <mergeCell ref="AL29:AM29"/>
    <mergeCell ref="AH30:AI30"/>
    <mergeCell ref="AJ30:AK30"/>
    <mergeCell ref="AL30:AM30"/>
    <mergeCell ref="AH34:AI34"/>
    <mergeCell ref="AJ34:AK34"/>
    <mergeCell ref="AL34:AM34"/>
    <mergeCell ref="D35:E35"/>
    <mergeCell ref="F35:G35"/>
    <mergeCell ref="H35:I35"/>
    <mergeCell ref="S35:T35"/>
    <mergeCell ref="U35:V35"/>
    <mergeCell ref="W35:X35"/>
    <mergeCell ref="AH35:AI35"/>
    <mergeCell ref="D34:E34"/>
    <mergeCell ref="F34:G34"/>
    <mergeCell ref="H34:I34"/>
    <mergeCell ref="S34:T34"/>
    <mergeCell ref="U34:V34"/>
    <mergeCell ref="W34:X34"/>
    <mergeCell ref="AJ35:AK35"/>
    <mergeCell ref="AL35:AM35"/>
    <mergeCell ref="D36:E36"/>
    <mergeCell ref="F36:G36"/>
    <mergeCell ref="H36:I36"/>
    <mergeCell ref="S36:T36"/>
    <mergeCell ref="U36:V36"/>
    <mergeCell ref="W36:X36"/>
    <mergeCell ref="AH36:AI36"/>
    <mergeCell ref="AJ36:AK36"/>
    <mergeCell ref="AL36:AM36"/>
    <mergeCell ref="D37:E37"/>
    <mergeCell ref="F37:G37"/>
    <mergeCell ref="H37:I37"/>
    <mergeCell ref="S37:T37"/>
    <mergeCell ref="U37:V37"/>
    <mergeCell ref="W37:X37"/>
    <mergeCell ref="AH37:AI37"/>
    <mergeCell ref="AJ37:AK37"/>
    <mergeCell ref="AL37:AM37"/>
  </mergeCells>
  <pageMargins left="0.70866141732283472" right="0.70866141732283472" top="0.74803149606299213" bottom="0.74803149606299213" header="0.31496062992125984" footer="0.31496062992125984"/>
  <pageSetup paperSize="9" fitToHeight="0" orientation="portrait" verticalDpi="1200" r:id="rId1"/>
  <headerFooter>
    <oddHeader>&amp;R&amp;8 2016</oddHeader>
    <oddFooter>&amp;L&amp;8INTOUR MALDIVES - A&amp;C&amp;8&amp;P of &amp;N&amp;R&amp;8AMILLA FUSHI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6F7D7-68BA-468D-89AD-00990A4120DE}">
  <sheetPr codeName="Лист55"/>
  <dimension ref="A1:I18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23" style="1" customWidth="1"/>
    <col min="2" max="2" width="12" style="1" customWidth="1"/>
    <col min="3" max="3" width="20.42578125" style="2" customWidth="1"/>
    <col min="4" max="4" width="12.85546875" style="2" customWidth="1"/>
    <col min="5" max="6" width="12.85546875" style="3" customWidth="1"/>
    <col min="7" max="9" width="12.85546875" style="1" customWidth="1"/>
    <col min="10" max="16384" width="9.140625" style="1"/>
  </cols>
  <sheetData>
    <row r="1" spans="1:9" ht="20.25" customHeight="1">
      <c r="A1" s="300" t="s">
        <v>2079</v>
      </c>
      <c r="B1" s="300"/>
      <c r="C1" s="300"/>
      <c r="D1" s="300"/>
      <c r="I1" s="4"/>
    </row>
    <row r="2" spans="1:9" s="2" customFormat="1" ht="24.6" customHeight="1">
      <c r="A2" s="5"/>
      <c r="B2" s="5"/>
      <c r="E2" s="3"/>
      <c r="F2" s="3"/>
      <c r="G2" s="1"/>
      <c r="H2" s="1"/>
      <c r="I2" s="1"/>
    </row>
    <row r="3" spans="1:9" s="2" customFormat="1" ht="24.6" customHeight="1">
      <c r="A3" s="15" t="s">
        <v>82</v>
      </c>
      <c r="B3" s="15"/>
      <c r="E3" s="3"/>
      <c r="F3" s="3"/>
      <c r="G3" s="1"/>
      <c r="H3" s="1"/>
      <c r="I3" s="1"/>
    </row>
    <row r="4" spans="1:9" s="2" customFormat="1" ht="24.6" customHeight="1">
      <c r="A4" s="7" t="s">
        <v>531</v>
      </c>
      <c r="B4" s="15"/>
      <c r="E4" s="3"/>
      <c r="F4" s="3"/>
      <c r="G4" s="1"/>
      <c r="H4" s="1"/>
      <c r="I4" s="1"/>
    </row>
    <row r="5" spans="1:9" s="2" customFormat="1" ht="24.6" customHeight="1">
      <c r="A5" s="5" t="s">
        <v>532</v>
      </c>
      <c r="B5" s="5"/>
      <c r="E5" s="3"/>
      <c r="F5" s="3"/>
      <c r="G5" s="1"/>
      <c r="H5" s="1"/>
      <c r="I5" s="1"/>
    </row>
    <row r="6" spans="1:9" s="2" customFormat="1" ht="24.6" customHeight="1">
      <c r="A6" s="5" t="s">
        <v>533</v>
      </c>
      <c r="B6" s="5"/>
      <c r="E6" s="3"/>
      <c r="F6" s="3"/>
      <c r="G6" s="1"/>
      <c r="H6" s="1"/>
      <c r="I6" s="1"/>
    </row>
    <row r="7" spans="1:9" s="2" customFormat="1" ht="24.6" customHeight="1">
      <c r="A7" s="5" t="s">
        <v>534</v>
      </c>
      <c r="B7" s="5"/>
      <c r="E7" s="3"/>
      <c r="F7" s="3"/>
      <c r="G7" s="1"/>
      <c r="H7" s="1"/>
      <c r="I7" s="1"/>
    </row>
    <row r="8" spans="1:9" s="2" customFormat="1" ht="24.6" customHeight="1">
      <c r="A8" s="5" t="s">
        <v>558</v>
      </c>
      <c r="B8" s="5"/>
      <c r="E8" s="3"/>
      <c r="F8" s="3"/>
      <c r="G8" s="1"/>
      <c r="H8" s="1"/>
      <c r="I8" s="1"/>
    </row>
    <row r="9" spans="1:9" s="2" customFormat="1" ht="24.6" customHeight="1">
      <c r="A9" s="7" t="s">
        <v>526</v>
      </c>
      <c r="B9" s="5"/>
      <c r="E9" s="3"/>
      <c r="F9" s="3"/>
      <c r="G9" s="1"/>
      <c r="H9" s="1"/>
      <c r="I9" s="1"/>
    </row>
    <row r="10" spans="1:9" s="2" customFormat="1" ht="24.6" customHeight="1">
      <c r="A10" s="5" t="s">
        <v>559</v>
      </c>
      <c r="B10" s="5"/>
      <c r="E10" s="3"/>
      <c r="F10" s="3"/>
      <c r="G10" s="1"/>
      <c r="H10" s="1"/>
      <c r="I10" s="1"/>
    </row>
    <row r="11" spans="1:9" s="2" customFormat="1" ht="24.6" customHeight="1">
      <c r="A11" s="5" t="s">
        <v>560</v>
      </c>
      <c r="B11" s="5"/>
      <c r="E11" s="3"/>
      <c r="F11" s="3"/>
      <c r="G11" s="1"/>
      <c r="H11" s="1"/>
      <c r="I11" s="1"/>
    </row>
    <row r="12" spans="1:9" s="2" customFormat="1" ht="24.6" customHeight="1">
      <c r="A12" s="5" t="s">
        <v>558</v>
      </c>
      <c r="B12" s="5"/>
      <c r="E12" s="3"/>
      <c r="F12" s="3"/>
      <c r="G12" s="1"/>
      <c r="H12" s="1"/>
      <c r="I12" s="1"/>
    </row>
    <row r="13" spans="1:9" s="2" customFormat="1" ht="24.6" customHeight="1">
      <c r="A13" s="1"/>
      <c r="B13" s="1"/>
      <c r="E13" s="3"/>
      <c r="F13" s="3"/>
      <c r="G13" s="1"/>
      <c r="H13" s="1"/>
      <c r="I13" s="1"/>
    </row>
    <row r="14" spans="1:9" s="2" customFormat="1" ht="24.6" customHeight="1">
      <c r="A14" s="59"/>
      <c r="B14" s="1"/>
      <c r="E14" s="3"/>
      <c r="F14" s="3"/>
      <c r="G14" s="1"/>
      <c r="H14" s="1"/>
      <c r="I14" s="1"/>
    </row>
    <row r="15" spans="1:9" s="2" customFormat="1" ht="24.6" customHeight="1">
      <c r="A15" s="1"/>
      <c r="B15" s="1"/>
      <c r="E15" s="3"/>
      <c r="F15" s="3"/>
      <c r="G15" s="1"/>
      <c r="H15" s="1"/>
      <c r="I15" s="1"/>
    </row>
    <row r="16" spans="1:9" s="2" customFormat="1" ht="24.6" customHeight="1">
      <c r="A16" s="1"/>
      <c r="B16" s="1"/>
      <c r="E16" s="3"/>
      <c r="F16" s="3"/>
      <c r="G16" s="1"/>
      <c r="H16" s="1"/>
      <c r="I16" s="1"/>
    </row>
    <row r="17" spans="1:9" s="2" customFormat="1" ht="24.6" customHeight="1">
      <c r="A17" s="1"/>
      <c r="B17" s="1"/>
      <c r="E17" s="3"/>
      <c r="F17" s="3"/>
      <c r="G17" s="1"/>
      <c r="H17" s="1"/>
      <c r="I17" s="1"/>
    </row>
    <row r="18" spans="1:9" s="2" customFormat="1" ht="24.6" customHeight="1">
      <c r="A18" s="1"/>
      <c r="B18" s="1"/>
      <c r="E18" s="3"/>
      <c r="F18" s="3"/>
      <c r="G18" s="1"/>
      <c r="H18" s="1"/>
      <c r="I18" s="1"/>
    </row>
  </sheetData>
  <mergeCells count="1">
    <mergeCell ref="A1:D1"/>
  </mergeCells>
  <pageMargins left="0.25" right="0.25" top="0.75" bottom="0.75" header="0.3" footer="0.3"/>
  <pageSetup paperSize="9" scale="76" orientation="portrait" verticalDpi="1200" r:id="rId1"/>
  <headerFooter>
    <oddFooter>&amp;L&amp;"Candara,Regular"&amp;8INTOUR MALDIVES &amp;C&amp;"Candara,Regular"&amp;8&amp;P of &amp;N&amp;R&amp;"Candara,Regular"&amp;8Constance Moofushi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807E8-A888-4C3D-84ED-2C17C3B068D5}">
  <sheetPr codeName="Лист56">
    <tabColor rgb="FFFF0000"/>
  </sheetPr>
  <dimension ref="A8:AM28"/>
  <sheetViews>
    <sheetView topLeftCell="AN1" zoomScale="110" zoomScaleNormal="110" zoomScaleSheetLayoutView="100" workbookViewId="0">
      <selection sqref="A1:AM1048576"/>
    </sheetView>
  </sheetViews>
  <sheetFormatPr defaultColWidth="17.42578125" defaultRowHeight="24" customHeight="1"/>
  <cols>
    <col min="1" max="39" width="0" style="25" hidden="1" customWidth="1"/>
    <col min="40" max="16384" width="17.42578125" style="25"/>
  </cols>
  <sheetData>
    <row r="8" spans="1:39" ht="24" customHeight="1">
      <c r="A8" s="25" t="s">
        <v>24</v>
      </c>
      <c r="K8" s="25" t="s">
        <v>25</v>
      </c>
      <c r="P8" s="25" t="s">
        <v>26</v>
      </c>
      <c r="Z8" s="25" t="s">
        <v>27</v>
      </c>
      <c r="AE8" s="25" t="s">
        <v>28</v>
      </c>
    </row>
    <row r="9" spans="1:39" ht="24" customHeight="1">
      <c r="A9" s="299" t="s">
        <v>0</v>
      </c>
      <c r="B9" s="299" t="s">
        <v>1</v>
      </c>
      <c r="C9" s="299" t="s">
        <v>29</v>
      </c>
      <c r="D9" s="288" t="s">
        <v>30</v>
      </c>
      <c r="E9" s="290"/>
      <c r="F9" s="288" t="s">
        <v>31</v>
      </c>
      <c r="G9" s="290"/>
      <c r="H9" s="288" t="s">
        <v>47</v>
      </c>
      <c r="I9" s="290"/>
      <c r="J9" s="8"/>
      <c r="K9" s="26" t="s">
        <v>32</v>
      </c>
      <c r="L9" s="26" t="s">
        <v>33</v>
      </c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Season 1</v>
      </c>
      <c r="T9" s="293"/>
      <c r="U9" s="291" t="str">
        <f t="shared" ref="U9" si="0">F9</f>
        <v>Season 2</v>
      </c>
      <c r="V9" s="293"/>
      <c r="W9" s="291" t="str">
        <f t="shared" ref="W9" si="1">H9</f>
        <v>Season 3</v>
      </c>
      <c r="X9" s="293"/>
      <c r="Z9" s="27" t="s">
        <v>299</v>
      </c>
      <c r="AA9" s="27" t="s">
        <v>301</v>
      </c>
      <c r="AB9" s="27" t="s">
        <v>561</v>
      </c>
      <c r="AC9" s="28"/>
      <c r="AE9" s="295" t="s">
        <v>0</v>
      </c>
      <c r="AF9" s="295" t="s">
        <v>1</v>
      </c>
      <c r="AG9" s="295" t="s">
        <v>29</v>
      </c>
      <c r="AH9" s="282" t="str">
        <f>S9</f>
        <v>Season 1</v>
      </c>
      <c r="AI9" s="284"/>
      <c r="AJ9" s="282" t="str">
        <f t="shared" ref="AJ9" si="2">U9</f>
        <v>Season 2</v>
      </c>
      <c r="AK9" s="284"/>
      <c r="AL9" s="282" t="str">
        <f t="shared" ref="AL9" si="3">W9</f>
        <v>Season 3</v>
      </c>
      <c r="AM9" s="284"/>
    </row>
    <row r="10" spans="1:39" ht="24" customHeight="1">
      <c r="A10" s="299"/>
      <c r="B10" s="299"/>
      <c r="C10" s="299"/>
      <c r="D10" s="288" t="s">
        <v>244</v>
      </c>
      <c r="E10" s="290"/>
      <c r="F10" s="288" t="s">
        <v>523</v>
      </c>
      <c r="G10" s="290"/>
      <c r="H10" s="288" t="s">
        <v>547</v>
      </c>
      <c r="I10" s="290"/>
      <c r="J10" s="8"/>
      <c r="K10" s="26" t="s">
        <v>37</v>
      </c>
      <c r="L10" s="26" t="s">
        <v>38</v>
      </c>
      <c r="M10" s="26" t="s">
        <v>353</v>
      </c>
      <c r="N10" s="26" t="s">
        <v>353</v>
      </c>
      <c r="P10" s="294"/>
      <c r="Q10" s="294"/>
      <c r="R10" s="294"/>
      <c r="S10" s="291" t="str">
        <f>D10</f>
        <v>01 Nov 2019 to 22 Dec 2019</v>
      </c>
      <c r="T10" s="293"/>
      <c r="U10" s="291" t="str">
        <f>F10</f>
        <v>23 Dec 2019 to 06 Jan 2020</v>
      </c>
      <c r="V10" s="293"/>
      <c r="W10" s="291" t="str">
        <f>H10</f>
        <v>07 Jan 2020 to 17 Apr 2020</v>
      </c>
      <c r="X10" s="293"/>
      <c r="Z10" s="27" t="s">
        <v>39</v>
      </c>
      <c r="AA10" s="27" t="s">
        <v>40</v>
      </c>
      <c r="AB10" s="27" t="s">
        <v>548</v>
      </c>
      <c r="AC10" s="28"/>
      <c r="AE10" s="296"/>
      <c r="AF10" s="296"/>
      <c r="AG10" s="296"/>
      <c r="AH10" s="282" t="str">
        <f>S10</f>
        <v>01 Nov 2019 to 22 Dec 2019</v>
      </c>
      <c r="AI10" s="284"/>
      <c r="AJ10" s="282" t="str">
        <f>U10</f>
        <v>23 Dec 2019 to 06 Jan 2020</v>
      </c>
      <c r="AK10" s="284"/>
      <c r="AL10" s="282" t="str">
        <f>W10</f>
        <v>07 Jan 2020 to 17 Apr 2020</v>
      </c>
      <c r="AM10" s="284"/>
    </row>
    <row r="11" spans="1:39" ht="24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29" t="s">
        <v>3</v>
      </c>
      <c r="I11" s="29" t="s">
        <v>4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C11" s="28"/>
      <c r="AE11" s="297"/>
      <c r="AF11" s="297"/>
      <c r="AG11" s="297"/>
      <c r="AH11" s="52" t="s">
        <v>3</v>
      </c>
      <c r="AI11" s="52" t="s">
        <v>4</v>
      </c>
      <c r="AJ11" s="52" t="s">
        <v>3</v>
      </c>
      <c r="AK11" s="52" t="s">
        <v>4</v>
      </c>
      <c r="AL11" s="52" t="s">
        <v>3</v>
      </c>
      <c r="AM11" s="52" t="s">
        <v>4</v>
      </c>
    </row>
    <row r="12" spans="1:39" ht="24" customHeight="1">
      <c r="A12" s="30" t="s">
        <v>65</v>
      </c>
      <c r="B12" s="31" t="s">
        <v>8</v>
      </c>
      <c r="C12" s="31" t="s">
        <v>420</v>
      </c>
      <c r="D12" s="31">
        <v>1070</v>
      </c>
      <c r="E12" s="31">
        <v>635</v>
      </c>
      <c r="F12" s="31">
        <v>1650</v>
      </c>
      <c r="G12" s="31">
        <v>825</v>
      </c>
      <c r="H12" s="31">
        <v>1100</v>
      </c>
      <c r="I12" s="31">
        <v>650</v>
      </c>
      <c r="J12" s="8"/>
      <c r="K12" s="33"/>
      <c r="L12" s="33"/>
      <c r="M12" s="33">
        <v>6</v>
      </c>
      <c r="N12" s="33">
        <v>12</v>
      </c>
      <c r="P12" s="30" t="str">
        <f t="shared" ref="P12:R13" si="4">A12</f>
        <v xml:space="preserve">Beach Villa </v>
      </c>
      <c r="Q12" s="31" t="str">
        <f t="shared" si="4"/>
        <v>AI</v>
      </c>
      <c r="R12" s="31" t="str">
        <f t="shared" si="4"/>
        <v>01 &amp; 02 Persons</v>
      </c>
      <c r="S12" s="31">
        <f>D12+M12</f>
        <v>1076</v>
      </c>
      <c r="T12" s="34">
        <f>(E12*2)+N12</f>
        <v>1282</v>
      </c>
      <c r="U12" s="34">
        <f>F12+M12</f>
        <v>1656</v>
      </c>
      <c r="V12" s="34">
        <f>(G12*2)+N12</f>
        <v>1662</v>
      </c>
      <c r="W12" s="34">
        <f>H12+M12</f>
        <v>1106</v>
      </c>
      <c r="X12" s="34">
        <f>(I12*2)+N12</f>
        <v>1312</v>
      </c>
      <c r="Z12" s="53">
        <v>12</v>
      </c>
      <c r="AA12" s="53">
        <v>25</v>
      </c>
      <c r="AB12" s="53">
        <v>12</v>
      </c>
      <c r="AC12" s="33"/>
      <c r="AE12" s="30" t="str">
        <f t="shared" ref="AE12:AG13" si="5">P12</f>
        <v xml:space="preserve">Beach Villa </v>
      </c>
      <c r="AF12" s="31" t="str">
        <f t="shared" si="5"/>
        <v>AI</v>
      </c>
      <c r="AG12" s="31" t="str">
        <f t="shared" si="5"/>
        <v>01 &amp; 02 Persons</v>
      </c>
      <c r="AH12" s="31">
        <f>S12+Z12</f>
        <v>1088</v>
      </c>
      <c r="AI12" s="34">
        <f t="shared" ref="AI12:AJ14" si="6">T12+Z12</f>
        <v>1294</v>
      </c>
      <c r="AJ12" s="34">
        <f t="shared" si="6"/>
        <v>1681</v>
      </c>
      <c r="AK12" s="34">
        <f t="shared" ref="AK12:AL14" si="7">V12+AA12</f>
        <v>1687</v>
      </c>
      <c r="AL12" s="34">
        <f t="shared" si="7"/>
        <v>1118</v>
      </c>
      <c r="AM12" s="34">
        <f>X12+AB12</f>
        <v>1324</v>
      </c>
    </row>
    <row r="13" spans="1:39" ht="24" customHeight="1">
      <c r="A13" s="30" t="s">
        <v>331</v>
      </c>
      <c r="B13" s="31" t="s">
        <v>8</v>
      </c>
      <c r="C13" s="31" t="s">
        <v>420</v>
      </c>
      <c r="D13" s="31">
        <v>1170</v>
      </c>
      <c r="E13" s="31">
        <v>685</v>
      </c>
      <c r="F13" s="31">
        <v>1850</v>
      </c>
      <c r="G13" s="31">
        <v>925</v>
      </c>
      <c r="H13" s="31">
        <v>1200</v>
      </c>
      <c r="I13" s="31">
        <v>700</v>
      </c>
      <c r="J13" s="8"/>
      <c r="K13" s="33"/>
      <c r="L13" s="33"/>
      <c r="M13" s="33">
        <v>6</v>
      </c>
      <c r="N13" s="33">
        <v>12</v>
      </c>
      <c r="P13" s="30" t="str">
        <f t="shared" si="4"/>
        <v>Water Villa</v>
      </c>
      <c r="Q13" s="31" t="str">
        <f t="shared" si="4"/>
        <v>AI</v>
      </c>
      <c r="R13" s="31" t="str">
        <f t="shared" si="4"/>
        <v>01 &amp; 02 Persons</v>
      </c>
      <c r="S13" s="31">
        <f>D13+M13</f>
        <v>1176</v>
      </c>
      <c r="T13" s="34">
        <f>(E13*2)+N13</f>
        <v>1382</v>
      </c>
      <c r="U13" s="34">
        <f>F13+M13</f>
        <v>1856</v>
      </c>
      <c r="V13" s="34">
        <f>(G13*2)+N13</f>
        <v>1862</v>
      </c>
      <c r="W13" s="34">
        <f>H13+M13</f>
        <v>1206</v>
      </c>
      <c r="X13" s="34">
        <f>(I13*2)+N13</f>
        <v>1412</v>
      </c>
      <c r="Z13" s="53">
        <v>12</v>
      </c>
      <c r="AA13" s="53">
        <v>25</v>
      </c>
      <c r="AB13" s="53">
        <v>12</v>
      </c>
      <c r="AC13" s="33"/>
      <c r="AE13" s="30" t="str">
        <f t="shared" si="5"/>
        <v>Water Villa</v>
      </c>
      <c r="AF13" s="31" t="str">
        <f t="shared" si="5"/>
        <v>AI</v>
      </c>
      <c r="AG13" s="31" t="str">
        <f t="shared" si="5"/>
        <v>01 &amp; 02 Persons</v>
      </c>
      <c r="AH13" s="31">
        <f>S13+Z13</f>
        <v>1188</v>
      </c>
      <c r="AI13" s="34">
        <f t="shared" si="6"/>
        <v>1394</v>
      </c>
      <c r="AJ13" s="34">
        <f t="shared" si="6"/>
        <v>1881</v>
      </c>
      <c r="AK13" s="34">
        <f t="shared" si="7"/>
        <v>1887</v>
      </c>
      <c r="AL13" s="34">
        <f t="shared" si="7"/>
        <v>1218</v>
      </c>
      <c r="AM13" s="34">
        <f>X13+AB13</f>
        <v>1424</v>
      </c>
    </row>
    <row r="14" spans="1:39" ht="24" customHeight="1">
      <c r="A14" s="30" t="s">
        <v>562</v>
      </c>
      <c r="B14" s="31" t="s">
        <v>8</v>
      </c>
      <c r="C14" s="31" t="s">
        <v>420</v>
      </c>
      <c r="D14" s="31">
        <v>1350</v>
      </c>
      <c r="E14" s="31">
        <v>775</v>
      </c>
      <c r="F14" s="31">
        <v>2050</v>
      </c>
      <c r="G14" s="31">
        <v>1025</v>
      </c>
      <c r="H14" s="31">
        <v>1350</v>
      </c>
      <c r="I14" s="31">
        <v>775</v>
      </c>
      <c r="J14" s="8"/>
      <c r="K14" s="33"/>
      <c r="L14" s="33"/>
      <c r="M14" s="33">
        <v>6</v>
      </c>
      <c r="N14" s="33">
        <v>12</v>
      </c>
      <c r="P14" s="30" t="str">
        <f>A14</f>
        <v>Senior Water Villa</v>
      </c>
      <c r="Q14" s="31" t="str">
        <f>B14</f>
        <v>AI</v>
      </c>
      <c r="R14" s="31" t="str">
        <f>C14</f>
        <v>01 &amp; 02 Persons</v>
      </c>
      <c r="S14" s="31">
        <f>D14+M14</f>
        <v>1356</v>
      </c>
      <c r="T14" s="34">
        <f>(E14*2)+N14</f>
        <v>1562</v>
      </c>
      <c r="U14" s="34">
        <f>F14+M14</f>
        <v>2056</v>
      </c>
      <c r="V14" s="34">
        <f>(G14*2)+N14</f>
        <v>2062</v>
      </c>
      <c r="W14" s="34">
        <f>H14+M14</f>
        <v>1356</v>
      </c>
      <c r="X14" s="34">
        <f>(I14*2)+N14</f>
        <v>1562</v>
      </c>
      <c r="Z14" s="53">
        <v>12</v>
      </c>
      <c r="AA14" s="53">
        <v>25</v>
      </c>
      <c r="AB14" s="53">
        <v>12</v>
      </c>
      <c r="AC14" s="33"/>
      <c r="AE14" s="30" t="str">
        <f>P14</f>
        <v>Senior Water Villa</v>
      </c>
      <c r="AF14" s="31" t="str">
        <f>Q14</f>
        <v>AI</v>
      </c>
      <c r="AG14" s="31" t="str">
        <f>R14</f>
        <v>01 &amp; 02 Persons</v>
      </c>
      <c r="AH14" s="31">
        <f>S14+Z14</f>
        <v>1368</v>
      </c>
      <c r="AI14" s="34">
        <f t="shared" si="6"/>
        <v>1574</v>
      </c>
      <c r="AJ14" s="34">
        <f t="shared" si="6"/>
        <v>2081</v>
      </c>
      <c r="AK14" s="34">
        <f t="shared" si="7"/>
        <v>2087</v>
      </c>
      <c r="AL14" s="34">
        <f t="shared" si="7"/>
        <v>1368</v>
      </c>
      <c r="AM14" s="34">
        <f>X14+AB14</f>
        <v>1574</v>
      </c>
    </row>
    <row r="15" spans="1:39" ht="24" customHeight="1">
      <c r="A15" s="25" t="s">
        <v>24</v>
      </c>
      <c r="K15" s="25" t="s">
        <v>25</v>
      </c>
      <c r="P15" s="25" t="s">
        <v>26</v>
      </c>
      <c r="Z15" s="25" t="s">
        <v>27</v>
      </c>
      <c r="AE15" s="25" t="s">
        <v>28</v>
      </c>
    </row>
    <row r="16" spans="1:39" ht="24" customHeight="1">
      <c r="A16" s="299" t="s">
        <v>0</v>
      </c>
      <c r="B16" s="299" t="s">
        <v>1</v>
      </c>
      <c r="C16" s="299" t="s">
        <v>29</v>
      </c>
      <c r="D16" s="288" t="s">
        <v>48</v>
      </c>
      <c r="E16" s="290"/>
      <c r="F16" s="288" t="s">
        <v>51</v>
      </c>
      <c r="G16" s="290"/>
      <c r="H16" s="288" t="s">
        <v>52</v>
      </c>
      <c r="I16" s="290"/>
      <c r="J16" s="8"/>
      <c r="K16" s="26" t="s">
        <v>32</v>
      </c>
      <c r="L16" s="26" t="s">
        <v>33</v>
      </c>
      <c r="M16" s="26" t="s">
        <v>34</v>
      </c>
      <c r="N16" s="26" t="s">
        <v>34</v>
      </c>
      <c r="P16" s="294" t="s">
        <v>0</v>
      </c>
      <c r="Q16" s="294" t="s">
        <v>1</v>
      </c>
      <c r="R16" s="294" t="s">
        <v>29</v>
      </c>
      <c r="S16" s="291" t="str">
        <f>D16</f>
        <v>Season 4</v>
      </c>
      <c r="T16" s="293"/>
      <c r="U16" s="291" t="str">
        <f t="shared" ref="U16" si="8">F16</f>
        <v>Season 5</v>
      </c>
      <c r="V16" s="293"/>
      <c r="W16" s="291" t="str">
        <f t="shared" ref="W16" si="9">H16</f>
        <v>Season 6</v>
      </c>
      <c r="X16" s="293"/>
      <c r="Z16" s="27" t="s">
        <v>299</v>
      </c>
      <c r="AA16" s="27" t="s">
        <v>301</v>
      </c>
      <c r="AB16" s="27" t="s">
        <v>561</v>
      </c>
      <c r="AC16" s="28"/>
      <c r="AE16" s="295" t="s">
        <v>0</v>
      </c>
      <c r="AF16" s="295" t="s">
        <v>1</v>
      </c>
      <c r="AG16" s="295" t="s">
        <v>29</v>
      </c>
      <c r="AH16" s="282" t="str">
        <f>S16</f>
        <v>Season 4</v>
      </c>
      <c r="AI16" s="284"/>
      <c r="AJ16" s="282" t="str">
        <f t="shared" ref="AJ16" si="10">U16</f>
        <v>Season 5</v>
      </c>
      <c r="AK16" s="284"/>
      <c r="AL16" s="282" t="str">
        <f t="shared" ref="AL16" si="11">W16</f>
        <v>Season 6</v>
      </c>
      <c r="AM16" s="284"/>
    </row>
    <row r="17" spans="1:39" ht="24" customHeight="1">
      <c r="A17" s="299"/>
      <c r="B17" s="299"/>
      <c r="C17" s="299"/>
      <c r="D17" s="288" t="s">
        <v>553</v>
      </c>
      <c r="E17" s="290"/>
      <c r="F17" s="288" t="s">
        <v>554</v>
      </c>
      <c r="G17" s="290"/>
      <c r="H17" s="288" t="s">
        <v>555</v>
      </c>
      <c r="I17" s="290"/>
      <c r="J17" s="8"/>
      <c r="K17" s="26" t="s">
        <v>37</v>
      </c>
      <c r="L17" s="26" t="s">
        <v>38</v>
      </c>
      <c r="M17" s="26" t="s">
        <v>353</v>
      </c>
      <c r="N17" s="26" t="s">
        <v>353</v>
      </c>
      <c r="P17" s="294"/>
      <c r="Q17" s="294"/>
      <c r="R17" s="294"/>
      <c r="S17" s="291" t="str">
        <f>D17</f>
        <v>18 Apr 2020 to 31 May 2020</v>
      </c>
      <c r="T17" s="293"/>
      <c r="U17" s="291" t="str">
        <f>F17</f>
        <v>01 Jun 2020 to 13 Jul 2020</v>
      </c>
      <c r="V17" s="293"/>
      <c r="W17" s="291" t="str">
        <f>H17</f>
        <v>14 Jul 2020 to 30 Sep 2020</v>
      </c>
      <c r="X17" s="293"/>
      <c r="Z17" s="27" t="s">
        <v>39</v>
      </c>
      <c r="AA17" s="27" t="s">
        <v>40</v>
      </c>
      <c r="AB17" s="27" t="s">
        <v>548</v>
      </c>
      <c r="AC17" s="28"/>
      <c r="AE17" s="296"/>
      <c r="AF17" s="296"/>
      <c r="AG17" s="296"/>
      <c r="AH17" s="282" t="str">
        <f>S17</f>
        <v>18 Apr 2020 to 31 May 2020</v>
      </c>
      <c r="AI17" s="284"/>
      <c r="AJ17" s="282" t="str">
        <f>U17</f>
        <v>01 Jun 2020 to 13 Jul 2020</v>
      </c>
      <c r="AK17" s="284"/>
      <c r="AL17" s="282" t="str">
        <f>W17</f>
        <v>14 Jul 2020 to 30 Sep 2020</v>
      </c>
      <c r="AM17" s="284"/>
    </row>
    <row r="18" spans="1:39" ht="24" customHeight="1">
      <c r="A18" s="299"/>
      <c r="B18" s="299"/>
      <c r="C18" s="299"/>
      <c r="D18" s="29" t="s">
        <v>3</v>
      </c>
      <c r="E18" s="29" t="s">
        <v>4</v>
      </c>
      <c r="F18" s="29" t="s">
        <v>3</v>
      </c>
      <c r="G18" s="29" t="s">
        <v>4</v>
      </c>
      <c r="H18" s="29" t="s">
        <v>3</v>
      </c>
      <c r="I18" s="29" t="s">
        <v>4</v>
      </c>
      <c r="J18" s="8"/>
      <c r="K18" s="26"/>
      <c r="L18" s="26"/>
      <c r="M18" s="26"/>
      <c r="N18" s="26"/>
      <c r="P18" s="294"/>
      <c r="Q18" s="294"/>
      <c r="R18" s="294"/>
      <c r="S18" s="51" t="s">
        <v>3</v>
      </c>
      <c r="T18" s="51" t="s">
        <v>4</v>
      </c>
      <c r="U18" s="51" t="s">
        <v>3</v>
      </c>
      <c r="V18" s="51" t="s">
        <v>4</v>
      </c>
      <c r="W18" s="51" t="s">
        <v>3</v>
      </c>
      <c r="X18" s="51" t="s">
        <v>4</v>
      </c>
      <c r="Z18" s="27"/>
      <c r="AA18" s="27"/>
      <c r="AB18" s="27"/>
      <c r="AC18" s="28"/>
      <c r="AE18" s="297"/>
      <c r="AF18" s="297"/>
      <c r="AG18" s="297"/>
      <c r="AH18" s="52" t="s">
        <v>3</v>
      </c>
      <c r="AI18" s="52" t="s">
        <v>4</v>
      </c>
      <c r="AJ18" s="52" t="s">
        <v>3</v>
      </c>
      <c r="AK18" s="52" t="s">
        <v>4</v>
      </c>
      <c r="AL18" s="52" t="s">
        <v>3</v>
      </c>
      <c r="AM18" s="52" t="s">
        <v>4</v>
      </c>
    </row>
    <row r="19" spans="1:39" ht="24" customHeight="1">
      <c r="A19" s="30" t="s">
        <v>65</v>
      </c>
      <c r="B19" s="31" t="s">
        <v>8</v>
      </c>
      <c r="C19" s="31" t="s">
        <v>420</v>
      </c>
      <c r="D19" s="31">
        <v>850</v>
      </c>
      <c r="E19" s="31">
        <v>525</v>
      </c>
      <c r="F19" s="31">
        <v>750</v>
      </c>
      <c r="G19" s="31">
        <v>475</v>
      </c>
      <c r="H19" s="31">
        <v>850</v>
      </c>
      <c r="I19" s="31">
        <v>525</v>
      </c>
      <c r="J19" s="8"/>
      <c r="K19" s="33"/>
      <c r="L19" s="33"/>
      <c r="M19" s="33">
        <v>6</v>
      </c>
      <c r="N19" s="33">
        <v>12</v>
      </c>
      <c r="P19" s="30" t="str">
        <f t="shared" ref="P19:R20" si="12">A19</f>
        <v xml:space="preserve">Beach Villa </v>
      </c>
      <c r="Q19" s="31" t="str">
        <f t="shared" si="12"/>
        <v>AI</v>
      </c>
      <c r="R19" s="31" t="str">
        <f t="shared" si="12"/>
        <v>01 &amp; 02 Persons</v>
      </c>
      <c r="S19" s="31">
        <f>D19+M19</f>
        <v>856</v>
      </c>
      <c r="T19" s="34">
        <f>(E19*2)+N19</f>
        <v>1062</v>
      </c>
      <c r="U19" s="34">
        <f>F19+M19</f>
        <v>756</v>
      </c>
      <c r="V19" s="34">
        <f>(G19*2)+N19</f>
        <v>962</v>
      </c>
      <c r="W19" s="34">
        <f>H19+M19</f>
        <v>856</v>
      </c>
      <c r="X19" s="34">
        <f>(I19*2)+N19</f>
        <v>1062</v>
      </c>
      <c r="Z19" s="53">
        <v>12</v>
      </c>
      <c r="AA19" s="53">
        <v>12</v>
      </c>
      <c r="AB19" s="53">
        <v>12</v>
      </c>
      <c r="AC19" s="33"/>
      <c r="AE19" s="30" t="str">
        <f t="shared" ref="AE19:AG20" si="13">P19</f>
        <v xml:space="preserve">Beach Villa </v>
      </c>
      <c r="AF19" s="31" t="str">
        <f t="shared" si="13"/>
        <v>AI</v>
      </c>
      <c r="AG19" s="31" t="str">
        <f t="shared" si="13"/>
        <v>01 &amp; 02 Persons</v>
      </c>
      <c r="AH19" s="31">
        <f>S19+Z19</f>
        <v>868</v>
      </c>
      <c r="AI19" s="34">
        <f t="shared" ref="AI19:AJ21" si="14">T19+Z19</f>
        <v>1074</v>
      </c>
      <c r="AJ19" s="34">
        <f t="shared" si="14"/>
        <v>768</v>
      </c>
      <c r="AK19" s="34">
        <f t="shared" ref="AK19:AL21" si="15">V19+AA19</f>
        <v>974</v>
      </c>
      <c r="AL19" s="34">
        <f t="shared" si="15"/>
        <v>868</v>
      </c>
      <c r="AM19" s="34">
        <f>X19+AB19</f>
        <v>1074</v>
      </c>
    </row>
    <row r="20" spans="1:39" ht="24" customHeight="1">
      <c r="A20" s="30" t="s">
        <v>331</v>
      </c>
      <c r="B20" s="31" t="s">
        <v>8</v>
      </c>
      <c r="C20" s="31" t="s">
        <v>420</v>
      </c>
      <c r="D20" s="31">
        <v>950</v>
      </c>
      <c r="E20" s="31">
        <v>575</v>
      </c>
      <c r="F20" s="31">
        <v>850</v>
      </c>
      <c r="G20" s="31">
        <v>525</v>
      </c>
      <c r="H20" s="31">
        <v>950</v>
      </c>
      <c r="I20" s="31">
        <v>575</v>
      </c>
      <c r="J20" s="8"/>
      <c r="K20" s="33"/>
      <c r="L20" s="33"/>
      <c r="M20" s="33">
        <v>6</v>
      </c>
      <c r="N20" s="33">
        <v>12</v>
      </c>
      <c r="P20" s="30" t="str">
        <f t="shared" si="12"/>
        <v>Water Villa</v>
      </c>
      <c r="Q20" s="31" t="str">
        <f t="shared" si="12"/>
        <v>AI</v>
      </c>
      <c r="R20" s="31" t="str">
        <f t="shared" si="12"/>
        <v>01 &amp; 02 Persons</v>
      </c>
      <c r="S20" s="31">
        <f>D20+M20</f>
        <v>956</v>
      </c>
      <c r="T20" s="34">
        <f>(E20*2)+N20</f>
        <v>1162</v>
      </c>
      <c r="U20" s="34">
        <f>F20+M20</f>
        <v>856</v>
      </c>
      <c r="V20" s="34">
        <f>(G20*2)+N20</f>
        <v>1062</v>
      </c>
      <c r="W20" s="34">
        <f>H20+M20</f>
        <v>956</v>
      </c>
      <c r="X20" s="34">
        <f>(I20*2)+N20</f>
        <v>1162</v>
      </c>
      <c r="Z20" s="53">
        <v>12</v>
      </c>
      <c r="AA20" s="53">
        <v>12</v>
      </c>
      <c r="AB20" s="53">
        <v>12</v>
      </c>
      <c r="AC20" s="33"/>
      <c r="AE20" s="30" t="str">
        <f t="shared" si="13"/>
        <v>Water Villa</v>
      </c>
      <c r="AF20" s="31" t="str">
        <f t="shared" si="13"/>
        <v>AI</v>
      </c>
      <c r="AG20" s="31" t="str">
        <f t="shared" si="13"/>
        <v>01 &amp; 02 Persons</v>
      </c>
      <c r="AH20" s="31">
        <f>S20+Z20</f>
        <v>968</v>
      </c>
      <c r="AI20" s="34">
        <f t="shared" si="14"/>
        <v>1174</v>
      </c>
      <c r="AJ20" s="34">
        <f t="shared" si="14"/>
        <v>868</v>
      </c>
      <c r="AK20" s="34">
        <f t="shared" si="15"/>
        <v>1074</v>
      </c>
      <c r="AL20" s="34">
        <f t="shared" si="15"/>
        <v>968</v>
      </c>
      <c r="AM20" s="34">
        <f>X20+AB20</f>
        <v>1174</v>
      </c>
    </row>
    <row r="21" spans="1:39" ht="24" customHeight="1">
      <c r="A21" s="30" t="s">
        <v>562</v>
      </c>
      <c r="B21" s="31" t="s">
        <v>8</v>
      </c>
      <c r="C21" s="31" t="s">
        <v>420</v>
      </c>
      <c r="D21" s="31">
        <v>1100</v>
      </c>
      <c r="E21" s="31">
        <v>650</v>
      </c>
      <c r="F21" s="31">
        <v>1050</v>
      </c>
      <c r="G21" s="31">
        <v>650</v>
      </c>
      <c r="H21" s="31">
        <v>1100</v>
      </c>
      <c r="I21" s="31">
        <v>650</v>
      </c>
      <c r="J21" s="8"/>
      <c r="K21" s="33"/>
      <c r="L21" s="33"/>
      <c r="M21" s="33">
        <v>6</v>
      </c>
      <c r="N21" s="33">
        <v>12</v>
      </c>
      <c r="P21" s="30" t="str">
        <f>A21</f>
        <v>Senior Water Villa</v>
      </c>
      <c r="Q21" s="31" t="str">
        <f>B21</f>
        <v>AI</v>
      </c>
      <c r="R21" s="31" t="str">
        <f>C21</f>
        <v>01 &amp; 02 Persons</v>
      </c>
      <c r="S21" s="31">
        <f>D21+M21</f>
        <v>1106</v>
      </c>
      <c r="T21" s="34">
        <f>(E21*2)+N21</f>
        <v>1312</v>
      </c>
      <c r="U21" s="34">
        <f>F21+M21</f>
        <v>1056</v>
      </c>
      <c r="V21" s="34">
        <f>(G21*2)+N21</f>
        <v>1312</v>
      </c>
      <c r="W21" s="34">
        <f>H21+M21</f>
        <v>1106</v>
      </c>
      <c r="X21" s="34">
        <f>(I21*2)+N21</f>
        <v>1312</v>
      </c>
      <c r="Z21" s="53">
        <v>12</v>
      </c>
      <c r="AA21" s="53">
        <v>12</v>
      </c>
      <c r="AB21" s="53">
        <v>12</v>
      </c>
      <c r="AC21" s="33"/>
      <c r="AE21" s="30" t="str">
        <f>P21</f>
        <v>Senior Water Villa</v>
      </c>
      <c r="AF21" s="31" t="str">
        <f>Q21</f>
        <v>AI</v>
      </c>
      <c r="AG21" s="31" t="str">
        <f>R21</f>
        <v>01 &amp; 02 Persons</v>
      </c>
      <c r="AH21" s="31">
        <f>S21+Z21</f>
        <v>1118</v>
      </c>
      <c r="AI21" s="34">
        <f t="shared" si="14"/>
        <v>1324</v>
      </c>
      <c r="AJ21" s="34">
        <f t="shared" si="14"/>
        <v>1068</v>
      </c>
      <c r="AK21" s="34">
        <f t="shared" si="15"/>
        <v>1324</v>
      </c>
      <c r="AL21" s="34">
        <f t="shared" si="15"/>
        <v>1118</v>
      </c>
      <c r="AM21" s="34">
        <f>X21+AB21</f>
        <v>1324</v>
      </c>
    </row>
    <row r="22" spans="1:39" ht="24" customHeight="1">
      <c r="A22" s="25" t="s">
        <v>24</v>
      </c>
      <c r="K22" s="25" t="s">
        <v>25</v>
      </c>
      <c r="P22" s="25" t="s">
        <v>26</v>
      </c>
      <c r="Z22" s="25" t="s">
        <v>27</v>
      </c>
      <c r="AE22" s="25" t="s">
        <v>28</v>
      </c>
    </row>
    <row r="23" spans="1:39" ht="24" customHeight="1">
      <c r="A23" s="299" t="s">
        <v>0</v>
      </c>
      <c r="B23" s="299" t="s">
        <v>1</v>
      </c>
      <c r="C23" s="299" t="s">
        <v>29</v>
      </c>
      <c r="D23" s="288" t="s">
        <v>103</v>
      </c>
      <c r="E23" s="290"/>
      <c r="F23" s="288" t="s">
        <v>563</v>
      </c>
      <c r="G23" s="290"/>
      <c r="H23" s="288">
        <v>0</v>
      </c>
      <c r="I23" s="290"/>
      <c r="J23" s="8"/>
      <c r="K23" s="26" t="s">
        <v>32</v>
      </c>
      <c r="L23" s="26" t="s">
        <v>33</v>
      </c>
      <c r="M23" s="26" t="s">
        <v>34</v>
      </c>
      <c r="N23" s="26" t="s">
        <v>34</v>
      </c>
      <c r="P23" s="294" t="s">
        <v>0</v>
      </c>
      <c r="Q23" s="294" t="s">
        <v>1</v>
      </c>
      <c r="R23" s="294" t="s">
        <v>29</v>
      </c>
      <c r="S23" s="291" t="str">
        <f>D23</f>
        <v>Season 7</v>
      </c>
      <c r="T23" s="293"/>
      <c r="U23" s="291" t="str">
        <f t="shared" ref="U23" si="16">F23</f>
        <v xml:space="preserve">Season </v>
      </c>
      <c r="V23" s="293"/>
      <c r="W23" s="291">
        <f t="shared" ref="W23" si="17">H23</f>
        <v>0</v>
      </c>
      <c r="X23" s="293"/>
      <c r="Z23" s="27" t="s">
        <v>299</v>
      </c>
      <c r="AA23" s="27" t="s">
        <v>301</v>
      </c>
      <c r="AB23" s="27" t="s">
        <v>561</v>
      </c>
      <c r="AC23" s="28"/>
      <c r="AE23" s="295" t="s">
        <v>0</v>
      </c>
      <c r="AF23" s="295" t="s">
        <v>1</v>
      </c>
      <c r="AG23" s="295" t="s">
        <v>29</v>
      </c>
      <c r="AH23" s="282" t="str">
        <f>S23</f>
        <v>Season 7</v>
      </c>
      <c r="AI23" s="284"/>
      <c r="AJ23" s="282" t="str">
        <f t="shared" ref="AJ23" si="18">U23</f>
        <v xml:space="preserve">Season </v>
      </c>
      <c r="AK23" s="284"/>
      <c r="AL23" s="282">
        <f t="shared" ref="AL23" si="19">W23</f>
        <v>0</v>
      </c>
      <c r="AM23" s="284"/>
    </row>
    <row r="24" spans="1:39" ht="24" customHeight="1">
      <c r="A24" s="299"/>
      <c r="B24" s="299"/>
      <c r="C24" s="299"/>
      <c r="D24" s="288" t="s">
        <v>557</v>
      </c>
      <c r="E24" s="290"/>
      <c r="F24" s="288" t="s">
        <v>524</v>
      </c>
      <c r="G24" s="290"/>
      <c r="H24" s="288">
        <v>0</v>
      </c>
      <c r="I24" s="290"/>
      <c r="J24" s="8"/>
      <c r="K24" s="26" t="s">
        <v>37</v>
      </c>
      <c r="L24" s="26" t="s">
        <v>38</v>
      </c>
      <c r="M24" s="26" t="s">
        <v>353</v>
      </c>
      <c r="N24" s="26" t="s">
        <v>353</v>
      </c>
      <c r="P24" s="294"/>
      <c r="Q24" s="294"/>
      <c r="R24" s="294"/>
      <c r="S24" s="291" t="str">
        <f>D24</f>
        <v>01 Oct 2020 to 22 Dec 2020</v>
      </c>
      <c r="T24" s="293"/>
      <c r="U24" s="291" t="str">
        <f>F24</f>
        <v>23 Dec 2020 to 06 Jan 2021</v>
      </c>
      <c r="V24" s="293"/>
      <c r="W24" s="291">
        <f>H24</f>
        <v>0</v>
      </c>
      <c r="X24" s="293"/>
      <c r="Z24" s="27" t="s">
        <v>39</v>
      </c>
      <c r="AA24" s="27" t="s">
        <v>40</v>
      </c>
      <c r="AB24" s="27" t="s">
        <v>548</v>
      </c>
      <c r="AC24" s="28"/>
      <c r="AE24" s="296"/>
      <c r="AF24" s="296"/>
      <c r="AG24" s="296"/>
      <c r="AH24" s="282" t="str">
        <f>S24</f>
        <v>01 Oct 2020 to 22 Dec 2020</v>
      </c>
      <c r="AI24" s="284"/>
      <c r="AJ24" s="282" t="str">
        <f>U24</f>
        <v>23 Dec 2020 to 06 Jan 2021</v>
      </c>
      <c r="AK24" s="284"/>
      <c r="AL24" s="282">
        <f>W24</f>
        <v>0</v>
      </c>
      <c r="AM24" s="284"/>
    </row>
    <row r="25" spans="1:39" ht="24" customHeight="1">
      <c r="A25" s="299"/>
      <c r="B25" s="299"/>
      <c r="C25" s="299"/>
      <c r="D25" s="29" t="s">
        <v>3</v>
      </c>
      <c r="E25" s="29" t="s">
        <v>4</v>
      </c>
      <c r="F25" s="29" t="s">
        <v>3</v>
      </c>
      <c r="G25" s="29" t="s">
        <v>4</v>
      </c>
      <c r="H25" s="29">
        <v>0</v>
      </c>
      <c r="I25" s="29">
        <v>0</v>
      </c>
      <c r="J25" s="8"/>
      <c r="K25" s="26"/>
      <c r="L25" s="26"/>
      <c r="M25" s="26"/>
      <c r="N25" s="26"/>
      <c r="P25" s="294"/>
      <c r="Q25" s="294"/>
      <c r="R25" s="294"/>
      <c r="S25" s="51" t="s">
        <v>3</v>
      </c>
      <c r="T25" s="51" t="s">
        <v>4</v>
      </c>
      <c r="U25" s="51" t="s">
        <v>3</v>
      </c>
      <c r="V25" s="51" t="s">
        <v>4</v>
      </c>
      <c r="W25" s="51" t="s">
        <v>3</v>
      </c>
      <c r="X25" s="51" t="s">
        <v>4</v>
      </c>
      <c r="Z25" s="27"/>
      <c r="AA25" s="27"/>
      <c r="AB25" s="27"/>
      <c r="AC25" s="28"/>
      <c r="AE25" s="297"/>
      <c r="AF25" s="297"/>
      <c r="AG25" s="297"/>
      <c r="AH25" s="52" t="s">
        <v>3</v>
      </c>
      <c r="AI25" s="52" t="s">
        <v>4</v>
      </c>
      <c r="AJ25" s="52" t="s">
        <v>3</v>
      </c>
      <c r="AK25" s="52" t="s">
        <v>4</v>
      </c>
      <c r="AL25" s="52" t="s">
        <v>3</v>
      </c>
      <c r="AM25" s="52" t="s">
        <v>4</v>
      </c>
    </row>
    <row r="26" spans="1:39" ht="24" customHeight="1">
      <c r="A26" s="30" t="s">
        <v>65</v>
      </c>
      <c r="B26" s="31" t="s">
        <v>8</v>
      </c>
      <c r="C26" s="31" t="s">
        <v>420</v>
      </c>
      <c r="D26" s="31">
        <v>1070</v>
      </c>
      <c r="E26" s="31">
        <v>635</v>
      </c>
      <c r="F26" s="31">
        <v>1670</v>
      </c>
      <c r="G26" s="31">
        <v>835</v>
      </c>
      <c r="H26" s="31">
        <v>0</v>
      </c>
      <c r="I26" s="31">
        <v>0</v>
      </c>
      <c r="J26" s="8"/>
      <c r="K26" s="33"/>
      <c r="L26" s="33"/>
      <c r="M26" s="33">
        <v>6</v>
      </c>
      <c r="N26" s="33">
        <v>12</v>
      </c>
      <c r="P26" s="30" t="str">
        <f t="shared" ref="P26:R27" si="20">A26</f>
        <v xml:space="preserve">Beach Villa </v>
      </c>
      <c r="Q26" s="31" t="str">
        <f t="shared" si="20"/>
        <v>AI</v>
      </c>
      <c r="R26" s="31" t="str">
        <f t="shared" si="20"/>
        <v>01 &amp; 02 Persons</v>
      </c>
      <c r="S26" s="31">
        <f>D26+M26</f>
        <v>1076</v>
      </c>
      <c r="T26" s="34">
        <f>(E26*2)+N26</f>
        <v>1282</v>
      </c>
      <c r="U26" s="34">
        <f>F26+M26</f>
        <v>1676</v>
      </c>
      <c r="V26" s="34">
        <f>(G26*2)+N26</f>
        <v>1682</v>
      </c>
      <c r="W26" s="34">
        <f>H26+M26</f>
        <v>6</v>
      </c>
      <c r="X26" s="34">
        <f>(I26*2)+N26</f>
        <v>12</v>
      </c>
      <c r="Z26" s="53">
        <v>12</v>
      </c>
      <c r="AA26" s="53">
        <v>12</v>
      </c>
      <c r="AB26" s="53">
        <v>12</v>
      </c>
      <c r="AC26" s="33"/>
      <c r="AE26" s="30" t="str">
        <f t="shared" ref="AE26:AG27" si="21">P26</f>
        <v xml:space="preserve">Beach Villa </v>
      </c>
      <c r="AF26" s="31" t="str">
        <f t="shared" si="21"/>
        <v>AI</v>
      </c>
      <c r="AG26" s="31" t="str">
        <f t="shared" si="21"/>
        <v>01 &amp; 02 Persons</v>
      </c>
      <c r="AH26" s="31">
        <f>S26+Z26</f>
        <v>1088</v>
      </c>
      <c r="AI26" s="34">
        <f t="shared" ref="AI26:AJ28" si="22">T26+Z26</f>
        <v>1294</v>
      </c>
      <c r="AJ26" s="34">
        <f t="shared" si="22"/>
        <v>1688</v>
      </c>
      <c r="AK26" s="34">
        <f t="shared" ref="AK26:AL28" si="23">V26+AA26</f>
        <v>1694</v>
      </c>
      <c r="AL26" s="34">
        <f t="shared" si="23"/>
        <v>18</v>
      </c>
      <c r="AM26" s="34">
        <f>X26+AB26</f>
        <v>24</v>
      </c>
    </row>
    <row r="27" spans="1:39" ht="24" customHeight="1">
      <c r="A27" s="30" t="s">
        <v>331</v>
      </c>
      <c r="B27" s="31" t="s">
        <v>8</v>
      </c>
      <c r="C27" s="31" t="s">
        <v>420</v>
      </c>
      <c r="D27" s="31">
        <v>1170</v>
      </c>
      <c r="E27" s="31">
        <v>685</v>
      </c>
      <c r="F27" s="31">
        <v>1870</v>
      </c>
      <c r="G27" s="31">
        <v>935</v>
      </c>
      <c r="H27" s="31">
        <v>0</v>
      </c>
      <c r="I27" s="31">
        <v>0</v>
      </c>
      <c r="J27" s="8"/>
      <c r="K27" s="33"/>
      <c r="L27" s="33"/>
      <c r="M27" s="33">
        <v>6</v>
      </c>
      <c r="N27" s="33">
        <v>12</v>
      </c>
      <c r="P27" s="30" t="str">
        <f t="shared" si="20"/>
        <v>Water Villa</v>
      </c>
      <c r="Q27" s="31" t="str">
        <f t="shared" si="20"/>
        <v>AI</v>
      </c>
      <c r="R27" s="31" t="str">
        <f t="shared" si="20"/>
        <v>01 &amp; 02 Persons</v>
      </c>
      <c r="S27" s="31">
        <f>D27+M27</f>
        <v>1176</v>
      </c>
      <c r="T27" s="34">
        <f>(E27*2)+N27</f>
        <v>1382</v>
      </c>
      <c r="U27" s="34">
        <f>F27+M27</f>
        <v>1876</v>
      </c>
      <c r="V27" s="34">
        <f>(G27*2)+N27</f>
        <v>1882</v>
      </c>
      <c r="W27" s="34">
        <f>H27+M27</f>
        <v>6</v>
      </c>
      <c r="X27" s="34">
        <f>(I27*2)+N27</f>
        <v>12</v>
      </c>
      <c r="Z27" s="53">
        <v>12</v>
      </c>
      <c r="AA27" s="53">
        <v>12</v>
      </c>
      <c r="AB27" s="53">
        <v>12</v>
      </c>
      <c r="AC27" s="33"/>
      <c r="AE27" s="30" t="str">
        <f t="shared" si="21"/>
        <v>Water Villa</v>
      </c>
      <c r="AF27" s="31" t="str">
        <f t="shared" si="21"/>
        <v>AI</v>
      </c>
      <c r="AG27" s="31" t="str">
        <f t="shared" si="21"/>
        <v>01 &amp; 02 Persons</v>
      </c>
      <c r="AH27" s="31">
        <f>S27+Z27</f>
        <v>1188</v>
      </c>
      <c r="AI27" s="34">
        <f t="shared" si="22"/>
        <v>1394</v>
      </c>
      <c r="AJ27" s="34">
        <f t="shared" si="22"/>
        <v>1888</v>
      </c>
      <c r="AK27" s="34">
        <f t="shared" si="23"/>
        <v>1894</v>
      </c>
      <c r="AL27" s="34">
        <f t="shared" si="23"/>
        <v>18</v>
      </c>
      <c r="AM27" s="34">
        <f>X27+AB27</f>
        <v>24</v>
      </c>
    </row>
    <row r="28" spans="1:39" ht="24" customHeight="1">
      <c r="A28" s="30" t="s">
        <v>562</v>
      </c>
      <c r="B28" s="31" t="s">
        <v>8</v>
      </c>
      <c r="C28" s="31" t="s">
        <v>420</v>
      </c>
      <c r="D28" s="31">
        <v>1350</v>
      </c>
      <c r="E28" s="31">
        <v>775</v>
      </c>
      <c r="F28" s="31">
        <v>2070</v>
      </c>
      <c r="G28" s="31">
        <v>1035</v>
      </c>
      <c r="H28" s="31">
        <v>0</v>
      </c>
      <c r="I28" s="31">
        <v>0</v>
      </c>
      <c r="J28" s="8"/>
      <c r="K28" s="33"/>
      <c r="L28" s="33"/>
      <c r="M28" s="33">
        <v>6</v>
      </c>
      <c r="N28" s="33">
        <v>12</v>
      </c>
      <c r="P28" s="30" t="str">
        <f>A28</f>
        <v>Senior Water Villa</v>
      </c>
      <c r="Q28" s="31" t="str">
        <f>B28</f>
        <v>AI</v>
      </c>
      <c r="R28" s="31" t="str">
        <f>C28</f>
        <v>01 &amp; 02 Persons</v>
      </c>
      <c r="S28" s="31">
        <f>D28+M28</f>
        <v>1356</v>
      </c>
      <c r="T28" s="34">
        <f>(E28*2)+N28</f>
        <v>1562</v>
      </c>
      <c r="U28" s="34">
        <f>F28+M28</f>
        <v>2076</v>
      </c>
      <c r="V28" s="34">
        <f>(G28*2)+N28</f>
        <v>2082</v>
      </c>
      <c r="W28" s="34">
        <f>H28+M28</f>
        <v>6</v>
      </c>
      <c r="X28" s="34">
        <f>(I28*2)+N28</f>
        <v>12</v>
      </c>
      <c r="Z28" s="53">
        <v>12</v>
      </c>
      <c r="AA28" s="53">
        <v>12</v>
      </c>
      <c r="AB28" s="53">
        <v>12</v>
      </c>
      <c r="AC28" s="33"/>
      <c r="AE28" s="30" t="str">
        <f>P28</f>
        <v>Senior Water Villa</v>
      </c>
      <c r="AF28" s="31" t="str">
        <f>Q28</f>
        <v>AI</v>
      </c>
      <c r="AG28" s="31" t="str">
        <f>R28</f>
        <v>01 &amp; 02 Persons</v>
      </c>
      <c r="AH28" s="31">
        <f>S28+Z28</f>
        <v>1368</v>
      </c>
      <c r="AI28" s="34">
        <f t="shared" si="22"/>
        <v>1574</v>
      </c>
      <c r="AJ28" s="34">
        <f t="shared" si="22"/>
        <v>2088</v>
      </c>
      <c r="AK28" s="34">
        <f t="shared" si="23"/>
        <v>2094</v>
      </c>
      <c r="AL28" s="34">
        <f t="shared" si="23"/>
        <v>18</v>
      </c>
      <c r="AM28" s="34">
        <f>X28+AB28</f>
        <v>24</v>
      </c>
    </row>
  </sheetData>
  <sheetProtection algorithmName="SHA-512" hashValue="Y2D+pNS4g7WiO0gQx6w0yHs90FalrUvjMgYn8bdWrDH61WOsOnmBxVlOnwZxH4FI8eMKTJ68McYtog782PI5Nw==" saltValue="zbdrD8KWFXO0tafcXDVtrw==" spinCount="100000" sheet="1" selectLockedCells="1" selectUnlockedCells="1"/>
  <mergeCells count="81">
    <mergeCell ref="H10:I10"/>
    <mergeCell ref="A9:A11"/>
    <mergeCell ref="B9:B11"/>
    <mergeCell ref="C9:C11"/>
    <mergeCell ref="D9:E9"/>
    <mergeCell ref="F9:G9"/>
    <mergeCell ref="AL9:AM9"/>
    <mergeCell ref="AH10:AI10"/>
    <mergeCell ref="AJ10:AK10"/>
    <mergeCell ref="AL10:AM10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E9:AE11"/>
    <mergeCell ref="AF9:AF11"/>
    <mergeCell ref="AG9:AG11"/>
    <mergeCell ref="AH9:AI9"/>
    <mergeCell ref="AJ9:AK9"/>
    <mergeCell ref="A16:A18"/>
    <mergeCell ref="B16:B18"/>
    <mergeCell ref="C16:C18"/>
    <mergeCell ref="D16:E16"/>
    <mergeCell ref="F16:G16"/>
    <mergeCell ref="D17:E17"/>
    <mergeCell ref="F17:G17"/>
    <mergeCell ref="AF16:AF18"/>
    <mergeCell ref="AG16:AG18"/>
    <mergeCell ref="AH16:AI16"/>
    <mergeCell ref="AJ16:AK16"/>
    <mergeCell ref="H9:I9"/>
    <mergeCell ref="D10:E10"/>
    <mergeCell ref="F10:G10"/>
    <mergeCell ref="AL16:AM16"/>
    <mergeCell ref="AH17:AI17"/>
    <mergeCell ref="AJ17:AK17"/>
    <mergeCell ref="AL17:AM17"/>
    <mergeCell ref="H23:I23"/>
    <mergeCell ref="AL23:AM23"/>
    <mergeCell ref="AJ23:AK23"/>
    <mergeCell ref="H24:I24"/>
    <mergeCell ref="AE16:AE18"/>
    <mergeCell ref="P16:P18"/>
    <mergeCell ref="Q16:Q18"/>
    <mergeCell ref="R16:R18"/>
    <mergeCell ref="S16:T16"/>
    <mergeCell ref="U16:V16"/>
    <mergeCell ref="W16:X16"/>
    <mergeCell ref="S17:T17"/>
    <mergeCell ref="U17:V17"/>
    <mergeCell ref="W17:X17"/>
    <mergeCell ref="H16:I16"/>
    <mergeCell ref="H17:I17"/>
    <mergeCell ref="A23:A25"/>
    <mergeCell ref="B23:B25"/>
    <mergeCell ref="C23:C25"/>
    <mergeCell ref="D23:E23"/>
    <mergeCell ref="F23:G23"/>
    <mergeCell ref="D24:E24"/>
    <mergeCell ref="F24:G24"/>
    <mergeCell ref="AH24:AI24"/>
    <mergeCell ref="AJ24:AK24"/>
    <mergeCell ref="AL24:AM24"/>
    <mergeCell ref="P23:P25"/>
    <mergeCell ref="Q23:Q25"/>
    <mergeCell ref="R23:R25"/>
    <mergeCell ref="S23:T23"/>
    <mergeCell ref="U23:V23"/>
    <mergeCell ref="W23:X23"/>
    <mergeCell ref="S24:T24"/>
    <mergeCell ref="U24:V24"/>
    <mergeCell ref="W24:X24"/>
    <mergeCell ref="AE23:AE25"/>
    <mergeCell ref="AF23:AF25"/>
    <mergeCell ref="AG23:AG25"/>
    <mergeCell ref="AH23:AI23"/>
  </mergeCells>
  <pageMargins left="0.70866141732283472" right="0.70866141732283472" top="0.74803149606299213" bottom="0.74803149606299213" header="0.31496062992125984" footer="0.31496062992125984"/>
  <pageSetup paperSize="9" fitToHeight="0" orientation="portrait" verticalDpi="1200" r:id="rId1"/>
  <headerFooter>
    <oddHeader>&amp;R&amp;8 2016</oddHeader>
    <oddFooter>&amp;L&amp;8INTOUR MALDIVES - A&amp;C&amp;8&amp;P of &amp;N&amp;R&amp;8AMILLA FUSHI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CFF5C-8DC2-4601-90BC-239FFB328997}">
  <sheetPr codeName="Лист57"/>
  <dimension ref="A1:I18"/>
  <sheetViews>
    <sheetView view="pageBreakPreview" zoomScale="160" zoomScaleNormal="100" zoomScaleSheetLayoutView="160" workbookViewId="0">
      <selection activeCell="I1" sqref="I1"/>
    </sheetView>
  </sheetViews>
  <sheetFormatPr defaultColWidth="9.140625" defaultRowHeight="20.25" customHeight="1"/>
  <cols>
    <col min="1" max="1" width="24.28515625" style="1" customWidth="1"/>
    <col min="2" max="2" width="9" style="1" customWidth="1"/>
    <col min="3" max="3" width="14.85546875" style="2" customWidth="1"/>
    <col min="4" max="4" width="12.28515625" style="2" customWidth="1"/>
    <col min="5" max="6" width="12.28515625" style="3" customWidth="1"/>
    <col min="7" max="9" width="12.28515625" style="1" customWidth="1"/>
    <col min="10" max="16384" width="9.140625" style="1"/>
  </cols>
  <sheetData>
    <row r="1" spans="1:9" ht="20.25" customHeight="1">
      <c r="A1" s="300" t="s">
        <v>2078</v>
      </c>
      <c r="B1" s="300"/>
      <c r="C1" s="300"/>
      <c r="D1" s="300"/>
      <c r="I1" s="54"/>
    </row>
    <row r="2" spans="1:9" s="3" customFormat="1" ht="23.45" customHeight="1">
      <c r="A2" s="5"/>
      <c r="B2" s="5"/>
      <c r="C2" s="2"/>
      <c r="D2" s="2"/>
      <c r="G2" s="1"/>
      <c r="H2" s="1"/>
      <c r="I2" s="1"/>
    </row>
    <row r="3" spans="1:9" s="3" customFormat="1" ht="23.45" customHeight="1">
      <c r="A3" s="15" t="s">
        <v>10</v>
      </c>
      <c r="B3" s="15"/>
      <c r="C3" s="2"/>
      <c r="D3" s="2"/>
      <c r="G3" s="1"/>
      <c r="H3" s="1"/>
      <c r="I3" s="1"/>
    </row>
    <row r="4" spans="1:9" s="2" customFormat="1" ht="23.45" customHeight="1">
      <c r="A4" s="5" t="s">
        <v>11</v>
      </c>
      <c r="B4" s="5"/>
      <c r="E4" s="3"/>
      <c r="F4" s="3"/>
      <c r="G4" s="1"/>
      <c r="H4" s="1"/>
      <c r="I4" s="1"/>
    </row>
    <row r="5" spans="1:9" s="2" customFormat="1" ht="23.45" customHeight="1">
      <c r="A5" s="5" t="s">
        <v>12</v>
      </c>
      <c r="B5" s="5"/>
      <c r="E5" s="3"/>
      <c r="F5" s="3"/>
      <c r="G5" s="1"/>
      <c r="H5" s="1"/>
      <c r="I5" s="1"/>
    </row>
    <row r="6" spans="1:9" s="2" customFormat="1" ht="23.45" customHeight="1">
      <c r="A6" s="5"/>
      <c r="B6" s="5"/>
      <c r="E6" s="3"/>
      <c r="F6" s="3"/>
      <c r="G6" s="1"/>
      <c r="H6" s="1"/>
      <c r="I6" s="1"/>
    </row>
    <row r="7" spans="1:9" s="2" customFormat="1" ht="23.45" customHeight="1">
      <c r="A7" s="15" t="s">
        <v>82</v>
      </c>
      <c r="B7" s="15"/>
      <c r="E7" s="3"/>
      <c r="F7" s="3"/>
      <c r="G7" s="1"/>
      <c r="H7" s="1"/>
      <c r="I7" s="1"/>
    </row>
    <row r="8" spans="1:9" s="2" customFormat="1" ht="23.45" customHeight="1">
      <c r="A8" s="7" t="s">
        <v>566</v>
      </c>
      <c r="B8" s="15"/>
      <c r="E8" s="3"/>
      <c r="F8" s="3"/>
      <c r="G8" s="1"/>
      <c r="H8" s="1"/>
      <c r="I8" s="1"/>
    </row>
    <row r="9" spans="1:9" s="2" customFormat="1" ht="23.45" customHeight="1">
      <c r="A9" s="5" t="s">
        <v>567</v>
      </c>
      <c r="B9" s="5"/>
      <c r="E9" s="3"/>
      <c r="F9" s="3"/>
      <c r="G9" s="1"/>
      <c r="H9" s="1"/>
      <c r="I9" s="1"/>
    </row>
    <row r="10" spans="1:9" s="2" customFormat="1" ht="23.45" customHeight="1">
      <c r="A10" s="5" t="s">
        <v>568</v>
      </c>
      <c r="B10" s="5"/>
      <c r="E10" s="3"/>
      <c r="F10" s="3"/>
      <c r="G10" s="1"/>
      <c r="H10" s="1"/>
      <c r="I10" s="1"/>
    </row>
    <row r="11" spans="1:9" s="2" customFormat="1" ht="23.45" customHeight="1">
      <c r="A11" s="5" t="s">
        <v>569</v>
      </c>
      <c r="B11" s="5"/>
      <c r="E11" s="3"/>
      <c r="F11" s="3"/>
      <c r="G11" s="1"/>
      <c r="H11" s="1"/>
      <c r="I11" s="1"/>
    </row>
    <row r="12" spans="1:9" s="2" customFormat="1" ht="23.45" customHeight="1">
      <c r="A12" s="5" t="s">
        <v>570</v>
      </c>
      <c r="B12" s="5"/>
      <c r="E12" s="3"/>
      <c r="F12" s="3"/>
      <c r="G12" s="1"/>
      <c r="H12" s="1"/>
      <c r="I12" s="1"/>
    </row>
    <row r="13" spans="1:9" s="2" customFormat="1" ht="23.45" customHeight="1">
      <c r="A13" s="5" t="s">
        <v>121</v>
      </c>
      <c r="B13" s="5"/>
      <c r="E13" s="3"/>
      <c r="F13" s="3"/>
      <c r="G13" s="1"/>
      <c r="H13" s="1"/>
      <c r="I13" s="1"/>
    </row>
    <row r="14" spans="1:9" s="2" customFormat="1" ht="23.45" customHeight="1">
      <c r="A14" s="7" t="s">
        <v>571</v>
      </c>
      <c r="B14" s="1"/>
      <c r="E14" s="3"/>
      <c r="F14" s="3"/>
      <c r="G14" s="1"/>
      <c r="H14" s="1"/>
      <c r="I14" s="1"/>
    </row>
    <row r="15" spans="1:9" s="2" customFormat="1" ht="23.45" customHeight="1">
      <c r="A15" s="5" t="s">
        <v>373</v>
      </c>
      <c r="B15" s="1"/>
      <c r="E15" s="3"/>
      <c r="F15" s="3"/>
      <c r="G15" s="1"/>
      <c r="H15" s="1"/>
      <c r="I15" s="1"/>
    </row>
    <row r="16" spans="1:9" s="2" customFormat="1" ht="23.45" customHeight="1">
      <c r="A16" s="5" t="s">
        <v>121</v>
      </c>
      <c r="B16" s="1"/>
      <c r="E16" s="3"/>
      <c r="F16" s="3"/>
      <c r="G16" s="1"/>
      <c r="H16" s="1"/>
      <c r="I16" s="1"/>
    </row>
    <row r="18" spans="1:9" s="2" customFormat="1" ht="20.25" customHeight="1">
      <c r="A18" s="48"/>
      <c r="B18" s="1"/>
      <c r="E18" s="3"/>
      <c r="F18" s="3"/>
      <c r="G18" s="1"/>
      <c r="H18" s="1"/>
      <c r="I18" s="1"/>
    </row>
  </sheetData>
  <mergeCells count="1">
    <mergeCell ref="A1:D1"/>
  </mergeCells>
  <pageMargins left="0.25" right="0.25" top="0.75" bottom="0.75" header="0.3" footer="0.3"/>
  <pageSetup paperSize="9" scale="81" orientation="portrait" verticalDpi="1200" r:id="rId1"/>
  <headerFooter>
    <oddFooter>&amp;L&amp;"Candara,Regular"&amp;8INTOUR MALDIVES &amp;C&amp;"Candara,Regular"&amp;8&amp;P of &amp;N&amp;R&amp;"Candara,Regular"&amp;8Dhigali Maldives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B0A6C-AE94-4D30-B622-F431E76765D5}">
  <sheetPr codeName="Лист58">
    <tabColor rgb="FFFF0000"/>
  </sheetPr>
  <dimension ref="A8:AL33"/>
  <sheetViews>
    <sheetView topLeftCell="AN1" zoomScale="106" zoomScaleNormal="106" zoomScaleSheetLayoutView="100" workbookViewId="0">
      <selection sqref="A1:AM1048576"/>
    </sheetView>
  </sheetViews>
  <sheetFormatPr defaultColWidth="21.85546875" defaultRowHeight="27" customHeight="1"/>
  <cols>
    <col min="1" max="1" width="0" style="25" hidden="1" customWidth="1"/>
    <col min="2" max="9" width="18.140625" style="25" hidden="1" customWidth="1"/>
    <col min="10" max="39" width="0" style="25" hidden="1" customWidth="1"/>
    <col min="40" max="16384" width="21.85546875" style="25"/>
  </cols>
  <sheetData>
    <row r="8" spans="1:38" ht="27" customHeight="1">
      <c r="A8" s="25" t="s">
        <v>24</v>
      </c>
      <c r="K8" s="25" t="s">
        <v>25</v>
      </c>
      <c r="P8" s="25" t="s">
        <v>26</v>
      </c>
      <c r="Z8" s="25" t="s">
        <v>27</v>
      </c>
      <c r="AD8" s="25" t="s">
        <v>28</v>
      </c>
    </row>
    <row r="9" spans="1:38" ht="27" customHeight="1">
      <c r="A9" s="299" t="s">
        <v>0</v>
      </c>
      <c r="B9" s="299" t="s">
        <v>1</v>
      </c>
      <c r="C9" s="299" t="s">
        <v>29</v>
      </c>
      <c r="D9" s="288" t="s">
        <v>30</v>
      </c>
      <c r="E9" s="290"/>
      <c r="F9" s="288" t="s">
        <v>31</v>
      </c>
      <c r="G9" s="290"/>
      <c r="H9" s="288" t="s">
        <v>47</v>
      </c>
      <c r="I9" s="290"/>
      <c r="J9" s="8"/>
      <c r="K9" s="26" t="s">
        <v>572</v>
      </c>
      <c r="L9" s="26"/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Season 1</v>
      </c>
      <c r="T9" s="293"/>
      <c r="U9" s="291" t="str">
        <f>F9</f>
        <v>Season 2</v>
      </c>
      <c r="V9" s="293"/>
      <c r="W9" s="291" t="str">
        <f>H9</f>
        <v>Season 3</v>
      </c>
      <c r="X9" s="293"/>
      <c r="Z9" s="27" t="str">
        <f>S9</f>
        <v>Season 1</v>
      </c>
      <c r="AA9" s="27" t="str">
        <f>U9</f>
        <v>Season 2</v>
      </c>
      <c r="AB9" s="27" t="str">
        <f>W9</f>
        <v>Season 3</v>
      </c>
      <c r="AD9" s="295" t="s">
        <v>0</v>
      </c>
      <c r="AE9" s="295" t="s">
        <v>1</v>
      </c>
      <c r="AF9" s="295" t="s">
        <v>29</v>
      </c>
      <c r="AG9" s="282" t="str">
        <f>S9</f>
        <v>Season 1</v>
      </c>
      <c r="AH9" s="284"/>
      <c r="AI9" s="282" t="str">
        <f>U9</f>
        <v>Season 2</v>
      </c>
      <c r="AJ9" s="284"/>
      <c r="AK9" s="282" t="str">
        <f>W9</f>
        <v>Season 3</v>
      </c>
      <c r="AL9" s="284"/>
    </row>
    <row r="10" spans="1:38" ht="27" customHeight="1">
      <c r="A10" s="299"/>
      <c r="B10" s="299"/>
      <c r="C10" s="299"/>
      <c r="D10" s="288" t="s">
        <v>244</v>
      </c>
      <c r="E10" s="290"/>
      <c r="F10" s="288" t="s">
        <v>245</v>
      </c>
      <c r="G10" s="290"/>
      <c r="H10" s="288" t="s">
        <v>374</v>
      </c>
      <c r="I10" s="290"/>
      <c r="J10" s="8"/>
      <c r="K10" s="26" t="s">
        <v>353</v>
      </c>
      <c r="L10" s="26"/>
      <c r="M10" s="26" t="s">
        <v>573</v>
      </c>
      <c r="N10" s="26" t="s">
        <v>573</v>
      </c>
      <c r="P10" s="294"/>
      <c r="Q10" s="294"/>
      <c r="R10" s="294"/>
      <c r="S10" s="291" t="str">
        <f>D10</f>
        <v>01 Nov 2019 to 22 Dec 2019</v>
      </c>
      <c r="T10" s="293"/>
      <c r="U10" s="291" t="str">
        <f>F10</f>
        <v>23 Dec 2019 to 10 Jan 2020</v>
      </c>
      <c r="V10" s="293"/>
      <c r="W10" s="291" t="str">
        <f>H10</f>
        <v>11 Jan 2020 to 30 Apr 2020</v>
      </c>
      <c r="X10" s="293"/>
      <c r="Z10" s="27" t="s">
        <v>39</v>
      </c>
      <c r="AA10" s="27" t="s">
        <v>40</v>
      </c>
      <c r="AB10" s="27" t="s">
        <v>548</v>
      </c>
      <c r="AD10" s="296"/>
      <c r="AE10" s="296"/>
      <c r="AF10" s="296"/>
      <c r="AG10" s="282" t="str">
        <f>S10</f>
        <v>01 Nov 2019 to 22 Dec 2019</v>
      </c>
      <c r="AH10" s="284"/>
      <c r="AI10" s="282" t="str">
        <f>U10</f>
        <v>23 Dec 2019 to 10 Jan 2020</v>
      </c>
      <c r="AJ10" s="284"/>
      <c r="AK10" s="282" t="str">
        <f>W10</f>
        <v>11 Jan 2020 to 30 Apr 2020</v>
      </c>
      <c r="AL10" s="284"/>
    </row>
    <row r="11" spans="1:38" ht="27" customHeight="1">
      <c r="A11" s="299"/>
      <c r="B11" s="299"/>
      <c r="C11" s="299"/>
      <c r="D11" s="29" t="s">
        <v>4</v>
      </c>
      <c r="E11" s="29" t="s">
        <v>3</v>
      </c>
      <c r="F11" s="29" t="s">
        <v>4</v>
      </c>
      <c r="G11" s="29" t="s">
        <v>3</v>
      </c>
      <c r="H11" s="29" t="s">
        <v>4</v>
      </c>
      <c r="I11" s="29" t="s">
        <v>3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D11" s="297"/>
      <c r="AE11" s="297"/>
      <c r="AF11" s="297"/>
      <c r="AG11" s="52" t="s">
        <v>3</v>
      </c>
      <c r="AH11" s="52" t="s">
        <v>4</v>
      </c>
      <c r="AI11" s="52" t="s">
        <v>3</v>
      </c>
      <c r="AJ11" s="52" t="s">
        <v>4</v>
      </c>
      <c r="AK11" s="52" t="s">
        <v>3</v>
      </c>
      <c r="AL11" s="52" t="s">
        <v>4</v>
      </c>
    </row>
    <row r="12" spans="1:38" ht="27" customHeight="1">
      <c r="A12" s="30" t="s">
        <v>574</v>
      </c>
      <c r="B12" s="31" t="s">
        <v>139</v>
      </c>
      <c r="C12" s="31" t="s">
        <v>93</v>
      </c>
      <c r="D12" s="31">
        <v>370</v>
      </c>
      <c r="E12" s="31">
        <v>354</v>
      </c>
      <c r="F12" s="31">
        <v>678</v>
      </c>
      <c r="G12" s="31">
        <v>662</v>
      </c>
      <c r="H12" s="31">
        <v>462</v>
      </c>
      <c r="I12" s="31">
        <v>446</v>
      </c>
      <c r="J12" s="8"/>
      <c r="K12" s="33">
        <v>1</v>
      </c>
      <c r="L12" s="33"/>
      <c r="M12" s="33">
        <v>6</v>
      </c>
      <c r="N12" s="33">
        <v>12</v>
      </c>
      <c r="P12" s="30" t="str">
        <f>A12</f>
        <v xml:space="preserve">Beach Bungalow </v>
      </c>
      <c r="Q12" s="31" t="str">
        <f>B12</f>
        <v>BB</v>
      </c>
      <c r="R12" s="31" t="str">
        <f>C12</f>
        <v>As Quoted</v>
      </c>
      <c r="S12" s="31">
        <f>((E12)*K12)+M12</f>
        <v>360</v>
      </c>
      <c r="T12" s="34">
        <f>((D12)*K12)+N12</f>
        <v>382</v>
      </c>
      <c r="U12" s="34">
        <f>((G12)*K12)+M12</f>
        <v>668</v>
      </c>
      <c r="V12" s="34">
        <f>((F12)*K12)+N12</f>
        <v>690</v>
      </c>
      <c r="W12" s="34">
        <f>((I12)*K12)+M12</f>
        <v>452</v>
      </c>
      <c r="X12" s="34">
        <f>((H12)*K12)+N12</f>
        <v>474</v>
      </c>
      <c r="Z12" s="53">
        <v>10</v>
      </c>
      <c r="AA12" s="53">
        <v>20</v>
      </c>
      <c r="AB12" s="53">
        <v>10</v>
      </c>
      <c r="AD12" s="30" t="str">
        <f>P12</f>
        <v xml:space="preserve">Beach Bungalow </v>
      </c>
      <c r="AE12" s="31" t="str">
        <f>Q12</f>
        <v>BB</v>
      </c>
      <c r="AF12" s="31" t="str">
        <f>R12</f>
        <v>As Quoted</v>
      </c>
      <c r="AG12" s="31">
        <f>S12+Z12</f>
        <v>370</v>
      </c>
      <c r="AH12" s="34">
        <f>T12+Z12</f>
        <v>392</v>
      </c>
      <c r="AI12" s="34">
        <f>U12+AA12</f>
        <v>688</v>
      </c>
      <c r="AJ12" s="34">
        <f>V12+AA12</f>
        <v>710</v>
      </c>
      <c r="AK12" s="34">
        <f>W12+AB12</f>
        <v>462</v>
      </c>
      <c r="AL12" s="34">
        <f>X12+AB12</f>
        <v>484</v>
      </c>
    </row>
    <row r="13" spans="1:38" ht="27" customHeight="1">
      <c r="A13" s="30" t="s">
        <v>575</v>
      </c>
      <c r="B13" s="31" t="s">
        <v>139</v>
      </c>
      <c r="C13" s="31" t="s">
        <v>93</v>
      </c>
      <c r="D13" s="31">
        <v>431</v>
      </c>
      <c r="E13" s="31">
        <v>415</v>
      </c>
      <c r="F13" s="31">
        <v>739</v>
      </c>
      <c r="G13" s="31">
        <v>723</v>
      </c>
      <c r="H13" s="31">
        <v>524</v>
      </c>
      <c r="I13" s="31">
        <v>508</v>
      </c>
      <c r="J13" s="8"/>
      <c r="K13" s="33">
        <v>1</v>
      </c>
      <c r="L13" s="33"/>
      <c r="M13" s="33">
        <v>6</v>
      </c>
      <c r="N13" s="33">
        <v>12</v>
      </c>
      <c r="P13" s="30" t="str">
        <f t="shared" ref="P13:R20" si="0">A13</f>
        <v xml:space="preserve">Deluxe Beach Bungalow </v>
      </c>
      <c r="Q13" s="31" t="str">
        <f t="shared" si="0"/>
        <v>BB</v>
      </c>
      <c r="R13" s="31" t="str">
        <f t="shared" si="0"/>
        <v>As Quoted</v>
      </c>
      <c r="S13" s="31">
        <f t="shared" ref="S13:S18" si="1">((E13)*K13)+M13</f>
        <v>421</v>
      </c>
      <c r="T13" s="34">
        <f t="shared" ref="T13:T18" si="2">((D13)*K13)+N13</f>
        <v>443</v>
      </c>
      <c r="U13" s="34">
        <f t="shared" ref="U13:U20" si="3">((G13)*K13)+M13</f>
        <v>729</v>
      </c>
      <c r="V13" s="34">
        <f t="shared" ref="V13:V18" si="4">((F13)*K13)+N13</f>
        <v>751</v>
      </c>
      <c r="W13" s="34">
        <f t="shared" ref="W13:W20" si="5">((I13)*K13)+M13</f>
        <v>514</v>
      </c>
      <c r="X13" s="34">
        <f t="shared" ref="X13:X18" si="6">((H13)*K13)+N13</f>
        <v>536</v>
      </c>
      <c r="Z13" s="53">
        <v>10</v>
      </c>
      <c r="AA13" s="53">
        <v>20</v>
      </c>
      <c r="AB13" s="53">
        <v>10</v>
      </c>
      <c r="AD13" s="30" t="str">
        <f t="shared" ref="AD13:AF20" si="7">P13</f>
        <v xml:space="preserve">Deluxe Beach Bungalow </v>
      </c>
      <c r="AE13" s="31" t="str">
        <f t="shared" si="7"/>
        <v>BB</v>
      </c>
      <c r="AF13" s="31" t="str">
        <f t="shared" si="7"/>
        <v>As Quoted</v>
      </c>
      <c r="AG13" s="31">
        <f t="shared" ref="AG13:AG20" si="8">S13+Z13</f>
        <v>431</v>
      </c>
      <c r="AH13" s="34">
        <f t="shared" ref="AH13:AI20" si="9">T13+Z13</f>
        <v>453</v>
      </c>
      <c r="AI13" s="34">
        <f t="shared" si="9"/>
        <v>749</v>
      </c>
      <c r="AJ13" s="34">
        <f t="shared" ref="AJ13:AK20" si="10">V13+AA13</f>
        <v>771</v>
      </c>
      <c r="AK13" s="34">
        <f t="shared" si="10"/>
        <v>524</v>
      </c>
      <c r="AL13" s="34">
        <f t="shared" ref="AL13:AL20" si="11">X13+AB13</f>
        <v>546</v>
      </c>
    </row>
    <row r="14" spans="1:38" ht="27" customHeight="1">
      <c r="A14" s="30" t="s">
        <v>378</v>
      </c>
      <c r="B14" s="31" t="s">
        <v>139</v>
      </c>
      <c r="C14" s="31" t="s">
        <v>93</v>
      </c>
      <c r="D14" s="31">
        <v>493</v>
      </c>
      <c r="E14" s="31">
        <v>477</v>
      </c>
      <c r="F14" s="31">
        <v>801</v>
      </c>
      <c r="G14" s="31">
        <v>785</v>
      </c>
      <c r="H14" s="31">
        <v>585</v>
      </c>
      <c r="I14" s="31">
        <v>569</v>
      </c>
      <c r="J14" s="8"/>
      <c r="K14" s="33">
        <v>1</v>
      </c>
      <c r="L14" s="33"/>
      <c r="M14" s="33">
        <v>6</v>
      </c>
      <c r="N14" s="33">
        <v>12</v>
      </c>
      <c r="P14" s="30" t="str">
        <f t="shared" si="0"/>
        <v xml:space="preserve">Water Villa </v>
      </c>
      <c r="Q14" s="31" t="str">
        <f t="shared" si="0"/>
        <v>BB</v>
      </c>
      <c r="R14" s="31" t="str">
        <f t="shared" si="0"/>
        <v>As Quoted</v>
      </c>
      <c r="S14" s="31">
        <f t="shared" si="1"/>
        <v>483</v>
      </c>
      <c r="T14" s="34">
        <f t="shared" si="2"/>
        <v>505</v>
      </c>
      <c r="U14" s="34">
        <f t="shared" si="3"/>
        <v>791</v>
      </c>
      <c r="V14" s="34">
        <f t="shared" si="4"/>
        <v>813</v>
      </c>
      <c r="W14" s="34">
        <f t="shared" si="5"/>
        <v>575</v>
      </c>
      <c r="X14" s="34">
        <f t="shared" si="6"/>
        <v>597</v>
      </c>
      <c r="Z14" s="53">
        <v>10</v>
      </c>
      <c r="AA14" s="53">
        <v>20</v>
      </c>
      <c r="AB14" s="53">
        <v>10</v>
      </c>
      <c r="AD14" s="30" t="str">
        <f t="shared" si="7"/>
        <v xml:space="preserve">Water Villa </v>
      </c>
      <c r="AE14" s="31" t="str">
        <f t="shared" si="7"/>
        <v>BB</v>
      </c>
      <c r="AF14" s="31" t="str">
        <f t="shared" si="7"/>
        <v>As Quoted</v>
      </c>
      <c r="AG14" s="31">
        <f t="shared" si="8"/>
        <v>493</v>
      </c>
      <c r="AH14" s="34">
        <f t="shared" si="9"/>
        <v>515</v>
      </c>
      <c r="AI14" s="34">
        <f t="shared" si="9"/>
        <v>811</v>
      </c>
      <c r="AJ14" s="34">
        <f t="shared" si="10"/>
        <v>833</v>
      </c>
      <c r="AK14" s="34">
        <f t="shared" si="10"/>
        <v>585</v>
      </c>
      <c r="AL14" s="34">
        <f t="shared" si="11"/>
        <v>607</v>
      </c>
    </row>
    <row r="15" spans="1:38" ht="27" customHeight="1">
      <c r="A15" s="30" t="s">
        <v>65</v>
      </c>
      <c r="B15" s="31" t="s">
        <v>139</v>
      </c>
      <c r="C15" s="31" t="s">
        <v>93</v>
      </c>
      <c r="D15" s="31">
        <v>554</v>
      </c>
      <c r="E15" s="31">
        <v>538</v>
      </c>
      <c r="F15" s="31">
        <v>862</v>
      </c>
      <c r="G15" s="31">
        <v>846</v>
      </c>
      <c r="H15" s="31">
        <v>647</v>
      </c>
      <c r="I15" s="31">
        <v>631</v>
      </c>
      <c r="J15" s="8"/>
      <c r="K15" s="33">
        <v>1</v>
      </c>
      <c r="L15" s="33"/>
      <c r="M15" s="33">
        <v>6</v>
      </c>
      <c r="N15" s="33">
        <v>12</v>
      </c>
      <c r="P15" s="30" t="str">
        <f t="shared" si="0"/>
        <v xml:space="preserve">Beach Villa </v>
      </c>
      <c r="Q15" s="31" t="str">
        <f t="shared" si="0"/>
        <v>BB</v>
      </c>
      <c r="R15" s="31" t="str">
        <f t="shared" si="0"/>
        <v>As Quoted</v>
      </c>
      <c r="S15" s="31">
        <f t="shared" si="1"/>
        <v>544</v>
      </c>
      <c r="T15" s="34">
        <f t="shared" si="2"/>
        <v>566</v>
      </c>
      <c r="U15" s="34">
        <f t="shared" si="3"/>
        <v>852</v>
      </c>
      <c r="V15" s="34">
        <f t="shared" si="4"/>
        <v>874</v>
      </c>
      <c r="W15" s="34">
        <f t="shared" si="5"/>
        <v>637</v>
      </c>
      <c r="X15" s="34">
        <f t="shared" si="6"/>
        <v>659</v>
      </c>
      <c r="Z15" s="53">
        <v>10</v>
      </c>
      <c r="AA15" s="53">
        <v>20</v>
      </c>
      <c r="AB15" s="53">
        <v>10</v>
      </c>
      <c r="AD15" s="30" t="str">
        <f t="shared" si="7"/>
        <v xml:space="preserve">Beach Villa </v>
      </c>
      <c r="AE15" s="31" t="str">
        <f t="shared" si="7"/>
        <v>BB</v>
      </c>
      <c r="AF15" s="31" t="str">
        <f t="shared" si="7"/>
        <v>As Quoted</v>
      </c>
      <c r="AG15" s="31">
        <f t="shared" si="8"/>
        <v>554</v>
      </c>
      <c r="AH15" s="34">
        <f t="shared" si="9"/>
        <v>576</v>
      </c>
      <c r="AI15" s="34">
        <f t="shared" si="9"/>
        <v>872</v>
      </c>
      <c r="AJ15" s="34">
        <f t="shared" si="10"/>
        <v>894</v>
      </c>
      <c r="AK15" s="34">
        <f t="shared" si="10"/>
        <v>647</v>
      </c>
      <c r="AL15" s="34">
        <f t="shared" si="11"/>
        <v>669</v>
      </c>
    </row>
    <row r="16" spans="1:38" ht="27" customHeight="1">
      <c r="A16" s="30" t="s">
        <v>576</v>
      </c>
      <c r="B16" s="31" t="s">
        <v>139</v>
      </c>
      <c r="C16" s="31" t="s">
        <v>93</v>
      </c>
      <c r="D16" s="31">
        <v>801</v>
      </c>
      <c r="E16" s="31">
        <v>785</v>
      </c>
      <c r="F16" s="31">
        <v>1109</v>
      </c>
      <c r="G16" s="31">
        <v>1093</v>
      </c>
      <c r="H16" s="31">
        <v>893</v>
      </c>
      <c r="I16" s="31">
        <v>877</v>
      </c>
      <c r="J16" s="8"/>
      <c r="K16" s="33">
        <v>1</v>
      </c>
      <c r="L16" s="33"/>
      <c r="M16" s="33">
        <v>6</v>
      </c>
      <c r="N16" s="33">
        <v>12</v>
      </c>
      <c r="P16" s="30" t="str">
        <f t="shared" si="0"/>
        <v xml:space="preserve">Beach Villa with Pool </v>
      </c>
      <c r="Q16" s="31" t="str">
        <f t="shared" si="0"/>
        <v>BB</v>
      </c>
      <c r="R16" s="31" t="str">
        <f t="shared" si="0"/>
        <v>As Quoted</v>
      </c>
      <c r="S16" s="31">
        <f t="shared" si="1"/>
        <v>791</v>
      </c>
      <c r="T16" s="34">
        <f t="shared" si="2"/>
        <v>813</v>
      </c>
      <c r="U16" s="34">
        <f t="shared" si="3"/>
        <v>1099</v>
      </c>
      <c r="V16" s="34">
        <f t="shared" si="4"/>
        <v>1121</v>
      </c>
      <c r="W16" s="34">
        <f t="shared" si="5"/>
        <v>883</v>
      </c>
      <c r="X16" s="34">
        <f t="shared" si="6"/>
        <v>905</v>
      </c>
      <c r="Z16" s="53">
        <v>10</v>
      </c>
      <c r="AA16" s="53">
        <v>20</v>
      </c>
      <c r="AB16" s="53">
        <v>10</v>
      </c>
      <c r="AD16" s="30" t="str">
        <f t="shared" si="7"/>
        <v xml:space="preserve">Beach Villa with Pool </v>
      </c>
      <c r="AE16" s="31" t="str">
        <f t="shared" si="7"/>
        <v>BB</v>
      </c>
      <c r="AF16" s="31" t="str">
        <f t="shared" si="7"/>
        <v>As Quoted</v>
      </c>
      <c r="AG16" s="31">
        <f t="shared" si="8"/>
        <v>801</v>
      </c>
      <c r="AH16" s="34">
        <f t="shared" si="9"/>
        <v>823</v>
      </c>
      <c r="AI16" s="34">
        <f t="shared" si="9"/>
        <v>1119</v>
      </c>
      <c r="AJ16" s="34">
        <f t="shared" si="10"/>
        <v>1141</v>
      </c>
      <c r="AK16" s="34">
        <f t="shared" si="10"/>
        <v>893</v>
      </c>
      <c r="AL16" s="34">
        <f t="shared" si="11"/>
        <v>915</v>
      </c>
    </row>
    <row r="17" spans="1:38" ht="27" customHeight="1">
      <c r="A17" s="30" t="s">
        <v>577</v>
      </c>
      <c r="B17" s="31" t="s">
        <v>139</v>
      </c>
      <c r="C17" s="31" t="s">
        <v>93</v>
      </c>
      <c r="D17" s="31">
        <v>986</v>
      </c>
      <c r="E17" s="31">
        <v>970</v>
      </c>
      <c r="F17" s="31">
        <v>1294</v>
      </c>
      <c r="G17" s="31">
        <v>1278</v>
      </c>
      <c r="H17" s="31">
        <v>1078</v>
      </c>
      <c r="I17" s="31">
        <v>1062</v>
      </c>
      <c r="J17" s="8"/>
      <c r="K17" s="33">
        <v>1</v>
      </c>
      <c r="L17" s="33"/>
      <c r="M17" s="33">
        <v>6</v>
      </c>
      <c r="N17" s="33">
        <v>12</v>
      </c>
      <c r="P17" s="30" t="str">
        <f t="shared" si="0"/>
        <v xml:space="preserve">Lagoon Villa with Pool </v>
      </c>
      <c r="Q17" s="31" t="str">
        <f t="shared" si="0"/>
        <v>BB</v>
      </c>
      <c r="R17" s="31" t="str">
        <f t="shared" si="0"/>
        <v>As Quoted</v>
      </c>
      <c r="S17" s="31">
        <f t="shared" si="1"/>
        <v>976</v>
      </c>
      <c r="T17" s="34">
        <f t="shared" si="2"/>
        <v>998</v>
      </c>
      <c r="U17" s="34">
        <f t="shared" si="3"/>
        <v>1284</v>
      </c>
      <c r="V17" s="34">
        <f t="shared" si="4"/>
        <v>1306</v>
      </c>
      <c r="W17" s="34">
        <f t="shared" si="5"/>
        <v>1068</v>
      </c>
      <c r="X17" s="34">
        <f t="shared" si="6"/>
        <v>1090</v>
      </c>
      <c r="Z17" s="53">
        <v>10</v>
      </c>
      <c r="AA17" s="53">
        <v>20</v>
      </c>
      <c r="AB17" s="53">
        <v>10</v>
      </c>
      <c r="AD17" s="30" t="str">
        <f t="shared" si="7"/>
        <v xml:space="preserve">Lagoon Villa with Pool </v>
      </c>
      <c r="AE17" s="31" t="str">
        <f t="shared" si="7"/>
        <v>BB</v>
      </c>
      <c r="AF17" s="31" t="str">
        <f t="shared" si="7"/>
        <v>As Quoted</v>
      </c>
      <c r="AG17" s="31">
        <f t="shared" si="8"/>
        <v>986</v>
      </c>
      <c r="AH17" s="34">
        <f t="shared" si="9"/>
        <v>1008</v>
      </c>
      <c r="AI17" s="34">
        <f t="shared" si="9"/>
        <v>1304</v>
      </c>
      <c r="AJ17" s="34">
        <f t="shared" si="10"/>
        <v>1326</v>
      </c>
      <c r="AK17" s="34">
        <f t="shared" si="10"/>
        <v>1078</v>
      </c>
      <c r="AL17" s="34">
        <f t="shared" si="11"/>
        <v>1100</v>
      </c>
    </row>
    <row r="18" spans="1:38" ht="27" customHeight="1">
      <c r="A18" s="30" t="s">
        <v>578</v>
      </c>
      <c r="B18" s="31" t="s">
        <v>139</v>
      </c>
      <c r="C18" s="31" t="s">
        <v>93</v>
      </c>
      <c r="D18" s="31">
        <v>1232</v>
      </c>
      <c r="E18" s="31">
        <v>1216</v>
      </c>
      <c r="F18" s="31">
        <v>1540</v>
      </c>
      <c r="G18" s="31">
        <v>1524</v>
      </c>
      <c r="H18" s="31">
        <v>1324</v>
      </c>
      <c r="I18" s="31">
        <v>1308</v>
      </c>
      <c r="J18" s="8"/>
      <c r="K18" s="33">
        <v>1</v>
      </c>
      <c r="L18" s="33"/>
      <c r="M18" s="33">
        <v>6</v>
      </c>
      <c r="N18" s="33">
        <v>12</v>
      </c>
      <c r="P18" s="30" t="str">
        <f t="shared" si="0"/>
        <v xml:space="preserve">Beach Suite with Pool </v>
      </c>
      <c r="Q18" s="31" t="str">
        <f t="shared" si="0"/>
        <v>BB</v>
      </c>
      <c r="R18" s="31" t="str">
        <f t="shared" si="0"/>
        <v>As Quoted</v>
      </c>
      <c r="S18" s="31">
        <f t="shared" si="1"/>
        <v>1222</v>
      </c>
      <c r="T18" s="34">
        <f t="shared" si="2"/>
        <v>1244</v>
      </c>
      <c r="U18" s="34">
        <f t="shared" si="3"/>
        <v>1530</v>
      </c>
      <c r="V18" s="34">
        <f t="shared" si="4"/>
        <v>1552</v>
      </c>
      <c r="W18" s="34">
        <f t="shared" si="5"/>
        <v>1314</v>
      </c>
      <c r="X18" s="34">
        <f t="shared" si="6"/>
        <v>1336</v>
      </c>
      <c r="Z18" s="53">
        <v>15</v>
      </c>
      <c r="AA18" s="53">
        <v>35</v>
      </c>
      <c r="AB18" s="53">
        <v>15</v>
      </c>
      <c r="AD18" s="30" t="str">
        <f t="shared" si="7"/>
        <v xml:space="preserve">Beach Suite with Pool </v>
      </c>
      <c r="AE18" s="31" t="str">
        <f t="shared" si="7"/>
        <v>BB</v>
      </c>
      <c r="AF18" s="31" t="str">
        <f t="shared" si="7"/>
        <v>As Quoted</v>
      </c>
      <c r="AG18" s="31">
        <f t="shared" si="8"/>
        <v>1237</v>
      </c>
      <c r="AH18" s="34">
        <f t="shared" si="9"/>
        <v>1259</v>
      </c>
      <c r="AI18" s="34">
        <f t="shared" si="9"/>
        <v>1565</v>
      </c>
      <c r="AJ18" s="34">
        <f t="shared" si="10"/>
        <v>1587</v>
      </c>
      <c r="AK18" s="34">
        <f t="shared" si="10"/>
        <v>1329</v>
      </c>
      <c r="AL18" s="34">
        <f t="shared" si="11"/>
        <v>1351</v>
      </c>
    </row>
    <row r="19" spans="1:38" ht="27" customHeight="1">
      <c r="A19" s="30"/>
      <c r="B19" s="31"/>
      <c r="C19" s="31"/>
      <c r="D19" s="85" t="s">
        <v>279</v>
      </c>
      <c r="E19" s="85" t="s">
        <v>3</v>
      </c>
      <c r="F19" s="85" t="s">
        <v>279</v>
      </c>
      <c r="G19" s="85" t="s">
        <v>3</v>
      </c>
      <c r="H19" s="85" t="s">
        <v>279</v>
      </c>
      <c r="I19" s="85" t="s">
        <v>3</v>
      </c>
      <c r="J19" s="8"/>
      <c r="K19" s="33"/>
      <c r="L19" s="33"/>
      <c r="M19" s="33"/>
      <c r="N19" s="33"/>
      <c r="P19" s="30"/>
      <c r="Q19" s="31"/>
      <c r="R19" s="31"/>
      <c r="S19" s="85" t="s">
        <v>3</v>
      </c>
      <c r="T19" s="85" t="s">
        <v>279</v>
      </c>
      <c r="U19" s="85" t="s">
        <v>3</v>
      </c>
      <c r="V19" s="85" t="s">
        <v>279</v>
      </c>
      <c r="W19" s="85" t="s">
        <v>3</v>
      </c>
      <c r="X19" s="85" t="s">
        <v>279</v>
      </c>
      <c r="Z19" s="53"/>
      <c r="AA19" s="53"/>
      <c r="AB19" s="53"/>
      <c r="AD19" s="30"/>
      <c r="AE19" s="31"/>
      <c r="AF19" s="31"/>
      <c r="AG19" s="85" t="s">
        <v>3</v>
      </c>
      <c r="AH19" s="85" t="s">
        <v>279</v>
      </c>
      <c r="AI19" s="85" t="s">
        <v>3</v>
      </c>
      <c r="AJ19" s="85" t="s">
        <v>279</v>
      </c>
      <c r="AK19" s="85" t="s">
        <v>3</v>
      </c>
      <c r="AL19" s="85" t="s">
        <v>279</v>
      </c>
    </row>
    <row r="20" spans="1:38" ht="27" customHeight="1">
      <c r="A20" s="30" t="s">
        <v>579</v>
      </c>
      <c r="B20" s="31" t="s">
        <v>139</v>
      </c>
      <c r="C20" s="31" t="s">
        <v>68</v>
      </c>
      <c r="D20" s="31">
        <v>2464</v>
      </c>
      <c r="E20" s="31">
        <v>2448</v>
      </c>
      <c r="F20" s="31">
        <v>2772</v>
      </c>
      <c r="G20" s="31">
        <v>2756</v>
      </c>
      <c r="H20" s="31">
        <v>2556</v>
      </c>
      <c r="I20" s="31">
        <v>2540</v>
      </c>
      <c r="J20" s="8"/>
      <c r="K20" s="33">
        <v>1</v>
      </c>
      <c r="L20" s="33"/>
      <c r="M20" s="33">
        <v>6</v>
      </c>
      <c r="N20" s="33">
        <v>12</v>
      </c>
      <c r="P20" s="30" t="str">
        <f t="shared" si="0"/>
        <v xml:space="preserve">Dhigali Suite Two Bed Room </v>
      </c>
      <c r="Q20" s="31" t="str">
        <f t="shared" si="0"/>
        <v>BB</v>
      </c>
      <c r="R20" s="31" t="str">
        <f t="shared" si="0"/>
        <v>04 Persons</v>
      </c>
      <c r="S20" s="31">
        <f>((E20)*K20)+M20</f>
        <v>2454</v>
      </c>
      <c r="T20" s="34">
        <f>((D20)*K20)+(N20*2)</f>
        <v>2488</v>
      </c>
      <c r="U20" s="34">
        <f t="shared" si="3"/>
        <v>2762</v>
      </c>
      <c r="V20" s="34">
        <f>((F20)*K20)+(N20*2)</f>
        <v>2796</v>
      </c>
      <c r="W20" s="34">
        <f t="shared" si="5"/>
        <v>2546</v>
      </c>
      <c r="X20" s="34">
        <f>((H20)*K20)+(N20*2)</f>
        <v>2580</v>
      </c>
      <c r="Z20" s="53">
        <v>15</v>
      </c>
      <c r="AA20" s="53">
        <v>35</v>
      </c>
      <c r="AB20" s="53">
        <v>15</v>
      </c>
      <c r="AD20" s="30" t="str">
        <f t="shared" si="7"/>
        <v xml:space="preserve">Dhigali Suite Two Bed Room </v>
      </c>
      <c r="AE20" s="31" t="str">
        <f t="shared" si="7"/>
        <v>BB</v>
      </c>
      <c r="AF20" s="31" t="str">
        <f t="shared" si="7"/>
        <v>04 Persons</v>
      </c>
      <c r="AG20" s="31">
        <f t="shared" si="8"/>
        <v>2469</v>
      </c>
      <c r="AH20" s="34">
        <f t="shared" si="9"/>
        <v>2503</v>
      </c>
      <c r="AI20" s="34">
        <f t="shared" si="9"/>
        <v>2797</v>
      </c>
      <c r="AJ20" s="34">
        <f t="shared" si="10"/>
        <v>2831</v>
      </c>
      <c r="AK20" s="34">
        <f t="shared" si="10"/>
        <v>2561</v>
      </c>
      <c r="AL20" s="34">
        <f t="shared" si="11"/>
        <v>2595</v>
      </c>
    </row>
    <row r="21" spans="1:38" ht="27" customHeight="1">
      <c r="A21" s="25" t="s">
        <v>24</v>
      </c>
      <c r="K21" s="25" t="s">
        <v>25</v>
      </c>
      <c r="P21" s="25" t="s">
        <v>26</v>
      </c>
      <c r="Z21" s="25" t="s">
        <v>27</v>
      </c>
      <c r="AD21" s="25" t="s">
        <v>28</v>
      </c>
    </row>
    <row r="22" spans="1:38" ht="27" customHeight="1">
      <c r="A22" s="299" t="s">
        <v>0</v>
      </c>
      <c r="B22" s="299" t="s">
        <v>1</v>
      </c>
      <c r="C22" s="299" t="s">
        <v>29</v>
      </c>
      <c r="D22" s="288" t="s">
        <v>48</v>
      </c>
      <c r="E22" s="290"/>
      <c r="F22" s="288"/>
      <c r="G22" s="290"/>
      <c r="H22" s="288"/>
      <c r="I22" s="290"/>
      <c r="J22" s="8"/>
      <c r="K22" s="26" t="s">
        <v>572</v>
      </c>
      <c r="L22" s="26"/>
      <c r="M22" s="26" t="s">
        <v>34</v>
      </c>
      <c r="N22" s="26" t="s">
        <v>34</v>
      </c>
      <c r="P22" s="294" t="s">
        <v>0</v>
      </c>
      <c r="Q22" s="294" t="s">
        <v>1</v>
      </c>
      <c r="R22" s="294" t="s">
        <v>29</v>
      </c>
      <c r="S22" s="291" t="str">
        <f>D22</f>
        <v>Season 4</v>
      </c>
      <c r="T22" s="293"/>
      <c r="U22" s="291">
        <f>F22</f>
        <v>0</v>
      </c>
      <c r="V22" s="293"/>
      <c r="W22" s="291">
        <f>H22</f>
        <v>0</v>
      </c>
      <c r="X22" s="293"/>
      <c r="Z22" s="27" t="str">
        <f>S22</f>
        <v>Season 4</v>
      </c>
      <c r="AA22" s="27">
        <f>U22</f>
        <v>0</v>
      </c>
      <c r="AB22" s="27">
        <f>W22</f>
        <v>0</v>
      </c>
      <c r="AD22" s="295" t="s">
        <v>0</v>
      </c>
      <c r="AE22" s="295" t="s">
        <v>1</v>
      </c>
      <c r="AF22" s="295" t="s">
        <v>29</v>
      </c>
      <c r="AG22" s="282" t="str">
        <f>S22</f>
        <v>Season 4</v>
      </c>
      <c r="AH22" s="284"/>
      <c r="AI22" s="282">
        <f>U22</f>
        <v>0</v>
      </c>
      <c r="AJ22" s="284"/>
      <c r="AK22" s="282">
        <f>W22</f>
        <v>0</v>
      </c>
      <c r="AL22" s="284"/>
    </row>
    <row r="23" spans="1:38" ht="27" customHeight="1">
      <c r="A23" s="299"/>
      <c r="B23" s="299"/>
      <c r="C23" s="299"/>
      <c r="D23" s="288" t="s">
        <v>61</v>
      </c>
      <c r="E23" s="290"/>
      <c r="F23" s="288"/>
      <c r="G23" s="290"/>
      <c r="H23" s="288"/>
      <c r="I23" s="290"/>
      <c r="J23" s="8"/>
      <c r="K23" s="26" t="s">
        <v>353</v>
      </c>
      <c r="L23" s="26"/>
      <c r="M23" s="26" t="s">
        <v>573</v>
      </c>
      <c r="N23" s="26" t="s">
        <v>573</v>
      </c>
      <c r="P23" s="294"/>
      <c r="Q23" s="294"/>
      <c r="R23" s="294"/>
      <c r="S23" s="291" t="str">
        <f>D23</f>
        <v>01 May 2020 to 31 Oct 2020</v>
      </c>
      <c r="T23" s="293"/>
      <c r="U23" s="291">
        <f>F23</f>
        <v>0</v>
      </c>
      <c r="V23" s="293"/>
      <c r="W23" s="291">
        <f>H23</f>
        <v>0</v>
      </c>
      <c r="X23" s="293"/>
      <c r="Z23" s="27" t="s">
        <v>39</v>
      </c>
      <c r="AA23" s="27" t="s">
        <v>40</v>
      </c>
      <c r="AB23" s="27" t="s">
        <v>548</v>
      </c>
      <c r="AD23" s="296"/>
      <c r="AE23" s="296"/>
      <c r="AF23" s="296"/>
      <c r="AG23" s="282" t="str">
        <f>S23</f>
        <v>01 May 2020 to 31 Oct 2020</v>
      </c>
      <c r="AH23" s="284"/>
      <c r="AI23" s="282">
        <f>U23</f>
        <v>0</v>
      </c>
      <c r="AJ23" s="284"/>
      <c r="AK23" s="282">
        <f>W23</f>
        <v>0</v>
      </c>
      <c r="AL23" s="284"/>
    </row>
    <row r="24" spans="1:38" ht="27" customHeight="1">
      <c r="A24" s="299"/>
      <c r="B24" s="299"/>
      <c r="C24" s="299"/>
      <c r="D24" s="29" t="s">
        <v>4</v>
      </c>
      <c r="E24" s="29" t="s">
        <v>3</v>
      </c>
      <c r="F24" s="29"/>
      <c r="G24" s="29"/>
      <c r="H24" s="29"/>
      <c r="I24" s="29"/>
      <c r="J24" s="8"/>
      <c r="K24" s="26"/>
      <c r="L24" s="26"/>
      <c r="M24" s="26"/>
      <c r="N24" s="26"/>
      <c r="P24" s="294"/>
      <c r="Q24" s="294"/>
      <c r="R24" s="294"/>
      <c r="S24" s="51" t="s">
        <v>3</v>
      </c>
      <c r="T24" s="51" t="s">
        <v>4</v>
      </c>
      <c r="U24" s="51" t="s">
        <v>3</v>
      </c>
      <c r="V24" s="51" t="s">
        <v>4</v>
      </c>
      <c r="W24" s="51" t="s">
        <v>3</v>
      </c>
      <c r="X24" s="51" t="s">
        <v>4</v>
      </c>
      <c r="Z24" s="27"/>
      <c r="AA24" s="27"/>
      <c r="AB24" s="27"/>
      <c r="AD24" s="297"/>
      <c r="AE24" s="297"/>
      <c r="AF24" s="297"/>
      <c r="AG24" s="52" t="s">
        <v>3</v>
      </c>
      <c r="AH24" s="52" t="s">
        <v>4</v>
      </c>
      <c r="AI24" s="52" t="s">
        <v>3</v>
      </c>
      <c r="AJ24" s="52" t="s">
        <v>4</v>
      </c>
      <c r="AK24" s="52" t="s">
        <v>3</v>
      </c>
      <c r="AL24" s="52" t="s">
        <v>4</v>
      </c>
    </row>
    <row r="25" spans="1:38" ht="27" customHeight="1">
      <c r="A25" s="30" t="s">
        <v>574</v>
      </c>
      <c r="B25" s="31" t="s">
        <v>139</v>
      </c>
      <c r="C25" s="31" t="s">
        <v>93</v>
      </c>
      <c r="D25" s="31">
        <v>339</v>
      </c>
      <c r="E25" s="31">
        <v>323</v>
      </c>
      <c r="F25" s="31"/>
      <c r="G25" s="31"/>
      <c r="H25" s="31"/>
      <c r="I25" s="31"/>
      <c r="J25" s="8"/>
      <c r="K25" s="33">
        <v>1</v>
      </c>
      <c r="L25" s="33"/>
      <c r="M25" s="33">
        <v>6</v>
      </c>
      <c r="N25" s="33">
        <v>12</v>
      </c>
      <c r="P25" s="30" t="str">
        <f>A25</f>
        <v xml:space="preserve">Beach Bungalow </v>
      </c>
      <c r="Q25" s="31" t="str">
        <f>B25</f>
        <v>BB</v>
      </c>
      <c r="R25" s="31" t="str">
        <f>C25</f>
        <v>As Quoted</v>
      </c>
      <c r="S25" s="31">
        <f>((E25)*K25)+M25</f>
        <v>329</v>
      </c>
      <c r="T25" s="34">
        <f>((D25)*K25)+N25</f>
        <v>351</v>
      </c>
      <c r="U25" s="34">
        <f>((G25)*K25)+M25</f>
        <v>6</v>
      </c>
      <c r="V25" s="34">
        <f>((F25)*K25)+N25</f>
        <v>12</v>
      </c>
      <c r="W25" s="34">
        <f>((I25)*K25)+M25</f>
        <v>6</v>
      </c>
      <c r="X25" s="34">
        <f>((H25)*K25)+N25</f>
        <v>12</v>
      </c>
      <c r="Z25" s="53">
        <v>10</v>
      </c>
      <c r="AA25" s="53">
        <v>20</v>
      </c>
      <c r="AB25" s="53">
        <v>10</v>
      </c>
      <c r="AD25" s="30" t="str">
        <f>P25</f>
        <v xml:space="preserve">Beach Bungalow </v>
      </c>
      <c r="AE25" s="31" t="str">
        <f>Q25</f>
        <v>BB</v>
      </c>
      <c r="AF25" s="31" t="str">
        <f>R25</f>
        <v>As Quoted</v>
      </c>
      <c r="AG25" s="31">
        <f>S25+Z25</f>
        <v>339</v>
      </c>
      <c r="AH25" s="34">
        <f>T25+Z25</f>
        <v>361</v>
      </c>
      <c r="AI25" s="34">
        <f>U25+AA25</f>
        <v>26</v>
      </c>
      <c r="AJ25" s="34">
        <f>V25+AA25</f>
        <v>32</v>
      </c>
      <c r="AK25" s="34">
        <f>W25+AB25</f>
        <v>16</v>
      </c>
      <c r="AL25" s="34">
        <f>X25+AB25</f>
        <v>22</v>
      </c>
    </row>
    <row r="26" spans="1:38" ht="27" customHeight="1">
      <c r="A26" s="30" t="s">
        <v>575</v>
      </c>
      <c r="B26" s="31" t="s">
        <v>139</v>
      </c>
      <c r="C26" s="31" t="s">
        <v>93</v>
      </c>
      <c r="D26" s="31">
        <v>400</v>
      </c>
      <c r="E26" s="31">
        <v>384</v>
      </c>
      <c r="F26" s="31"/>
      <c r="G26" s="31"/>
      <c r="H26" s="31"/>
      <c r="I26" s="31"/>
      <c r="J26" s="8"/>
      <c r="K26" s="33">
        <v>1</v>
      </c>
      <c r="L26" s="33"/>
      <c r="M26" s="33">
        <v>6</v>
      </c>
      <c r="N26" s="33">
        <v>12</v>
      </c>
      <c r="P26" s="30" t="str">
        <f t="shared" ref="P26:R31" si="12">A26</f>
        <v xml:space="preserve">Deluxe Beach Bungalow </v>
      </c>
      <c r="Q26" s="31" t="str">
        <f t="shared" si="12"/>
        <v>BB</v>
      </c>
      <c r="R26" s="31" t="str">
        <f t="shared" si="12"/>
        <v>As Quoted</v>
      </c>
      <c r="S26" s="31">
        <f t="shared" ref="S26:S31" si="13">((E26)*K26)+M26</f>
        <v>390</v>
      </c>
      <c r="T26" s="34">
        <f t="shared" ref="T26:T31" si="14">((D26)*K26)+N26</f>
        <v>412</v>
      </c>
      <c r="U26" s="34">
        <f t="shared" ref="U26:U31" si="15">((G26)*K26)+M26</f>
        <v>6</v>
      </c>
      <c r="V26" s="34">
        <f t="shared" ref="V26:V31" si="16">((F26)*K26)+N26</f>
        <v>12</v>
      </c>
      <c r="W26" s="34">
        <f t="shared" ref="W26:W31" si="17">((I26)*K26)+M26</f>
        <v>6</v>
      </c>
      <c r="X26" s="34">
        <f t="shared" ref="X26:X31" si="18">((H26)*K26)+N26</f>
        <v>12</v>
      </c>
      <c r="Z26" s="53">
        <v>10</v>
      </c>
      <c r="AA26" s="53">
        <v>20</v>
      </c>
      <c r="AB26" s="53">
        <v>10</v>
      </c>
      <c r="AD26" s="30" t="str">
        <f t="shared" ref="AD26:AF31" si="19">P26</f>
        <v xml:space="preserve">Deluxe Beach Bungalow </v>
      </c>
      <c r="AE26" s="31" t="str">
        <f t="shared" si="19"/>
        <v>BB</v>
      </c>
      <c r="AF26" s="31" t="str">
        <f t="shared" si="19"/>
        <v>As Quoted</v>
      </c>
      <c r="AG26" s="31">
        <f t="shared" ref="AG26:AG31" si="20">S26+Z26</f>
        <v>400</v>
      </c>
      <c r="AH26" s="34">
        <f t="shared" ref="AH26:AI31" si="21">T26+Z26</f>
        <v>422</v>
      </c>
      <c r="AI26" s="34">
        <f t="shared" si="21"/>
        <v>26</v>
      </c>
      <c r="AJ26" s="34">
        <f t="shared" ref="AJ26:AK31" si="22">V26+AA26</f>
        <v>32</v>
      </c>
      <c r="AK26" s="34">
        <f t="shared" si="22"/>
        <v>16</v>
      </c>
      <c r="AL26" s="34">
        <f t="shared" ref="AL26:AL31" si="23">X26+AB26</f>
        <v>22</v>
      </c>
    </row>
    <row r="27" spans="1:38" ht="27" customHeight="1">
      <c r="A27" s="30" t="s">
        <v>378</v>
      </c>
      <c r="B27" s="31" t="s">
        <v>139</v>
      </c>
      <c r="C27" s="31" t="s">
        <v>93</v>
      </c>
      <c r="D27" s="31">
        <v>462</v>
      </c>
      <c r="E27" s="31">
        <v>446</v>
      </c>
      <c r="F27" s="31"/>
      <c r="G27" s="31"/>
      <c r="H27" s="31"/>
      <c r="I27" s="31"/>
      <c r="J27" s="8"/>
      <c r="K27" s="33">
        <v>1</v>
      </c>
      <c r="L27" s="33"/>
      <c r="M27" s="33">
        <v>6</v>
      </c>
      <c r="N27" s="33">
        <v>12</v>
      </c>
      <c r="P27" s="30" t="str">
        <f t="shared" si="12"/>
        <v xml:space="preserve">Water Villa </v>
      </c>
      <c r="Q27" s="31" t="str">
        <f t="shared" si="12"/>
        <v>BB</v>
      </c>
      <c r="R27" s="31" t="str">
        <f t="shared" si="12"/>
        <v>As Quoted</v>
      </c>
      <c r="S27" s="31">
        <f t="shared" si="13"/>
        <v>452</v>
      </c>
      <c r="T27" s="34">
        <f t="shared" si="14"/>
        <v>474</v>
      </c>
      <c r="U27" s="34">
        <f t="shared" si="15"/>
        <v>6</v>
      </c>
      <c r="V27" s="34">
        <f t="shared" si="16"/>
        <v>12</v>
      </c>
      <c r="W27" s="34">
        <f t="shared" si="17"/>
        <v>6</v>
      </c>
      <c r="X27" s="34">
        <f t="shared" si="18"/>
        <v>12</v>
      </c>
      <c r="Z27" s="53">
        <v>10</v>
      </c>
      <c r="AA27" s="53">
        <v>20</v>
      </c>
      <c r="AB27" s="53">
        <v>10</v>
      </c>
      <c r="AD27" s="30" t="str">
        <f t="shared" si="19"/>
        <v xml:space="preserve">Water Villa </v>
      </c>
      <c r="AE27" s="31" t="str">
        <f t="shared" si="19"/>
        <v>BB</v>
      </c>
      <c r="AF27" s="31" t="str">
        <f t="shared" si="19"/>
        <v>As Quoted</v>
      </c>
      <c r="AG27" s="31">
        <f t="shared" si="20"/>
        <v>462</v>
      </c>
      <c r="AH27" s="34">
        <f t="shared" si="21"/>
        <v>484</v>
      </c>
      <c r="AI27" s="34">
        <f t="shared" si="21"/>
        <v>26</v>
      </c>
      <c r="AJ27" s="34">
        <f t="shared" si="22"/>
        <v>32</v>
      </c>
      <c r="AK27" s="34">
        <f t="shared" si="22"/>
        <v>16</v>
      </c>
      <c r="AL27" s="34">
        <f t="shared" si="23"/>
        <v>22</v>
      </c>
    </row>
    <row r="28" spans="1:38" ht="27" customHeight="1">
      <c r="A28" s="30" t="s">
        <v>65</v>
      </c>
      <c r="B28" s="31" t="s">
        <v>139</v>
      </c>
      <c r="C28" s="31" t="s">
        <v>93</v>
      </c>
      <c r="D28" s="31">
        <v>524</v>
      </c>
      <c r="E28" s="31">
        <v>508</v>
      </c>
      <c r="F28" s="31"/>
      <c r="G28" s="31"/>
      <c r="H28" s="31"/>
      <c r="I28" s="31"/>
      <c r="J28" s="8"/>
      <c r="K28" s="33">
        <v>1</v>
      </c>
      <c r="L28" s="33"/>
      <c r="M28" s="33">
        <v>6</v>
      </c>
      <c r="N28" s="33">
        <v>12</v>
      </c>
      <c r="P28" s="30" t="str">
        <f t="shared" si="12"/>
        <v xml:space="preserve">Beach Villa </v>
      </c>
      <c r="Q28" s="31" t="str">
        <f t="shared" si="12"/>
        <v>BB</v>
      </c>
      <c r="R28" s="31" t="str">
        <f t="shared" si="12"/>
        <v>As Quoted</v>
      </c>
      <c r="S28" s="31">
        <f t="shared" si="13"/>
        <v>514</v>
      </c>
      <c r="T28" s="34">
        <f t="shared" si="14"/>
        <v>536</v>
      </c>
      <c r="U28" s="34">
        <f t="shared" si="15"/>
        <v>6</v>
      </c>
      <c r="V28" s="34">
        <f t="shared" si="16"/>
        <v>12</v>
      </c>
      <c r="W28" s="34">
        <f t="shared" si="17"/>
        <v>6</v>
      </c>
      <c r="X28" s="34">
        <f t="shared" si="18"/>
        <v>12</v>
      </c>
      <c r="Z28" s="53">
        <v>10</v>
      </c>
      <c r="AA28" s="53">
        <v>20</v>
      </c>
      <c r="AB28" s="53">
        <v>10</v>
      </c>
      <c r="AD28" s="30" t="str">
        <f t="shared" si="19"/>
        <v xml:space="preserve">Beach Villa </v>
      </c>
      <c r="AE28" s="31" t="str">
        <f t="shared" si="19"/>
        <v>BB</v>
      </c>
      <c r="AF28" s="31" t="str">
        <f t="shared" si="19"/>
        <v>As Quoted</v>
      </c>
      <c r="AG28" s="31">
        <f t="shared" si="20"/>
        <v>524</v>
      </c>
      <c r="AH28" s="34">
        <f t="shared" si="21"/>
        <v>546</v>
      </c>
      <c r="AI28" s="34">
        <f t="shared" si="21"/>
        <v>26</v>
      </c>
      <c r="AJ28" s="34">
        <f t="shared" si="22"/>
        <v>32</v>
      </c>
      <c r="AK28" s="34">
        <f t="shared" si="22"/>
        <v>16</v>
      </c>
      <c r="AL28" s="34">
        <f t="shared" si="23"/>
        <v>22</v>
      </c>
    </row>
    <row r="29" spans="1:38" ht="27" customHeight="1">
      <c r="A29" s="30" t="s">
        <v>576</v>
      </c>
      <c r="B29" s="31" t="s">
        <v>139</v>
      </c>
      <c r="C29" s="31" t="s">
        <v>93</v>
      </c>
      <c r="D29" s="31">
        <v>770</v>
      </c>
      <c r="E29" s="31">
        <v>754</v>
      </c>
      <c r="F29" s="31"/>
      <c r="G29" s="31"/>
      <c r="H29" s="31"/>
      <c r="I29" s="31"/>
      <c r="J29" s="8"/>
      <c r="K29" s="33">
        <v>1</v>
      </c>
      <c r="L29" s="33"/>
      <c r="M29" s="33">
        <v>6</v>
      </c>
      <c r="N29" s="33">
        <v>12</v>
      </c>
      <c r="P29" s="30" t="str">
        <f t="shared" si="12"/>
        <v xml:space="preserve">Beach Villa with Pool </v>
      </c>
      <c r="Q29" s="31" t="str">
        <f t="shared" si="12"/>
        <v>BB</v>
      </c>
      <c r="R29" s="31" t="str">
        <f t="shared" si="12"/>
        <v>As Quoted</v>
      </c>
      <c r="S29" s="31">
        <f t="shared" si="13"/>
        <v>760</v>
      </c>
      <c r="T29" s="34">
        <f t="shared" si="14"/>
        <v>782</v>
      </c>
      <c r="U29" s="34">
        <f t="shared" si="15"/>
        <v>6</v>
      </c>
      <c r="V29" s="34">
        <f t="shared" si="16"/>
        <v>12</v>
      </c>
      <c r="W29" s="34">
        <f t="shared" si="17"/>
        <v>6</v>
      </c>
      <c r="X29" s="34">
        <f t="shared" si="18"/>
        <v>12</v>
      </c>
      <c r="Z29" s="53">
        <v>10</v>
      </c>
      <c r="AA29" s="53">
        <v>20</v>
      </c>
      <c r="AB29" s="53">
        <v>10</v>
      </c>
      <c r="AD29" s="30" t="str">
        <f t="shared" si="19"/>
        <v xml:space="preserve">Beach Villa with Pool </v>
      </c>
      <c r="AE29" s="31" t="str">
        <f t="shared" si="19"/>
        <v>BB</v>
      </c>
      <c r="AF29" s="31" t="str">
        <f t="shared" si="19"/>
        <v>As Quoted</v>
      </c>
      <c r="AG29" s="31">
        <f t="shared" si="20"/>
        <v>770</v>
      </c>
      <c r="AH29" s="34">
        <f t="shared" si="21"/>
        <v>792</v>
      </c>
      <c r="AI29" s="34">
        <f t="shared" si="21"/>
        <v>26</v>
      </c>
      <c r="AJ29" s="34">
        <f t="shared" si="22"/>
        <v>32</v>
      </c>
      <c r="AK29" s="34">
        <f t="shared" si="22"/>
        <v>16</v>
      </c>
      <c r="AL29" s="34">
        <f t="shared" si="23"/>
        <v>22</v>
      </c>
    </row>
    <row r="30" spans="1:38" ht="27" customHeight="1">
      <c r="A30" s="30" t="s">
        <v>577</v>
      </c>
      <c r="B30" s="31" t="s">
        <v>139</v>
      </c>
      <c r="C30" s="31" t="s">
        <v>93</v>
      </c>
      <c r="D30" s="31">
        <v>955</v>
      </c>
      <c r="E30" s="31">
        <v>939</v>
      </c>
      <c r="F30" s="31"/>
      <c r="G30" s="31"/>
      <c r="H30" s="31"/>
      <c r="I30" s="31"/>
      <c r="J30" s="8"/>
      <c r="K30" s="33">
        <v>1</v>
      </c>
      <c r="L30" s="33"/>
      <c r="M30" s="33">
        <v>6</v>
      </c>
      <c r="N30" s="33">
        <v>12</v>
      </c>
      <c r="P30" s="30" t="str">
        <f t="shared" si="12"/>
        <v xml:space="preserve">Lagoon Villa with Pool </v>
      </c>
      <c r="Q30" s="31" t="str">
        <f t="shared" si="12"/>
        <v>BB</v>
      </c>
      <c r="R30" s="31" t="str">
        <f t="shared" si="12"/>
        <v>As Quoted</v>
      </c>
      <c r="S30" s="31">
        <f t="shared" si="13"/>
        <v>945</v>
      </c>
      <c r="T30" s="34">
        <f t="shared" si="14"/>
        <v>967</v>
      </c>
      <c r="U30" s="34">
        <f t="shared" si="15"/>
        <v>6</v>
      </c>
      <c r="V30" s="34">
        <f t="shared" si="16"/>
        <v>12</v>
      </c>
      <c r="W30" s="34">
        <f t="shared" si="17"/>
        <v>6</v>
      </c>
      <c r="X30" s="34">
        <f t="shared" si="18"/>
        <v>12</v>
      </c>
      <c r="Z30" s="53">
        <v>10</v>
      </c>
      <c r="AA30" s="53">
        <v>20</v>
      </c>
      <c r="AB30" s="53">
        <v>10</v>
      </c>
      <c r="AD30" s="30" t="str">
        <f t="shared" si="19"/>
        <v xml:space="preserve">Lagoon Villa with Pool </v>
      </c>
      <c r="AE30" s="31" t="str">
        <f t="shared" si="19"/>
        <v>BB</v>
      </c>
      <c r="AF30" s="31" t="str">
        <f t="shared" si="19"/>
        <v>As Quoted</v>
      </c>
      <c r="AG30" s="31">
        <f t="shared" si="20"/>
        <v>955</v>
      </c>
      <c r="AH30" s="34">
        <f t="shared" si="21"/>
        <v>977</v>
      </c>
      <c r="AI30" s="34">
        <f t="shared" si="21"/>
        <v>26</v>
      </c>
      <c r="AJ30" s="34">
        <f t="shared" si="22"/>
        <v>32</v>
      </c>
      <c r="AK30" s="34">
        <f t="shared" si="22"/>
        <v>16</v>
      </c>
      <c r="AL30" s="34">
        <f t="shared" si="23"/>
        <v>22</v>
      </c>
    </row>
    <row r="31" spans="1:38" ht="27" customHeight="1">
      <c r="A31" s="30" t="s">
        <v>578</v>
      </c>
      <c r="B31" s="31" t="s">
        <v>139</v>
      </c>
      <c r="C31" s="31" t="s">
        <v>93</v>
      </c>
      <c r="D31" s="31">
        <v>1201</v>
      </c>
      <c r="E31" s="31">
        <v>1185</v>
      </c>
      <c r="F31" s="31"/>
      <c r="G31" s="31"/>
      <c r="H31" s="31"/>
      <c r="I31" s="31"/>
      <c r="J31" s="8"/>
      <c r="K31" s="33">
        <v>1</v>
      </c>
      <c r="L31" s="33"/>
      <c r="M31" s="33">
        <v>6</v>
      </c>
      <c r="N31" s="33">
        <v>12</v>
      </c>
      <c r="P31" s="30" t="str">
        <f t="shared" si="12"/>
        <v xml:space="preserve">Beach Suite with Pool </v>
      </c>
      <c r="Q31" s="31" t="str">
        <f t="shared" si="12"/>
        <v>BB</v>
      </c>
      <c r="R31" s="31" t="str">
        <f t="shared" si="12"/>
        <v>As Quoted</v>
      </c>
      <c r="S31" s="31">
        <f t="shared" si="13"/>
        <v>1191</v>
      </c>
      <c r="T31" s="34">
        <f t="shared" si="14"/>
        <v>1213</v>
      </c>
      <c r="U31" s="34">
        <f t="shared" si="15"/>
        <v>6</v>
      </c>
      <c r="V31" s="34">
        <f t="shared" si="16"/>
        <v>12</v>
      </c>
      <c r="W31" s="34">
        <f t="shared" si="17"/>
        <v>6</v>
      </c>
      <c r="X31" s="34">
        <f t="shared" si="18"/>
        <v>12</v>
      </c>
      <c r="Z31" s="53">
        <v>15</v>
      </c>
      <c r="AA31" s="53">
        <v>35</v>
      </c>
      <c r="AB31" s="53">
        <v>15</v>
      </c>
      <c r="AD31" s="30" t="str">
        <f t="shared" si="19"/>
        <v xml:space="preserve">Beach Suite with Pool </v>
      </c>
      <c r="AE31" s="31" t="str">
        <f t="shared" si="19"/>
        <v>BB</v>
      </c>
      <c r="AF31" s="31" t="str">
        <f t="shared" si="19"/>
        <v>As Quoted</v>
      </c>
      <c r="AG31" s="31">
        <f t="shared" si="20"/>
        <v>1206</v>
      </c>
      <c r="AH31" s="34">
        <f t="shared" si="21"/>
        <v>1228</v>
      </c>
      <c r="AI31" s="34">
        <f t="shared" si="21"/>
        <v>41</v>
      </c>
      <c r="AJ31" s="34">
        <f t="shared" si="22"/>
        <v>47</v>
      </c>
      <c r="AK31" s="34">
        <f t="shared" si="22"/>
        <v>21</v>
      </c>
      <c r="AL31" s="34">
        <f t="shared" si="23"/>
        <v>27</v>
      </c>
    </row>
    <row r="32" spans="1:38" ht="27" customHeight="1">
      <c r="A32" s="30"/>
      <c r="B32" s="31"/>
      <c r="C32" s="31"/>
      <c r="D32" s="85" t="s">
        <v>279</v>
      </c>
      <c r="E32" s="85" t="s">
        <v>3</v>
      </c>
      <c r="F32" s="85"/>
      <c r="G32" s="85"/>
      <c r="H32" s="85"/>
      <c r="I32" s="85"/>
      <c r="J32" s="8"/>
      <c r="K32" s="33"/>
      <c r="L32" s="33"/>
      <c r="M32" s="33"/>
      <c r="N32" s="33"/>
      <c r="P32" s="30"/>
      <c r="Q32" s="31"/>
      <c r="R32" s="31"/>
      <c r="S32" s="85" t="s">
        <v>3</v>
      </c>
      <c r="T32" s="85" t="s">
        <v>279</v>
      </c>
      <c r="U32" s="85" t="s">
        <v>3</v>
      </c>
      <c r="V32" s="85" t="s">
        <v>279</v>
      </c>
      <c r="W32" s="85" t="s">
        <v>3</v>
      </c>
      <c r="X32" s="85" t="s">
        <v>279</v>
      </c>
      <c r="Z32" s="53"/>
      <c r="AA32" s="53"/>
      <c r="AB32" s="53"/>
      <c r="AD32" s="30"/>
      <c r="AE32" s="31"/>
      <c r="AF32" s="31"/>
      <c r="AG32" s="85" t="s">
        <v>3</v>
      </c>
      <c r="AH32" s="85" t="s">
        <v>279</v>
      </c>
      <c r="AI32" s="85" t="s">
        <v>3</v>
      </c>
      <c r="AJ32" s="85" t="s">
        <v>279</v>
      </c>
      <c r="AK32" s="85" t="s">
        <v>3</v>
      </c>
      <c r="AL32" s="85" t="s">
        <v>279</v>
      </c>
    </row>
    <row r="33" spans="1:38" ht="27" customHeight="1">
      <c r="A33" s="30" t="s">
        <v>579</v>
      </c>
      <c r="B33" s="31" t="s">
        <v>139</v>
      </c>
      <c r="C33" s="31" t="s">
        <v>68</v>
      </c>
      <c r="D33" s="31">
        <v>2433</v>
      </c>
      <c r="E33" s="31">
        <v>2417</v>
      </c>
      <c r="F33" s="31"/>
      <c r="G33" s="31"/>
      <c r="H33" s="31"/>
      <c r="I33" s="31"/>
      <c r="J33" s="8"/>
      <c r="K33" s="33">
        <v>1</v>
      </c>
      <c r="L33" s="33"/>
      <c r="M33" s="33">
        <v>6</v>
      </c>
      <c r="N33" s="33">
        <v>12</v>
      </c>
      <c r="P33" s="30" t="str">
        <f t="shared" ref="P33:R33" si="24">A33</f>
        <v xml:space="preserve">Dhigali Suite Two Bed Room </v>
      </c>
      <c r="Q33" s="31" t="str">
        <f t="shared" si="24"/>
        <v>BB</v>
      </c>
      <c r="R33" s="31" t="str">
        <f t="shared" si="24"/>
        <v>04 Persons</v>
      </c>
      <c r="S33" s="31">
        <f>((E33)*K33)+M33</f>
        <v>2423</v>
      </c>
      <c r="T33" s="34">
        <f>((D33)*K33)+(N33*2)</f>
        <v>2457</v>
      </c>
      <c r="U33" s="34">
        <f t="shared" ref="U33" si="25">((G33)*K33)+M33</f>
        <v>6</v>
      </c>
      <c r="V33" s="34">
        <f>((F33)*K33)+(N33*2)</f>
        <v>24</v>
      </c>
      <c r="W33" s="34">
        <f t="shared" ref="W33" si="26">((I33)*K33)+M33</f>
        <v>6</v>
      </c>
      <c r="X33" s="34">
        <f>((H33)*K33)+(N33*2)</f>
        <v>24</v>
      </c>
      <c r="Z33" s="53">
        <v>15</v>
      </c>
      <c r="AA33" s="53">
        <v>35</v>
      </c>
      <c r="AB33" s="53">
        <v>15</v>
      </c>
      <c r="AD33" s="30" t="str">
        <f t="shared" ref="AD33:AF33" si="27">P33</f>
        <v xml:space="preserve">Dhigali Suite Two Bed Room </v>
      </c>
      <c r="AE33" s="31" t="str">
        <f t="shared" si="27"/>
        <v>BB</v>
      </c>
      <c r="AF33" s="31" t="str">
        <f t="shared" si="27"/>
        <v>04 Persons</v>
      </c>
      <c r="AG33" s="31">
        <f t="shared" ref="AG33" si="28">S33+Z33</f>
        <v>2438</v>
      </c>
      <c r="AH33" s="34">
        <f t="shared" ref="AH33:AI33" si="29">T33+Z33</f>
        <v>2472</v>
      </c>
      <c r="AI33" s="34">
        <f t="shared" si="29"/>
        <v>41</v>
      </c>
      <c r="AJ33" s="34">
        <f t="shared" ref="AJ33:AK33" si="30">V33+AA33</f>
        <v>59</v>
      </c>
      <c r="AK33" s="34">
        <f t="shared" si="30"/>
        <v>21</v>
      </c>
      <c r="AL33" s="34">
        <f t="shared" ref="AL33" si="31">X33+AB33</f>
        <v>39</v>
      </c>
    </row>
  </sheetData>
  <sheetProtection password="D8E4" sheet="1" selectLockedCells="1" selectUnlockedCells="1"/>
  <mergeCells count="54">
    <mergeCell ref="A9:A11"/>
    <mergeCell ref="B9:B11"/>
    <mergeCell ref="C9:C11"/>
    <mergeCell ref="D9:E9"/>
    <mergeCell ref="F9:G9"/>
    <mergeCell ref="D10:E10"/>
    <mergeCell ref="F10:G10"/>
    <mergeCell ref="AI9:AJ9"/>
    <mergeCell ref="AK9:AL9"/>
    <mergeCell ref="AG10:AH10"/>
    <mergeCell ref="AI10:AJ10"/>
    <mergeCell ref="AK10:AL10"/>
    <mergeCell ref="H9:I9"/>
    <mergeCell ref="H10:I10"/>
    <mergeCell ref="AE9:AE11"/>
    <mergeCell ref="AF9:AF11"/>
    <mergeCell ref="AG9:AH9"/>
    <mergeCell ref="AD9:AD11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E22:AE24"/>
    <mergeCell ref="AF22:AF24"/>
    <mergeCell ref="A22:A24"/>
    <mergeCell ref="B22:B24"/>
    <mergeCell ref="C22:C24"/>
    <mergeCell ref="D22:E22"/>
    <mergeCell ref="F22:G22"/>
    <mergeCell ref="H22:I22"/>
    <mergeCell ref="D23:E23"/>
    <mergeCell ref="F23:G23"/>
    <mergeCell ref="H23:I23"/>
    <mergeCell ref="W22:X22"/>
    <mergeCell ref="S23:T23"/>
    <mergeCell ref="U23:V23"/>
    <mergeCell ref="W23:X23"/>
    <mergeCell ref="AD22:AD24"/>
    <mergeCell ref="P22:P24"/>
    <mergeCell ref="Q22:Q24"/>
    <mergeCell ref="R22:R24"/>
    <mergeCell ref="S22:T22"/>
    <mergeCell ref="U22:V22"/>
    <mergeCell ref="AG22:AH22"/>
    <mergeCell ref="AI22:AJ22"/>
    <mergeCell ref="AK22:AL22"/>
    <mergeCell ref="AG23:AH23"/>
    <mergeCell ref="AI23:AJ23"/>
    <mergeCell ref="AK23:AL23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92AFF-D744-4CA0-BA38-595DA5EE71D5}">
  <sheetPr codeName="Лист59"/>
  <dimension ref="A1:F17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36.7109375" style="1" customWidth="1"/>
    <col min="2" max="2" width="15.42578125" style="1" customWidth="1"/>
    <col min="3" max="3" width="16.5703125" style="2" customWidth="1"/>
    <col min="4" max="4" width="22" style="2" customWidth="1"/>
    <col min="5" max="6" width="22" style="3" customWidth="1"/>
    <col min="7" max="16384" width="9.140625" style="1"/>
  </cols>
  <sheetData>
    <row r="1" spans="1:6" ht="20.25" customHeight="1">
      <c r="A1" s="300" t="s">
        <v>2077</v>
      </c>
      <c r="B1" s="300"/>
      <c r="C1" s="300"/>
      <c r="D1" s="300"/>
      <c r="F1" s="4"/>
    </row>
    <row r="2" spans="1:6" s="2" customFormat="1" ht="20.25" customHeight="1">
      <c r="A2" s="22"/>
      <c r="B2" s="5"/>
      <c r="E2" s="3"/>
      <c r="F2" s="3"/>
    </row>
    <row r="3" spans="1:6" s="2" customFormat="1" ht="20.25" customHeight="1">
      <c r="A3" s="15" t="s">
        <v>10</v>
      </c>
      <c r="B3" s="15"/>
      <c r="E3" s="3"/>
      <c r="F3" s="3"/>
    </row>
    <row r="4" spans="1:6" s="2" customFormat="1" ht="20.25" customHeight="1">
      <c r="A4" s="5" t="s">
        <v>11</v>
      </c>
      <c r="B4" s="5"/>
      <c r="E4" s="3"/>
      <c r="F4" s="3"/>
    </row>
    <row r="5" spans="1:6" s="2" customFormat="1" ht="20.25" customHeight="1">
      <c r="A5" s="5" t="s">
        <v>12</v>
      </c>
      <c r="B5" s="5"/>
      <c r="E5" s="3"/>
      <c r="F5" s="3"/>
    </row>
    <row r="6" spans="1:6" s="2" customFormat="1" ht="20.25" customHeight="1">
      <c r="A6" s="5" t="s">
        <v>108</v>
      </c>
      <c r="B6" s="5"/>
      <c r="E6" s="3"/>
      <c r="F6" s="3"/>
    </row>
    <row r="7" spans="1:6" s="2" customFormat="1" ht="20.25" customHeight="1">
      <c r="A7" s="5"/>
      <c r="B7" s="5"/>
      <c r="E7" s="3"/>
      <c r="F7" s="3"/>
    </row>
    <row r="8" spans="1:6" s="2" customFormat="1" ht="20.25" customHeight="1">
      <c r="A8" s="15" t="s">
        <v>82</v>
      </c>
      <c r="B8" s="15"/>
      <c r="E8" s="3"/>
      <c r="F8" s="3"/>
    </row>
    <row r="9" spans="1:6" s="2" customFormat="1" ht="20.25" customHeight="1">
      <c r="A9" s="7" t="s">
        <v>580</v>
      </c>
      <c r="B9" s="5"/>
      <c r="E9" s="3"/>
      <c r="F9" s="3"/>
    </row>
    <row r="10" spans="1:6" s="2" customFormat="1" ht="20.25" customHeight="1">
      <c r="A10" s="5" t="s">
        <v>581</v>
      </c>
      <c r="B10" s="15"/>
      <c r="E10" s="3"/>
      <c r="F10" s="3"/>
    </row>
    <row r="11" spans="1:6" s="2" customFormat="1" ht="20.25" customHeight="1">
      <c r="A11" s="5" t="s">
        <v>582</v>
      </c>
      <c r="B11" s="23"/>
      <c r="E11" s="3"/>
      <c r="F11" s="3"/>
    </row>
    <row r="12" spans="1:6" s="2" customFormat="1" ht="20.25" customHeight="1">
      <c r="A12" s="5" t="s">
        <v>583</v>
      </c>
      <c r="B12" s="5"/>
      <c r="E12" s="3"/>
      <c r="F12" s="3"/>
    </row>
    <row r="13" spans="1:6" s="2" customFormat="1" ht="20.25" customHeight="1">
      <c r="A13" s="7" t="s">
        <v>584</v>
      </c>
      <c r="B13" s="1"/>
      <c r="E13" s="3"/>
      <c r="F13" s="3"/>
    </row>
    <row r="14" spans="1:6" s="2" customFormat="1" ht="20.25" customHeight="1">
      <c r="A14" s="5" t="s">
        <v>585</v>
      </c>
      <c r="B14" s="1"/>
      <c r="E14" s="3"/>
      <c r="F14" s="3"/>
    </row>
    <row r="15" spans="1:6" s="2" customFormat="1" ht="20.25" customHeight="1">
      <c r="A15" s="5" t="s">
        <v>586</v>
      </c>
      <c r="B15" s="1"/>
      <c r="E15" s="3"/>
      <c r="F15" s="3"/>
    </row>
    <row r="17" spans="1:6" s="2" customFormat="1" ht="20.25" customHeight="1">
      <c r="A17" s="44" t="s">
        <v>587</v>
      </c>
      <c r="B17" s="1"/>
      <c r="E17" s="3"/>
      <c r="F17" s="3"/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&amp;N&amp;R&amp;"Candara,Regular"&amp;8Dusit Thani Maldives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C566C-36CC-4142-A2ED-F0BE1F18F828}">
  <sheetPr codeName="Лист60">
    <tabColor rgb="FFFF0000"/>
  </sheetPr>
  <dimension ref="A8:AF33"/>
  <sheetViews>
    <sheetView topLeftCell="AG1" zoomScale="85" zoomScaleNormal="85" zoomScaleSheetLayoutView="100" workbookViewId="0">
      <selection sqref="A1:AF1048576"/>
    </sheetView>
  </sheetViews>
  <sheetFormatPr defaultColWidth="26.42578125" defaultRowHeight="30" customHeight="1"/>
  <cols>
    <col min="1" max="32" width="0" style="25" hidden="1" customWidth="1"/>
    <col min="33" max="16384" width="26.42578125" style="25"/>
  </cols>
  <sheetData>
    <row r="8" spans="1:32" ht="30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30" customHeight="1">
      <c r="A9" s="299" t="s">
        <v>0</v>
      </c>
      <c r="B9" s="299" t="s">
        <v>1</v>
      </c>
      <c r="C9" s="299" t="s">
        <v>29</v>
      </c>
      <c r="D9" s="57" t="s">
        <v>174</v>
      </c>
      <c r="E9" s="57" t="s">
        <v>175</v>
      </c>
      <c r="F9" s="57" t="s">
        <v>176</v>
      </c>
      <c r="G9" s="71"/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R10" si="0">D9</f>
        <v xml:space="preserve">High </v>
      </c>
      <c r="Q9" s="51" t="str">
        <f t="shared" si="0"/>
        <v>Shoulder</v>
      </c>
      <c r="R9" s="51" t="str">
        <f t="shared" si="0"/>
        <v xml:space="preserve">Low </v>
      </c>
      <c r="S9" s="71"/>
      <c r="U9" s="27" t="str">
        <f t="shared" ref="U9:W10" si="1">P9</f>
        <v xml:space="preserve">High </v>
      </c>
      <c r="V9" s="27" t="str">
        <f t="shared" si="1"/>
        <v>Shoulder</v>
      </c>
      <c r="W9" s="27" t="str">
        <f t="shared" si="1"/>
        <v xml:space="preserve">Low </v>
      </c>
      <c r="X9" s="71"/>
      <c r="Z9" s="311" t="s">
        <v>0</v>
      </c>
      <c r="AA9" s="311" t="s">
        <v>1</v>
      </c>
      <c r="AB9" s="311" t="s">
        <v>29</v>
      </c>
      <c r="AC9" s="52" t="str">
        <f t="shared" ref="AC9:AE10" si="2">U9</f>
        <v xml:space="preserve">High </v>
      </c>
      <c r="AD9" s="52" t="str">
        <f t="shared" si="2"/>
        <v>Shoulder</v>
      </c>
      <c r="AE9" s="52" t="str">
        <f t="shared" si="2"/>
        <v xml:space="preserve">Low </v>
      </c>
      <c r="AF9" s="71"/>
    </row>
    <row r="10" spans="1:32" ht="30" customHeight="1">
      <c r="A10" s="299"/>
      <c r="B10" s="299"/>
      <c r="C10" s="299"/>
      <c r="D10" s="57" t="s">
        <v>588</v>
      </c>
      <c r="E10" s="57" t="s">
        <v>589</v>
      </c>
      <c r="F10" s="57" t="s">
        <v>590</v>
      </c>
      <c r="G10" s="71"/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11 Jan 2020 to 29 Feb 2020</v>
      </c>
      <c r="Q10" s="51" t="str">
        <f t="shared" si="0"/>
        <v xml:space="preserve">01 Mar 2020 to 17 Apr 2020 </v>
      </c>
      <c r="R10" s="51" t="str">
        <f t="shared" si="0"/>
        <v>18 Apr 2020 to 30 Sep 2020</v>
      </c>
      <c r="S10" s="71"/>
      <c r="U10" s="27" t="str">
        <f t="shared" si="1"/>
        <v>11 Jan 2020 to 29 Feb 2020</v>
      </c>
      <c r="V10" s="27" t="str">
        <f t="shared" si="1"/>
        <v xml:space="preserve">01 Mar 2020 to 17 Apr 2020 </v>
      </c>
      <c r="W10" s="27" t="str">
        <f t="shared" si="1"/>
        <v>18 Apr 2020 to 30 Sep 2020</v>
      </c>
      <c r="X10" s="71"/>
      <c r="Z10" s="311"/>
      <c r="AA10" s="311"/>
      <c r="AB10" s="311"/>
      <c r="AC10" s="52" t="str">
        <f t="shared" si="2"/>
        <v>11 Jan 2020 to 29 Feb 2020</v>
      </c>
      <c r="AD10" s="52" t="str">
        <f t="shared" si="2"/>
        <v xml:space="preserve">01 Mar 2020 to 17 Apr 2020 </v>
      </c>
      <c r="AE10" s="52" t="str">
        <f t="shared" si="2"/>
        <v>18 Apr 2020 to 30 Sep 2020</v>
      </c>
      <c r="AF10" s="71"/>
    </row>
    <row r="11" spans="1:32" ht="30" customHeight="1">
      <c r="A11" s="30" t="s">
        <v>65</v>
      </c>
      <c r="B11" s="31" t="s">
        <v>139</v>
      </c>
      <c r="C11" s="31" t="s">
        <v>140</v>
      </c>
      <c r="D11" s="31">
        <v>1175</v>
      </c>
      <c r="E11" s="31">
        <v>1015</v>
      </c>
      <c r="F11" s="31">
        <v>785</v>
      </c>
      <c r="G11" s="14"/>
      <c r="H11" s="8"/>
      <c r="I11" s="33"/>
      <c r="J11" s="33"/>
      <c r="K11" s="33">
        <v>12</v>
      </c>
      <c r="M11" s="30" t="str">
        <f t="shared" ref="M11:O20" si="3">A11</f>
        <v xml:space="preserve">Beach Villa </v>
      </c>
      <c r="N11" s="31" t="str">
        <f t="shared" si="3"/>
        <v>BB</v>
      </c>
      <c r="O11" s="31" t="str">
        <f t="shared" si="3"/>
        <v>02 Persons</v>
      </c>
      <c r="P11" s="34">
        <f t="shared" ref="P11:P20" si="4">D11+K11</f>
        <v>1187</v>
      </c>
      <c r="Q11" s="34">
        <f t="shared" ref="Q11:Q18" si="5">E11+K11</f>
        <v>1027</v>
      </c>
      <c r="R11" s="34">
        <f t="shared" ref="R11:R18" si="6">F11+K11</f>
        <v>797</v>
      </c>
      <c r="S11" s="71"/>
      <c r="U11" s="53">
        <v>10</v>
      </c>
      <c r="V11" s="53">
        <v>10</v>
      </c>
      <c r="W11" s="53">
        <v>10</v>
      </c>
      <c r="X11" s="41"/>
      <c r="Z11" s="30" t="str">
        <f t="shared" ref="Z11:AB20" si="7">M11</f>
        <v xml:space="preserve">Beach Villa </v>
      </c>
      <c r="AA11" s="31" t="str">
        <f t="shared" si="7"/>
        <v>BB</v>
      </c>
      <c r="AB11" s="31" t="str">
        <f t="shared" si="7"/>
        <v>02 Persons</v>
      </c>
      <c r="AC11" s="34">
        <f>P11+U11</f>
        <v>1197</v>
      </c>
      <c r="AD11" s="34">
        <f>Q11+V11</f>
        <v>1037</v>
      </c>
      <c r="AE11" s="34">
        <f>R11+W11</f>
        <v>807</v>
      </c>
      <c r="AF11" s="71"/>
    </row>
    <row r="12" spans="1:32" ht="30" customHeight="1">
      <c r="A12" s="30" t="s">
        <v>576</v>
      </c>
      <c r="B12" s="31" t="s">
        <v>139</v>
      </c>
      <c r="C12" s="31" t="s">
        <v>140</v>
      </c>
      <c r="D12" s="31">
        <v>1275</v>
      </c>
      <c r="E12" s="31">
        <v>1115</v>
      </c>
      <c r="F12" s="31">
        <v>885</v>
      </c>
      <c r="G12" s="14"/>
      <c r="H12" s="8"/>
      <c r="I12" s="33"/>
      <c r="J12" s="33"/>
      <c r="K12" s="33">
        <v>12</v>
      </c>
      <c r="M12" s="30" t="str">
        <f t="shared" si="3"/>
        <v xml:space="preserve">Beach Villa with Pool </v>
      </c>
      <c r="N12" s="31" t="str">
        <f t="shared" si="3"/>
        <v>BB</v>
      </c>
      <c r="O12" s="31" t="str">
        <f t="shared" si="3"/>
        <v>02 Persons</v>
      </c>
      <c r="P12" s="34">
        <f t="shared" si="4"/>
        <v>1287</v>
      </c>
      <c r="Q12" s="34">
        <f t="shared" si="5"/>
        <v>1127</v>
      </c>
      <c r="R12" s="34">
        <f t="shared" si="6"/>
        <v>897</v>
      </c>
      <c r="S12" s="71"/>
      <c r="U12" s="53">
        <v>10</v>
      </c>
      <c r="V12" s="53">
        <v>10</v>
      </c>
      <c r="W12" s="53">
        <v>10</v>
      </c>
      <c r="X12" s="41"/>
      <c r="Z12" s="30" t="str">
        <f t="shared" si="7"/>
        <v xml:space="preserve">Beach Villa with Pool </v>
      </c>
      <c r="AA12" s="31" t="str">
        <f t="shared" si="7"/>
        <v>BB</v>
      </c>
      <c r="AB12" s="31" t="str">
        <f t="shared" si="7"/>
        <v>02 Persons</v>
      </c>
      <c r="AC12" s="34">
        <f t="shared" ref="AC12:AE20" si="8">P12+U12</f>
        <v>1297</v>
      </c>
      <c r="AD12" s="34">
        <f t="shared" si="8"/>
        <v>1137</v>
      </c>
      <c r="AE12" s="34">
        <f t="shared" si="8"/>
        <v>907</v>
      </c>
      <c r="AF12" s="71"/>
    </row>
    <row r="13" spans="1:32" ht="30" customHeight="1">
      <c r="A13" s="30" t="s">
        <v>591</v>
      </c>
      <c r="B13" s="31" t="s">
        <v>139</v>
      </c>
      <c r="C13" s="31" t="s">
        <v>140</v>
      </c>
      <c r="D13" s="38">
        <v>1325</v>
      </c>
      <c r="E13" s="31">
        <v>1165</v>
      </c>
      <c r="F13" s="31">
        <v>935</v>
      </c>
      <c r="G13" s="14"/>
      <c r="H13" s="8"/>
      <c r="I13" s="33"/>
      <c r="J13" s="33"/>
      <c r="K13" s="33">
        <v>12</v>
      </c>
      <c r="M13" s="30" t="str">
        <f t="shared" si="3"/>
        <v xml:space="preserve">Beach Deluxe Villa with Pool </v>
      </c>
      <c r="N13" s="31" t="str">
        <f t="shared" si="3"/>
        <v>BB</v>
      </c>
      <c r="O13" s="31" t="str">
        <f t="shared" si="3"/>
        <v>02 Persons</v>
      </c>
      <c r="P13" s="34">
        <f>D13+K13</f>
        <v>1337</v>
      </c>
      <c r="Q13" s="34">
        <f>E13+K13</f>
        <v>1177</v>
      </c>
      <c r="R13" s="34">
        <f>F13+K13</f>
        <v>947</v>
      </c>
      <c r="S13" s="71"/>
      <c r="U13" s="53">
        <v>10</v>
      </c>
      <c r="V13" s="53">
        <v>10</v>
      </c>
      <c r="W13" s="53">
        <v>10</v>
      </c>
      <c r="X13" s="41"/>
      <c r="Z13" s="30" t="str">
        <f t="shared" si="7"/>
        <v xml:space="preserve">Beach Deluxe Villa with Pool </v>
      </c>
      <c r="AA13" s="31" t="str">
        <f t="shared" si="7"/>
        <v>BB</v>
      </c>
      <c r="AB13" s="31" t="str">
        <f t="shared" si="7"/>
        <v>02 Persons</v>
      </c>
      <c r="AC13" s="34">
        <f t="shared" si="8"/>
        <v>1347</v>
      </c>
      <c r="AD13" s="34">
        <f t="shared" si="8"/>
        <v>1187</v>
      </c>
      <c r="AE13" s="34">
        <f t="shared" si="8"/>
        <v>957</v>
      </c>
      <c r="AF13" s="71"/>
    </row>
    <row r="14" spans="1:32" ht="30" customHeight="1">
      <c r="A14" s="30" t="s">
        <v>592</v>
      </c>
      <c r="B14" s="31" t="s">
        <v>139</v>
      </c>
      <c r="C14" s="31" t="s">
        <v>140</v>
      </c>
      <c r="D14" s="31">
        <v>0</v>
      </c>
      <c r="E14" s="31">
        <v>0</v>
      </c>
      <c r="F14" s="31">
        <v>0</v>
      </c>
      <c r="G14" s="14"/>
      <c r="H14" s="8"/>
      <c r="I14" s="33"/>
      <c r="J14" s="33"/>
      <c r="K14" s="33">
        <v>12</v>
      </c>
      <c r="M14" s="30" t="str">
        <f t="shared" si="3"/>
        <v xml:space="preserve">Premium Beach Villa with Pool </v>
      </c>
      <c r="N14" s="31" t="str">
        <f t="shared" si="3"/>
        <v>BB</v>
      </c>
      <c r="O14" s="31" t="str">
        <f t="shared" si="3"/>
        <v>02 Persons</v>
      </c>
      <c r="P14" s="34">
        <f>D14+K14</f>
        <v>12</v>
      </c>
      <c r="Q14" s="34">
        <f>E14+K14</f>
        <v>12</v>
      </c>
      <c r="R14" s="34">
        <f>F14+K14</f>
        <v>12</v>
      </c>
      <c r="S14" s="71"/>
      <c r="U14" s="53">
        <v>10</v>
      </c>
      <c r="V14" s="53">
        <v>10</v>
      </c>
      <c r="W14" s="53">
        <v>10</v>
      </c>
      <c r="X14" s="41"/>
      <c r="Z14" s="30" t="str">
        <f t="shared" si="7"/>
        <v xml:space="preserve">Premium Beach Villa with Pool </v>
      </c>
      <c r="AA14" s="31" t="str">
        <f t="shared" si="7"/>
        <v>BB</v>
      </c>
      <c r="AB14" s="31" t="str">
        <f t="shared" si="7"/>
        <v>02 Persons</v>
      </c>
      <c r="AC14" s="34">
        <f t="shared" si="8"/>
        <v>22</v>
      </c>
      <c r="AD14" s="34">
        <f t="shared" si="8"/>
        <v>22</v>
      </c>
      <c r="AE14" s="34">
        <f t="shared" si="8"/>
        <v>22</v>
      </c>
      <c r="AF14" s="71"/>
    </row>
    <row r="15" spans="1:32" ht="30" customHeight="1">
      <c r="A15" s="30" t="s">
        <v>333</v>
      </c>
      <c r="B15" s="31" t="s">
        <v>139</v>
      </c>
      <c r="C15" s="31" t="s">
        <v>140</v>
      </c>
      <c r="D15" s="31">
        <v>1525</v>
      </c>
      <c r="E15" s="31">
        <v>1365</v>
      </c>
      <c r="F15" s="31">
        <v>1135</v>
      </c>
      <c r="G15" s="14"/>
      <c r="H15" s="8"/>
      <c r="I15" s="33"/>
      <c r="J15" s="33"/>
      <c r="K15" s="33">
        <v>12</v>
      </c>
      <c r="M15" s="30" t="str">
        <f t="shared" si="3"/>
        <v>Water Villa with Pool</v>
      </c>
      <c r="N15" s="31" t="str">
        <f t="shared" si="3"/>
        <v>BB</v>
      </c>
      <c r="O15" s="31" t="str">
        <f t="shared" si="3"/>
        <v>02 Persons</v>
      </c>
      <c r="P15" s="34">
        <f t="shared" si="4"/>
        <v>1537</v>
      </c>
      <c r="Q15" s="34">
        <f t="shared" si="5"/>
        <v>1377</v>
      </c>
      <c r="R15" s="34">
        <f t="shared" si="6"/>
        <v>1147</v>
      </c>
      <c r="S15" s="71"/>
      <c r="U15" s="53">
        <v>10</v>
      </c>
      <c r="V15" s="53">
        <v>10</v>
      </c>
      <c r="W15" s="53">
        <v>10</v>
      </c>
      <c r="X15" s="41"/>
      <c r="Z15" s="30" t="str">
        <f t="shared" si="7"/>
        <v>Water Villa with Pool</v>
      </c>
      <c r="AA15" s="31" t="str">
        <f t="shared" si="7"/>
        <v>BB</v>
      </c>
      <c r="AB15" s="31" t="str">
        <f t="shared" si="7"/>
        <v>02 Persons</v>
      </c>
      <c r="AC15" s="34">
        <f t="shared" si="8"/>
        <v>1547</v>
      </c>
      <c r="AD15" s="34">
        <f t="shared" si="8"/>
        <v>1387</v>
      </c>
      <c r="AE15" s="34">
        <f t="shared" si="8"/>
        <v>1157</v>
      </c>
      <c r="AF15" s="71"/>
    </row>
    <row r="16" spans="1:32" ht="30" customHeight="1">
      <c r="A16" s="30" t="s">
        <v>311</v>
      </c>
      <c r="B16" s="31" t="s">
        <v>139</v>
      </c>
      <c r="C16" s="31" t="s">
        <v>140</v>
      </c>
      <c r="D16" s="31">
        <v>1675</v>
      </c>
      <c r="E16" s="31">
        <v>1515</v>
      </c>
      <c r="F16" s="31">
        <v>1285</v>
      </c>
      <c r="G16" s="14"/>
      <c r="H16" s="8"/>
      <c r="I16" s="33"/>
      <c r="J16" s="33"/>
      <c r="K16" s="33">
        <v>12</v>
      </c>
      <c r="M16" s="30" t="str">
        <f t="shared" si="3"/>
        <v xml:space="preserve">Ocean Villa with Pool </v>
      </c>
      <c r="N16" s="31" t="str">
        <f t="shared" si="3"/>
        <v>BB</v>
      </c>
      <c r="O16" s="31" t="str">
        <f t="shared" si="3"/>
        <v>02 Persons</v>
      </c>
      <c r="P16" s="34">
        <f t="shared" si="4"/>
        <v>1687</v>
      </c>
      <c r="Q16" s="34">
        <f t="shared" si="5"/>
        <v>1527</v>
      </c>
      <c r="R16" s="34">
        <f t="shared" si="6"/>
        <v>1297</v>
      </c>
      <c r="S16" s="71"/>
      <c r="U16" s="53">
        <v>10</v>
      </c>
      <c r="V16" s="53">
        <v>10</v>
      </c>
      <c r="W16" s="53">
        <v>10</v>
      </c>
      <c r="X16" s="41"/>
      <c r="Z16" s="30" t="str">
        <f t="shared" si="7"/>
        <v xml:space="preserve">Ocean Villa with Pool </v>
      </c>
      <c r="AA16" s="31" t="str">
        <f t="shared" si="7"/>
        <v>BB</v>
      </c>
      <c r="AB16" s="31" t="str">
        <f t="shared" si="7"/>
        <v>02 Persons</v>
      </c>
      <c r="AC16" s="34">
        <f t="shared" si="8"/>
        <v>1697</v>
      </c>
      <c r="AD16" s="34">
        <f t="shared" si="8"/>
        <v>1537</v>
      </c>
      <c r="AE16" s="34">
        <f t="shared" si="8"/>
        <v>1307</v>
      </c>
      <c r="AF16" s="71"/>
    </row>
    <row r="17" spans="1:32" ht="30" customHeight="1">
      <c r="A17" s="30" t="s">
        <v>593</v>
      </c>
      <c r="B17" s="31" t="s">
        <v>139</v>
      </c>
      <c r="C17" s="31" t="s">
        <v>68</v>
      </c>
      <c r="D17" s="31">
        <v>2525</v>
      </c>
      <c r="E17" s="31">
        <v>2365</v>
      </c>
      <c r="F17" s="31">
        <v>2135</v>
      </c>
      <c r="G17" s="14"/>
      <c r="H17" s="8"/>
      <c r="I17" s="33"/>
      <c r="J17" s="33"/>
      <c r="K17" s="33">
        <v>24</v>
      </c>
      <c r="M17" s="30" t="str">
        <f t="shared" si="3"/>
        <v xml:space="preserve">Two Bed Room Family Villa with pool </v>
      </c>
      <c r="N17" s="31" t="str">
        <f t="shared" si="3"/>
        <v>BB</v>
      </c>
      <c r="O17" s="31" t="str">
        <f t="shared" si="3"/>
        <v>04 Persons</v>
      </c>
      <c r="P17" s="34">
        <f t="shared" si="4"/>
        <v>2549</v>
      </c>
      <c r="Q17" s="34">
        <f t="shared" si="5"/>
        <v>2389</v>
      </c>
      <c r="R17" s="34">
        <f t="shared" si="6"/>
        <v>2159</v>
      </c>
      <c r="S17" s="71"/>
      <c r="U17" s="53">
        <v>30</v>
      </c>
      <c r="V17" s="53">
        <v>30</v>
      </c>
      <c r="W17" s="53">
        <v>30</v>
      </c>
      <c r="X17" s="41"/>
      <c r="Z17" s="30" t="str">
        <f t="shared" si="7"/>
        <v xml:space="preserve">Two Bed Room Family Villa with pool </v>
      </c>
      <c r="AA17" s="31" t="str">
        <f t="shared" si="7"/>
        <v>BB</v>
      </c>
      <c r="AB17" s="31" t="str">
        <f t="shared" si="7"/>
        <v>04 Persons</v>
      </c>
      <c r="AC17" s="34">
        <f t="shared" si="8"/>
        <v>2579</v>
      </c>
      <c r="AD17" s="34">
        <f t="shared" si="8"/>
        <v>2419</v>
      </c>
      <c r="AE17" s="34">
        <f t="shared" si="8"/>
        <v>2189</v>
      </c>
      <c r="AF17" s="71"/>
    </row>
    <row r="18" spans="1:32" ht="30" customHeight="1">
      <c r="A18" s="30" t="s">
        <v>594</v>
      </c>
      <c r="B18" s="31" t="s">
        <v>139</v>
      </c>
      <c r="C18" s="31" t="s">
        <v>68</v>
      </c>
      <c r="D18" s="31">
        <v>3275</v>
      </c>
      <c r="E18" s="31">
        <v>3115</v>
      </c>
      <c r="F18" s="31">
        <v>2585</v>
      </c>
      <c r="G18" s="14"/>
      <c r="H18" s="8"/>
      <c r="I18" s="33"/>
      <c r="J18" s="33"/>
      <c r="K18" s="33">
        <v>24</v>
      </c>
      <c r="M18" s="30" t="str">
        <f t="shared" si="3"/>
        <v xml:space="preserve">Two Bed Room Ocean Pavilion with Pool </v>
      </c>
      <c r="N18" s="31" t="str">
        <f t="shared" si="3"/>
        <v>BB</v>
      </c>
      <c r="O18" s="31" t="str">
        <f t="shared" si="3"/>
        <v>04 Persons</v>
      </c>
      <c r="P18" s="34">
        <f t="shared" si="4"/>
        <v>3299</v>
      </c>
      <c r="Q18" s="34">
        <f t="shared" si="5"/>
        <v>3139</v>
      </c>
      <c r="R18" s="34">
        <f t="shared" si="6"/>
        <v>2609</v>
      </c>
      <c r="S18" s="71"/>
      <c r="U18" s="53">
        <v>30</v>
      </c>
      <c r="V18" s="53">
        <v>30</v>
      </c>
      <c r="W18" s="53">
        <v>30</v>
      </c>
      <c r="X18" s="41"/>
      <c r="Z18" s="30" t="str">
        <f t="shared" si="7"/>
        <v xml:space="preserve">Two Bed Room Ocean Pavilion with Pool </v>
      </c>
      <c r="AA18" s="31" t="str">
        <f t="shared" si="7"/>
        <v>BB</v>
      </c>
      <c r="AB18" s="31" t="str">
        <f t="shared" si="7"/>
        <v>04 Persons</v>
      </c>
      <c r="AC18" s="34">
        <f t="shared" si="8"/>
        <v>3329</v>
      </c>
      <c r="AD18" s="34">
        <f t="shared" si="8"/>
        <v>3169</v>
      </c>
      <c r="AE18" s="34">
        <f t="shared" si="8"/>
        <v>2639</v>
      </c>
      <c r="AF18" s="71"/>
    </row>
    <row r="19" spans="1:32" ht="30" customHeight="1">
      <c r="A19" s="30" t="s">
        <v>595</v>
      </c>
      <c r="B19" s="31" t="s">
        <v>139</v>
      </c>
      <c r="C19" s="31" t="s">
        <v>68</v>
      </c>
      <c r="D19" s="31">
        <v>5475</v>
      </c>
      <c r="E19" s="31">
        <v>5315</v>
      </c>
      <c r="F19" s="31">
        <v>4935</v>
      </c>
      <c r="G19" s="14"/>
      <c r="H19" s="8"/>
      <c r="I19" s="33"/>
      <c r="J19" s="33"/>
      <c r="K19" s="33">
        <v>24</v>
      </c>
      <c r="M19" s="30" t="str">
        <f t="shared" si="3"/>
        <v xml:space="preserve">Two Bed Room Beach Residence with Pool </v>
      </c>
      <c r="N19" s="31" t="str">
        <f t="shared" si="3"/>
        <v>BB</v>
      </c>
      <c r="O19" s="31" t="str">
        <f t="shared" si="3"/>
        <v>04 Persons</v>
      </c>
      <c r="P19" s="34">
        <f t="shared" si="4"/>
        <v>5499</v>
      </c>
      <c r="Q19" s="34">
        <f>E19+K19</f>
        <v>5339</v>
      </c>
      <c r="R19" s="34">
        <f>F19+K19</f>
        <v>4959</v>
      </c>
      <c r="S19" s="71"/>
      <c r="U19" s="53">
        <v>40</v>
      </c>
      <c r="V19" s="53">
        <v>40</v>
      </c>
      <c r="W19" s="53">
        <v>40</v>
      </c>
      <c r="X19" s="41"/>
      <c r="Z19" s="30" t="str">
        <f t="shared" si="7"/>
        <v xml:space="preserve">Two Bed Room Beach Residence with Pool </v>
      </c>
      <c r="AA19" s="31" t="str">
        <f t="shared" si="7"/>
        <v>BB</v>
      </c>
      <c r="AB19" s="31" t="str">
        <f t="shared" si="7"/>
        <v>04 Persons</v>
      </c>
      <c r="AC19" s="34">
        <f t="shared" si="8"/>
        <v>5539</v>
      </c>
      <c r="AD19" s="34">
        <f t="shared" si="8"/>
        <v>5379</v>
      </c>
      <c r="AE19" s="34">
        <f t="shared" si="8"/>
        <v>4999</v>
      </c>
      <c r="AF19" s="71"/>
    </row>
    <row r="20" spans="1:32" ht="30" customHeight="1">
      <c r="A20" s="30" t="s">
        <v>596</v>
      </c>
      <c r="B20" s="31" t="s">
        <v>139</v>
      </c>
      <c r="C20" s="31" t="s">
        <v>206</v>
      </c>
      <c r="D20" s="31">
        <v>6175</v>
      </c>
      <c r="E20" s="31">
        <v>6015</v>
      </c>
      <c r="F20" s="31">
        <v>5785</v>
      </c>
      <c r="G20" s="14"/>
      <c r="H20" s="8"/>
      <c r="I20" s="33"/>
      <c r="J20" s="33"/>
      <c r="K20" s="33">
        <v>36</v>
      </c>
      <c r="M20" s="30" t="str">
        <f t="shared" si="3"/>
        <v xml:space="preserve">Three Bed Room Beach Residence with Pool </v>
      </c>
      <c r="N20" s="31" t="str">
        <f t="shared" si="3"/>
        <v>BB</v>
      </c>
      <c r="O20" s="31" t="str">
        <f t="shared" si="3"/>
        <v>06 Persons</v>
      </c>
      <c r="P20" s="34">
        <f t="shared" si="4"/>
        <v>6211</v>
      </c>
      <c r="Q20" s="34">
        <f>E20+K20</f>
        <v>6051</v>
      </c>
      <c r="R20" s="34">
        <f>F20+K20</f>
        <v>5821</v>
      </c>
      <c r="S20" s="71"/>
      <c r="U20" s="53">
        <v>40</v>
      </c>
      <c r="V20" s="53">
        <v>40</v>
      </c>
      <c r="W20" s="53">
        <v>40</v>
      </c>
      <c r="X20" s="41"/>
      <c r="Z20" s="30" t="str">
        <f t="shared" si="7"/>
        <v xml:space="preserve">Three Bed Room Beach Residence with Pool </v>
      </c>
      <c r="AA20" s="31" t="str">
        <f t="shared" si="7"/>
        <v>BB</v>
      </c>
      <c r="AB20" s="31" t="str">
        <f t="shared" si="7"/>
        <v>06 Persons</v>
      </c>
      <c r="AC20" s="34">
        <f t="shared" si="8"/>
        <v>6251</v>
      </c>
      <c r="AD20" s="34">
        <f t="shared" si="8"/>
        <v>6091</v>
      </c>
      <c r="AE20" s="34">
        <f t="shared" si="8"/>
        <v>5861</v>
      </c>
      <c r="AF20" s="71"/>
    </row>
    <row r="21" spans="1:32" ht="30" customHeight="1">
      <c r="A21" s="25" t="s">
        <v>24</v>
      </c>
      <c r="I21" s="25" t="s">
        <v>25</v>
      </c>
      <c r="M21" s="25" t="s">
        <v>26</v>
      </c>
      <c r="U21" s="25" t="s">
        <v>27</v>
      </c>
      <c r="Z21" s="25" t="s">
        <v>129</v>
      </c>
    </row>
    <row r="22" spans="1:32" ht="30" customHeight="1">
      <c r="A22" s="299" t="s">
        <v>0</v>
      </c>
      <c r="B22" s="299" t="s">
        <v>1</v>
      </c>
      <c r="C22" s="299" t="s">
        <v>29</v>
      </c>
      <c r="D22" s="57" t="s">
        <v>175</v>
      </c>
      <c r="E22" s="57" t="s">
        <v>561</v>
      </c>
      <c r="F22" s="57">
        <v>0</v>
      </c>
      <c r="G22" s="71"/>
      <c r="H22" s="8"/>
      <c r="I22" s="26" t="s">
        <v>32</v>
      </c>
      <c r="J22" s="26" t="s">
        <v>33</v>
      </c>
      <c r="K22" s="26" t="s">
        <v>34</v>
      </c>
      <c r="M22" s="294" t="s">
        <v>0</v>
      </c>
      <c r="N22" s="294" t="s">
        <v>1</v>
      </c>
      <c r="O22" s="294" t="s">
        <v>29</v>
      </c>
      <c r="P22" s="51" t="str">
        <f t="shared" ref="P22:R23" si="9">D22</f>
        <v>Shoulder</v>
      </c>
      <c r="Q22" s="51" t="str">
        <f t="shared" si="9"/>
        <v>Festive Season</v>
      </c>
      <c r="R22" s="51">
        <f t="shared" si="9"/>
        <v>0</v>
      </c>
      <c r="S22" s="71"/>
      <c r="U22" s="27" t="str">
        <f t="shared" ref="U22:W23" si="10">P22</f>
        <v>Shoulder</v>
      </c>
      <c r="V22" s="27" t="str">
        <f t="shared" si="10"/>
        <v>Festive Season</v>
      </c>
      <c r="W22" s="27">
        <f t="shared" si="10"/>
        <v>0</v>
      </c>
      <c r="X22" s="71"/>
      <c r="Z22" s="311" t="s">
        <v>0</v>
      </c>
      <c r="AA22" s="311" t="s">
        <v>1</v>
      </c>
      <c r="AB22" s="311" t="s">
        <v>29</v>
      </c>
      <c r="AC22" s="52" t="str">
        <f t="shared" ref="AC22:AE23" si="11">U22</f>
        <v>Shoulder</v>
      </c>
      <c r="AD22" s="52" t="str">
        <f t="shared" si="11"/>
        <v>Festive Season</v>
      </c>
      <c r="AE22" s="52">
        <f t="shared" si="11"/>
        <v>0</v>
      </c>
      <c r="AF22" s="71"/>
    </row>
    <row r="23" spans="1:32" ht="30" customHeight="1">
      <c r="A23" s="299"/>
      <c r="B23" s="299"/>
      <c r="C23" s="299"/>
      <c r="D23" s="57" t="s">
        <v>190</v>
      </c>
      <c r="E23" s="57" t="s">
        <v>597</v>
      </c>
      <c r="F23" s="57">
        <v>0</v>
      </c>
      <c r="G23" s="71"/>
      <c r="H23" s="8"/>
      <c r="I23" s="26" t="s">
        <v>37</v>
      </c>
      <c r="J23" s="26" t="s">
        <v>38</v>
      </c>
      <c r="K23" s="26" t="s">
        <v>137</v>
      </c>
      <c r="M23" s="294"/>
      <c r="N23" s="294"/>
      <c r="O23" s="294"/>
      <c r="P23" s="51" t="str">
        <f t="shared" si="9"/>
        <v>01 Oct 2020 to 23 Dec 2020</v>
      </c>
      <c r="Q23" s="51" t="str">
        <f t="shared" si="9"/>
        <v>24 Dec 2020 to 10 Jan 2021</v>
      </c>
      <c r="R23" s="51">
        <f t="shared" si="9"/>
        <v>0</v>
      </c>
      <c r="S23" s="71"/>
      <c r="U23" s="27" t="str">
        <f t="shared" si="10"/>
        <v>01 Oct 2020 to 23 Dec 2020</v>
      </c>
      <c r="V23" s="27" t="str">
        <f t="shared" si="10"/>
        <v>24 Dec 2020 to 10 Jan 2021</v>
      </c>
      <c r="W23" s="27">
        <f t="shared" si="10"/>
        <v>0</v>
      </c>
      <c r="X23" s="71"/>
      <c r="Z23" s="311"/>
      <c r="AA23" s="311"/>
      <c r="AB23" s="311"/>
      <c r="AC23" s="52" t="str">
        <f t="shared" si="11"/>
        <v>01 Oct 2020 to 23 Dec 2020</v>
      </c>
      <c r="AD23" s="52" t="str">
        <f t="shared" si="11"/>
        <v>24 Dec 2020 to 10 Jan 2021</v>
      </c>
      <c r="AE23" s="52">
        <f t="shared" si="11"/>
        <v>0</v>
      </c>
      <c r="AF23" s="71"/>
    </row>
    <row r="24" spans="1:32" ht="30" customHeight="1">
      <c r="A24" s="30" t="s">
        <v>65</v>
      </c>
      <c r="B24" s="31" t="s">
        <v>139</v>
      </c>
      <c r="C24" s="31" t="s">
        <v>140</v>
      </c>
      <c r="D24" s="31">
        <v>1015</v>
      </c>
      <c r="E24" s="31">
        <v>1795</v>
      </c>
      <c r="F24" s="31">
        <v>0</v>
      </c>
      <c r="G24" s="14"/>
      <c r="H24" s="8"/>
      <c r="I24" s="33"/>
      <c r="J24" s="33"/>
      <c r="K24" s="33">
        <v>12</v>
      </c>
      <c r="M24" s="30" t="str">
        <f t="shared" ref="M24:O33" si="12">A24</f>
        <v xml:space="preserve">Beach Villa </v>
      </c>
      <c r="N24" s="31" t="str">
        <f t="shared" si="12"/>
        <v>BB</v>
      </c>
      <c r="O24" s="31" t="str">
        <f t="shared" si="12"/>
        <v>02 Persons</v>
      </c>
      <c r="P24" s="34">
        <f t="shared" ref="P24:P25" si="13">D24+K24</f>
        <v>1027</v>
      </c>
      <c r="Q24" s="34">
        <f t="shared" ref="Q24:Q25" si="14">E24+K24</f>
        <v>1807</v>
      </c>
      <c r="R24" s="34">
        <f t="shared" ref="R24:R25" si="15">F24+K24</f>
        <v>12</v>
      </c>
      <c r="S24" s="71"/>
      <c r="U24" s="53">
        <v>10</v>
      </c>
      <c r="V24" s="53">
        <v>25</v>
      </c>
      <c r="W24" s="53">
        <v>10</v>
      </c>
      <c r="X24" s="41"/>
      <c r="Z24" s="30" t="str">
        <f t="shared" ref="Z24:AB33" si="16">M24</f>
        <v xml:space="preserve">Beach Villa </v>
      </c>
      <c r="AA24" s="31" t="str">
        <f t="shared" si="16"/>
        <v>BB</v>
      </c>
      <c r="AB24" s="31" t="str">
        <f t="shared" si="16"/>
        <v>02 Persons</v>
      </c>
      <c r="AC24" s="34">
        <f>P24+U24</f>
        <v>1037</v>
      </c>
      <c r="AD24" s="34">
        <f>Q24+V24</f>
        <v>1832</v>
      </c>
      <c r="AE24" s="34">
        <f>R24+W24</f>
        <v>22</v>
      </c>
      <c r="AF24" s="71"/>
    </row>
    <row r="25" spans="1:32" ht="30" customHeight="1">
      <c r="A25" s="30" t="s">
        <v>576</v>
      </c>
      <c r="B25" s="31" t="s">
        <v>139</v>
      </c>
      <c r="C25" s="31" t="s">
        <v>140</v>
      </c>
      <c r="D25" s="31">
        <v>1115</v>
      </c>
      <c r="E25" s="31">
        <v>1895</v>
      </c>
      <c r="F25" s="31">
        <v>0</v>
      </c>
      <c r="G25" s="14"/>
      <c r="H25" s="8"/>
      <c r="I25" s="33"/>
      <c r="J25" s="33"/>
      <c r="K25" s="33">
        <v>12</v>
      </c>
      <c r="M25" s="30" t="str">
        <f t="shared" si="12"/>
        <v xml:space="preserve">Beach Villa with Pool </v>
      </c>
      <c r="N25" s="31" t="str">
        <f t="shared" si="12"/>
        <v>BB</v>
      </c>
      <c r="O25" s="31" t="str">
        <f t="shared" si="12"/>
        <v>02 Persons</v>
      </c>
      <c r="P25" s="34">
        <f t="shared" si="13"/>
        <v>1127</v>
      </c>
      <c r="Q25" s="34">
        <f t="shared" si="14"/>
        <v>1907</v>
      </c>
      <c r="R25" s="34">
        <f t="shared" si="15"/>
        <v>12</v>
      </c>
      <c r="S25" s="71"/>
      <c r="U25" s="53">
        <v>10</v>
      </c>
      <c r="V25" s="53">
        <v>25</v>
      </c>
      <c r="W25" s="53">
        <v>10</v>
      </c>
      <c r="X25" s="41"/>
      <c r="Z25" s="30" t="str">
        <f t="shared" si="16"/>
        <v xml:space="preserve">Beach Villa with Pool </v>
      </c>
      <c r="AA25" s="31" t="str">
        <f t="shared" si="16"/>
        <v>BB</v>
      </c>
      <c r="AB25" s="31" t="str">
        <f t="shared" si="16"/>
        <v>02 Persons</v>
      </c>
      <c r="AC25" s="34">
        <f t="shared" ref="AC25:AE33" si="17">P25+U25</f>
        <v>1137</v>
      </c>
      <c r="AD25" s="34">
        <f t="shared" si="17"/>
        <v>1932</v>
      </c>
      <c r="AE25" s="34">
        <f t="shared" si="17"/>
        <v>22</v>
      </c>
      <c r="AF25" s="71"/>
    </row>
    <row r="26" spans="1:32" ht="30" customHeight="1">
      <c r="A26" s="30" t="s">
        <v>591</v>
      </c>
      <c r="B26" s="31" t="s">
        <v>139</v>
      </c>
      <c r="C26" s="31" t="s">
        <v>140</v>
      </c>
      <c r="D26" s="31">
        <v>1165</v>
      </c>
      <c r="E26" s="31">
        <v>1945</v>
      </c>
      <c r="F26" s="31">
        <v>0</v>
      </c>
      <c r="G26" s="14"/>
      <c r="H26" s="8"/>
      <c r="I26" s="33"/>
      <c r="J26" s="33"/>
      <c r="K26" s="33">
        <v>12</v>
      </c>
      <c r="M26" s="30" t="str">
        <f t="shared" si="12"/>
        <v xml:space="preserve">Beach Deluxe Villa with Pool </v>
      </c>
      <c r="N26" s="31" t="str">
        <f t="shared" si="12"/>
        <v>BB</v>
      </c>
      <c r="O26" s="31" t="str">
        <f t="shared" si="12"/>
        <v>02 Persons</v>
      </c>
      <c r="P26" s="34">
        <f>D26+K26</f>
        <v>1177</v>
      </c>
      <c r="Q26" s="34">
        <f>E26+K26</f>
        <v>1957</v>
      </c>
      <c r="R26" s="34">
        <f>F26+K26</f>
        <v>12</v>
      </c>
      <c r="S26" s="71"/>
      <c r="U26" s="53">
        <v>10</v>
      </c>
      <c r="V26" s="53">
        <v>25</v>
      </c>
      <c r="W26" s="53">
        <v>10</v>
      </c>
      <c r="X26" s="41"/>
      <c r="Z26" s="30" t="str">
        <f t="shared" si="16"/>
        <v xml:space="preserve">Beach Deluxe Villa with Pool </v>
      </c>
      <c r="AA26" s="31" t="str">
        <f t="shared" si="16"/>
        <v>BB</v>
      </c>
      <c r="AB26" s="31" t="str">
        <f t="shared" si="16"/>
        <v>02 Persons</v>
      </c>
      <c r="AC26" s="34">
        <f t="shared" si="17"/>
        <v>1187</v>
      </c>
      <c r="AD26" s="34">
        <f t="shared" si="17"/>
        <v>1982</v>
      </c>
      <c r="AE26" s="34">
        <f t="shared" si="17"/>
        <v>22</v>
      </c>
      <c r="AF26" s="71"/>
    </row>
    <row r="27" spans="1:32" ht="30" customHeight="1">
      <c r="A27" s="30" t="s">
        <v>592</v>
      </c>
      <c r="B27" s="31" t="s">
        <v>139</v>
      </c>
      <c r="C27" s="31" t="s">
        <v>140</v>
      </c>
      <c r="D27" s="31">
        <v>1315</v>
      </c>
      <c r="E27" s="31">
        <v>2095</v>
      </c>
      <c r="F27" s="31">
        <v>0</v>
      </c>
      <c r="G27" s="14"/>
      <c r="H27" s="8"/>
      <c r="I27" s="33"/>
      <c r="J27" s="33"/>
      <c r="K27" s="33">
        <v>12</v>
      </c>
      <c r="M27" s="30" t="str">
        <f t="shared" si="12"/>
        <v xml:space="preserve">Premium Beach Villa with Pool </v>
      </c>
      <c r="N27" s="31" t="str">
        <f t="shared" si="12"/>
        <v>BB</v>
      </c>
      <c r="O27" s="31" t="str">
        <f t="shared" si="12"/>
        <v>02 Persons</v>
      </c>
      <c r="P27" s="34">
        <f>D27+K27</f>
        <v>1327</v>
      </c>
      <c r="Q27" s="34">
        <f>E27+K27</f>
        <v>2107</v>
      </c>
      <c r="R27" s="34">
        <f>F27+K27</f>
        <v>12</v>
      </c>
      <c r="S27" s="71"/>
      <c r="U27" s="53">
        <v>10</v>
      </c>
      <c r="V27" s="53">
        <v>25</v>
      </c>
      <c r="W27" s="53">
        <v>10</v>
      </c>
      <c r="X27" s="41"/>
      <c r="Z27" s="30" t="str">
        <f t="shared" si="16"/>
        <v xml:space="preserve">Premium Beach Villa with Pool </v>
      </c>
      <c r="AA27" s="31" t="str">
        <f t="shared" si="16"/>
        <v>BB</v>
      </c>
      <c r="AB27" s="31" t="str">
        <f t="shared" si="16"/>
        <v>02 Persons</v>
      </c>
      <c r="AC27" s="34">
        <f t="shared" si="17"/>
        <v>1337</v>
      </c>
      <c r="AD27" s="34">
        <f t="shared" si="17"/>
        <v>2132</v>
      </c>
      <c r="AE27" s="34">
        <f t="shared" si="17"/>
        <v>22</v>
      </c>
      <c r="AF27" s="71"/>
    </row>
    <row r="28" spans="1:32" ht="30" customHeight="1">
      <c r="A28" s="30" t="s">
        <v>333</v>
      </c>
      <c r="B28" s="31" t="s">
        <v>139</v>
      </c>
      <c r="C28" s="31" t="s">
        <v>140</v>
      </c>
      <c r="D28" s="31">
        <v>1365</v>
      </c>
      <c r="E28" s="31">
        <v>2145</v>
      </c>
      <c r="F28" s="31">
        <v>0</v>
      </c>
      <c r="G28" s="14"/>
      <c r="H28" s="8"/>
      <c r="I28" s="33"/>
      <c r="J28" s="33"/>
      <c r="K28" s="33">
        <v>12</v>
      </c>
      <c r="M28" s="30" t="str">
        <f t="shared" si="12"/>
        <v>Water Villa with Pool</v>
      </c>
      <c r="N28" s="31" t="str">
        <f t="shared" si="12"/>
        <v>BB</v>
      </c>
      <c r="O28" s="31" t="str">
        <f t="shared" si="12"/>
        <v>02 Persons</v>
      </c>
      <c r="P28" s="34">
        <f t="shared" ref="P28:P33" si="18">D28+K28</f>
        <v>1377</v>
      </c>
      <c r="Q28" s="34">
        <f t="shared" ref="Q28:Q31" si="19">E28+K28</f>
        <v>2157</v>
      </c>
      <c r="R28" s="34">
        <f t="shared" ref="R28:R31" si="20">F28+K28</f>
        <v>12</v>
      </c>
      <c r="S28" s="71"/>
      <c r="U28" s="53">
        <v>10</v>
      </c>
      <c r="V28" s="53">
        <v>25</v>
      </c>
      <c r="W28" s="53">
        <v>10</v>
      </c>
      <c r="X28" s="41"/>
      <c r="Z28" s="30" t="str">
        <f t="shared" si="16"/>
        <v>Water Villa with Pool</v>
      </c>
      <c r="AA28" s="31" t="str">
        <f t="shared" si="16"/>
        <v>BB</v>
      </c>
      <c r="AB28" s="31" t="str">
        <f t="shared" si="16"/>
        <v>02 Persons</v>
      </c>
      <c r="AC28" s="34">
        <f t="shared" si="17"/>
        <v>1387</v>
      </c>
      <c r="AD28" s="34">
        <f t="shared" si="17"/>
        <v>2182</v>
      </c>
      <c r="AE28" s="34">
        <f t="shared" si="17"/>
        <v>22</v>
      </c>
      <c r="AF28" s="71"/>
    </row>
    <row r="29" spans="1:32" ht="30" customHeight="1">
      <c r="A29" s="30" t="s">
        <v>311</v>
      </c>
      <c r="B29" s="31" t="s">
        <v>139</v>
      </c>
      <c r="C29" s="31" t="s">
        <v>140</v>
      </c>
      <c r="D29" s="31">
        <v>1515</v>
      </c>
      <c r="E29" s="31">
        <v>2295</v>
      </c>
      <c r="F29" s="31">
        <v>0</v>
      </c>
      <c r="G29" s="14"/>
      <c r="H29" s="8"/>
      <c r="I29" s="33"/>
      <c r="J29" s="33"/>
      <c r="K29" s="33">
        <v>12</v>
      </c>
      <c r="M29" s="30" t="str">
        <f t="shared" si="12"/>
        <v xml:space="preserve">Ocean Villa with Pool </v>
      </c>
      <c r="N29" s="31" t="str">
        <f t="shared" si="12"/>
        <v>BB</v>
      </c>
      <c r="O29" s="31" t="str">
        <f t="shared" si="12"/>
        <v>02 Persons</v>
      </c>
      <c r="P29" s="34">
        <f t="shared" si="18"/>
        <v>1527</v>
      </c>
      <c r="Q29" s="34">
        <f t="shared" si="19"/>
        <v>2307</v>
      </c>
      <c r="R29" s="34">
        <f t="shared" si="20"/>
        <v>12</v>
      </c>
      <c r="S29" s="71"/>
      <c r="U29" s="53">
        <v>10</v>
      </c>
      <c r="V29" s="53">
        <v>25</v>
      </c>
      <c r="W29" s="53">
        <v>10</v>
      </c>
      <c r="X29" s="41"/>
      <c r="Z29" s="30" t="str">
        <f t="shared" si="16"/>
        <v xml:space="preserve">Ocean Villa with Pool </v>
      </c>
      <c r="AA29" s="31" t="str">
        <f t="shared" si="16"/>
        <v>BB</v>
      </c>
      <c r="AB29" s="31" t="str">
        <f t="shared" si="16"/>
        <v>02 Persons</v>
      </c>
      <c r="AC29" s="34">
        <f t="shared" si="17"/>
        <v>1537</v>
      </c>
      <c r="AD29" s="34">
        <f t="shared" si="17"/>
        <v>2332</v>
      </c>
      <c r="AE29" s="34">
        <f t="shared" si="17"/>
        <v>22</v>
      </c>
      <c r="AF29" s="71"/>
    </row>
    <row r="30" spans="1:32" ht="30" customHeight="1">
      <c r="A30" s="30" t="s">
        <v>593</v>
      </c>
      <c r="B30" s="31" t="s">
        <v>139</v>
      </c>
      <c r="C30" s="31" t="s">
        <v>68</v>
      </c>
      <c r="D30" s="31">
        <v>2365</v>
      </c>
      <c r="E30" s="31">
        <v>3145</v>
      </c>
      <c r="F30" s="31">
        <v>0</v>
      </c>
      <c r="G30" s="14"/>
      <c r="H30" s="8"/>
      <c r="I30" s="33"/>
      <c r="J30" s="33"/>
      <c r="K30" s="33">
        <v>24</v>
      </c>
      <c r="M30" s="30" t="str">
        <f t="shared" si="12"/>
        <v xml:space="preserve">Two Bed Room Family Villa with pool </v>
      </c>
      <c r="N30" s="31" t="str">
        <f t="shared" si="12"/>
        <v>BB</v>
      </c>
      <c r="O30" s="31" t="str">
        <f t="shared" si="12"/>
        <v>04 Persons</v>
      </c>
      <c r="P30" s="34">
        <f t="shared" si="18"/>
        <v>2389</v>
      </c>
      <c r="Q30" s="34">
        <f t="shared" si="19"/>
        <v>3169</v>
      </c>
      <c r="R30" s="34">
        <f t="shared" si="20"/>
        <v>24</v>
      </c>
      <c r="S30" s="71"/>
      <c r="U30" s="53">
        <v>30</v>
      </c>
      <c r="V30" s="53">
        <v>50</v>
      </c>
      <c r="W30" s="53">
        <v>30</v>
      </c>
      <c r="X30" s="41"/>
      <c r="Z30" s="30" t="str">
        <f t="shared" si="16"/>
        <v xml:space="preserve">Two Bed Room Family Villa with pool </v>
      </c>
      <c r="AA30" s="31" t="str">
        <f t="shared" si="16"/>
        <v>BB</v>
      </c>
      <c r="AB30" s="31" t="str">
        <f t="shared" si="16"/>
        <v>04 Persons</v>
      </c>
      <c r="AC30" s="34">
        <f t="shared" si="17"/>
        <v>2419</v>
      </c>
      <c r="AD30" s="34">
        <f t="shared" si="17"/>
        <v>3219</v>
      </c>
      <c r="AE30" s="34">
        <f t="shared" si="17"/>
        <v>54</v>
      </c>
      <c r="AF30" s="71"/>
    </row>
    <row r="31" spans="1:32" ht="30" customHeight="1">
      <c r="A31" s="30" t="s">
        <v>594</v>
      </c>
      <c r="B31" s="31" t="s">
        <v>139</v>
      </c>
      <c r="C31" s="31" t="s">
        <v>68</v>
      </c>
      <c r="D31" s="31">
        <v>3115</v>
      </c>
      <c r="E31" s="31">
        <v>4295</v>
      </c>
      <c r="F31" s="31">
        <v>0</v>
      </c>
      <c r="G31" s="14"/>
      <c r="H31" s="8"/>
      <c r="I31" s="33"/>
      <c r="J31" s="33"/>
      <c r="K31" s="33">
        <v>24</v>
      </c>
      <c r="M31" s="30" t="str">
        <f t="shared" si="12"/>
        <v xml:space="preserve">Two Bed Room Ocean Pavilion with Pool </v>
      </c>
      <c r="N31" s="31" t="str">
        <f t="shared" si="12"/>
        <v>BB</v>
      </c>
      <c r="O31" s="31" t="str">
        <f t="shared" si="12"/>
        <v>04 Persons</v>
      </c>
      <c r="P31" s="34">
        <f t="shared" si="18"/>
        <v>3139</v>
      </c>
      <c r="Q31" s="34">
        <f t="shared" si="19"/>
        <v>4319</v>
      </c>
      <c r="R31" s="34">
        <f t="shared" si="20"/>
        <v>24</v>
      </c>
      <c r="S31" s="71"/>
      <c r="U31" s="53">
        <v>30</v>
      </c>
      <c r="V31" s="53">
        <v>50</v>
      </c>
      <c r="W31" s="53">
        <v>30</v>
      </c>
      <c r="X31" s="41"/>
      <c r="Z31" s="30" t="str">
        <f t="shared" si="16"/>
        <v xml:space="preserve">Two Bed Room Ocean Pavilion with Pool </v>
      </c>
      <c r="AA31" s="31" t="str">
        <f t="shared" si="16"/>
        <v>BB</v>
      </c>
      <c r="AB31" s="31" t="str">
        <f t="shared" si="16"/>
        <v>04 Persons</v>
      </c>
      <c r="AC31" s="34">
        <f t="shared" si="17"/>
        <v>3169</v>
      </c>
      <c r="AD31" s="34">
        <f t="shared" si="17"/>
        <v>4369</v>
      </c>
      <c r="AE31" s="34">
        <f t="shared" si="17"/>
        <v>54</v>
      </c>
      <c r="AF31" s="71"/>
    </row>
    <row r="32" spans="1:32" ht="30" customHeight="1">
      <c r="A32" s="30" t="s">
        <v>595</v>
      </c>
      <c r="B32" s="31" t="s">
        <v>139</v>
      </c>
      <c r="C32" s="31" t="s">
        <v>68</v>
      </c>
      <c r="D32" s="31">
        <v>5315</v>
      </c>
      <c r="E32" s="31">
        <v>6295</v>
      </c>
      <c r="F32" s="31">
        <v>0</v>
      </c>
      <c r="G32" s="14"/>
      <c r="H32" s="8"/>
      <c r="I32" s="33"/>
      <c r="J32" s="33"/>
      <c r="K32" s="33">
        <v>24</v>
      </c>
      <c r="M32" s="30" t="str">
        <f t="shared" si="12"/>
        <v xml:space="preserve">Two Bed Room Beach Residence with Pool </v>
      </c>
      <c r="N32" s="31" t="str">
        <f t="shared" si="12"/>
        <v>BB</v>
      </c>
      <c r="O32" s="31" t="str">
        <f t="shared" si="12"/>
        <v>04 Persons</v>
      </c>
      <c r="P32" s="34">
        <f t="shared" si="18"/>
        <v>5339</v>
      </c>
      <c r="Q32" s="34">
        <f>E32+K32</f>
        <v>6319</v>
      </c>
      <c r="R32" s="34">
        <f>F32+K32</f>
        <v>24</v>
      </c>
      <c r="S32" s="71"/>
      <c r="U32" s="53">
        <v>40</v>
      </c>
      <c r="V32" s="53">
        <v>100</v>
      </c>
      <c r="W32" s="53">
        <v>50</v>
      </c>
      <c r="X32" s="41"/>
      <c r="Z32" s="30" t="str">
        <f t="shared" si="16"/>
        <v xml:space="preserve">Two Bed Room Beach Residence with Pool </v>
      </c>
      <c r="AA32" s="31" t="str">
        <f t="shared" si="16"/>
        <v>BB</v>
      </c>
      <c r="AB32" s="31" t="str">
        <f t="shared" si="16"/>
        <v>04 Persons</v>
      </c>
      <c r="AC32" s="34">
        <f t="shared" si="17"/>
        <v>5379</v>
      </c>
      <c r="AD32" s="34">
        <f t="shared" si="17"/>
        <v>6419</v>
      </c>
      <c r="AE32" s="34">
        <f t="shared" si="17"/>
        <v>74</v>
      </c>
      <c r="AF32" s="71"/>
    </row>
    <row r="33" spans="1:32" ht="30" customHeight="1">
      <c r="A33" s="30" t="s">
        <v>596</v>
      </c>
      <c r="B33" s="31" t="s">
        <v>139</v>
      </c>
      <c r="C33" s="31" t="s">
        <v>206</v>
      </c>
      <c r="D33" s="31">
        <v>6015</v>
      </c>
      <c r="E33" s="31">
        <v>6795</v>
      </c>
      <c r="F33" s="31">
        <v>0</v>
      </c>
      <c r="G33" s="14"/>
      <c r="H33" s="8"/>
      <c r="I33" s="33"/>
      <c r="J33" s="33"/>
      <c r="K33" s="33">
        <v>36</v>
      </c>
      <c r="M33" s="30" t="str">
        <f t="shared" si="12"/>
        <v xml:space="preserve">Three Bed Room Beach Residence with Pool </v>
      </c>
      <c r="N33" s="31" t="str">
        <f t="shared" si="12"/>
        <v>BB</v>
      </c>
      <c r="O33" s="31" t="str">
        <f t="shared" si="12"/>
        <v>06 Persons</v>
      </c>
      <c r="P33" s="34">
        <f t="shared" si="18"/>
        <v>6051</v>
      </c>
      <c r="Q33" s="34">
        <f>E33+K33</f>
        <v>6831</v>
      </c>
      <c r="R33" s="34">
        <f>F33+K33</f>
        <v>36</v>
      </c>
      <c r="S33" s="71"/>
      <c r="U33" s="53">
        <v>40</v>
      </c>
      <c r="V33" s="53">
        <v>100</v>
      </c>
      <c r="W33" s="53">
        <v>50</v>
      </c>
      <c r="X33" s="41"/>
      <c r="Z33" s="30" t="str">
        <f t="shared" si="16"/>
        <v xml:space="preserve">Three Bed Room Beach Residence with Pool </v>
      </c>
      <c r="AA33" s="31" t="str">
        <f t="shared" si="16"/>
        <v>BB</v>
      </c>
      <c r="AB33" s="31" t="str">
        <f t="shared" si="16"/>
        <v>06 Persons</v>
      </c>
      <c r="AC33" s="34">
        <f t="shared" si="17"/>
        <v>6091</v>
      </c>
      <c r="AD33" s="34">
        <f t="shared" si="17"/>
        <v>6931</v>
      </c>
      <c r="AE33" s="34">
        <f t="shared" si="17"/>
        <v>86</v>
      </c>
      <c r="AF33" s="71"/>
    </row>
  </sheetData>
  <sheetProtection algorithmName="SHA-512" hashValue="uHQLOFyLfJ4v35p5Tv06rmYp9G2Dho17X/iVgSBbRBPbEO6WeTjXdOHCU+29AVCCinmbW4e+tIdNr9FamAGTeA==" saltValue="NSbruO3AvcaL9zlezNHFpg==" spinCount="100000" sheet="1" selectLockedCells="1" selectUnlockedCells="1"/>
  <mergeCells count="18">
    <mergeCell ref="O22:O23"/>
    <mergeCell ref="Z22:Z23"/>
    <mergeCell ref="A9:A10"/>
    <mergeCell ref="B9:B10"/>
    <mergeCell ref="C9:C10"/>
    <mergeCell ref="M9:M10"/>
    <mergeCell ref="N9:N10"/>
    <mergeCell ref="O9:O10"/>
    <mergeCell ref="A22:A23"/>
    <mergeCell ref="B22:B23"/>
    <mergeCell ref="C22:C23"/>
    <mergeCell ref="M22:M23"/>
    <mergeCell ref="N22:N23"/>
    <mergeCell ref="AA22:AA23"/>
    <mergeCell ref="AB22:AB23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EA2B2-1801-4C86-87D1-28305BF21C1D}">
  <sheetPr codeName="Лист7"/>
  <dimension ref="A1:K16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4.28515625" style="1" customWidth="1"/>
    <col min="2" max="2" width="10.42578125" style="1" customWidth="1"/>
    <col min="3" max="3" width="13.5703125" style="2" customWidth="1"/>
    <col min="4" max="4" width="10.7109375" style="2" customWidth="1"/>
    <col min="5" max="6" width="10.7109375" style="3" customWidth="1"/>
    <col min="7" max="11" width="10.7109375" style="1" customWidth="1"/>
    <col min="12" max="16384" width="9.140625" style="1"/>
  </cols>
  <sheetData>
    <row r="1" spans="1:11" ht="20.25" customHeight="1">
      <c r="A1" s="300" t="s">
        <v>2102</v>
      </c>
      <c r="B1" s="300"/>
      <c r="C1" s="300"/>
      <c r="D1" s="300"/>
      <c r="K1" s="4"/>
    </row>
    <row r="2" spans="1:11" s="3" customFormat="1" ht="22.15" customHeight="1">
      <c r="A2" s="15" t="s">
        <v>10</v>
      </c>
      <c r="B2" s="15"/>
      <c r="C2" s="2"/>
      <c r="D2" s="2"/>
      <c r="G2" s="1"/>
      <c r="H2" s="1"/>
      <c r="I2" s="1"/>
      <c r="J2" s="1"/>
      <c r="K2" s="1"/>
    </row>
    <row r="3" spans="1:11" s="3" customFormat="1" ht="22.15" customHeight="1">
      <c r="A3" s="5" t="s">
        <v>11</v>
      </c>
      <c r="B3" s="5"/>
      <c r="C3" s="2"/>
      <c r="D3" s="2"/>
      <c r="G3" s="1"/>
      <c r="H3" s="1"/>
      <c r="I3" s="1"/>
      <c r="J3" s="1"/>
      <c r="K3" s="1"/>
    </row>
    <row r="4" spans="1:11" s="3" customFormat="1" ht="22.15" customHeight="1">
      <c r="A4" s="5" t="s">
        <v>12</v>
      </c>
      <c r="B4" s="5"/>
      <c r="C4" s="2"/>
      <c r="D4" s="2"/>
      <c r="G4" s="1"/>
      <c r="H4" s="1"/>
      <c r="I4" s="1"/>
      <c r="J4" s="1"/>
      <c r="K4" s="1"/>
    </row>
    <row r="5" spans="1:11" s="3" customFormat="1" ht="22.15" customHeight="1">
      <c r="A5" s="5" t="s">
        <v>13</v>
      </c>
      <c r="B5" s="5"/>
      <c r="C5" s="2"/>
      <c r="D5" s="2"/>
      <c r="G5" s="1"/>
      <c r="H5" s="1"/>
      <c r="I5" s="1"/>
      <c r="J5" s="1"/>
      <c r="K5" s="1"/>
    </row>
    <row r="6" spans="1:11" s="3" customFormat="1" ht="22.15" customHeight="1">
      <c r="A6" s="5" t="s">
        <v>14</v>
      </c>
      <c r="B6" s="5"/>
      <c r="C6" s="2"/>
      <c r="D6" s="2"/>
      <c r="G6" s="1"/>
      <c r="H6" s="1"/>
      <c r="I6" s="1"/>
      <c r="J6" s="1"/>
      <c r="K6" s="1"/>
    </row>
    <row r="7" spans="1:11" s="3" customFormat="1" ht="22.15" customHeight="1">
      <c r="A7" s="5" t="s">
        <v>15</v>
      </c>
      <c r="B7" s="5"/>
      <c r="C7" s="2"/>
      <c r="D7" s="2"/>
      <c r="G7" s="1"/>
      <c r="H7" s="1"/>
      <c r="I7" s="1"/>
      <c r="J7" s="1"/>
      <c r="K7" s="1"/>
    </row>
    <row r="8" spans="1:11" s="3" customFormat="1" ht="22.15" customHeight="1">
      <c r="A8" s="23"/>
      <c r="B8" s="15"/>
      <c r="C8" s="2"/>
      <c r="D8" s="2"/>
      <c r="G8" s="1"/>
      <c r="H8" s="1"/>
      <c r="I8" s="1"/>
      <c r="J8" s="1"/>
      <c r="K8" s="1"/>
    </row>
    <row r="9" spans="1:11" s="3" customFormat="1" ht="22.15" customHeight="1">
      <c r="A9" s="15" t="s">
        <v>16</v>
      </c>
      <c r="B9" s="15"/>
      <c r="C9" s="2"/>
      <c r="D9" s="2"/>
      <c r="G9" s="1"/>
      <c r="H9" s="1"/>
      <c r="I9" s="1"/>
      <c r="J9" s="1"/>
      <c r="K9" s="1"/>
    </row>
    <row r="10" spans="1:11" s="3" customFormat="1" ht="22.15" customHeight="1">
      <c r="A10" s="5" t="s">
        <v>17</v>
      </c>
      <c r="B10" s="5"/>
      <c r="C10" s="2"/>
      <c r="D10" s="2"/>
      <c r="G10" s="1"/>
      <c r="H10" s="1"/>
      <c r="I10" s="1"/>
      <c r="J10" s="1"/>
      <c r="K10" s="1"/>
    </row>
    <row r="11" spans="1:11" s="3" customFormat="1" ht="22.15" customHeight="1">
      <c r="A11" s="5" t="s">
        <v>18</v>
      </c>
      <c r="B11" s="5"/>
      <c r="C11" s="2"/>
      <c r="D11" s="2"/>
      <c r="G11" s="1"/>
      <c r="H11" s="1"/>
      <c r="I11" s="1"/>
      <c r="J11" s="1"/>
      <c r="K11" s="1"/>
    </row>
    <row r="12" spans="1:11" s="3" customFormat="1" ht="22.15" customHeight="1">
      <c r="A12" s="5" t="s">
        <v>19</v>
      </c>
      <c r="B12" s="5"/>
      <c r="C12" s="2"/>
      <c r="D12" s="2"/>
      <c r="G12" s="1"/>
      <c r="H12" s="1"/>
      <c r="I12" s="1"/>
      <c r="J12" s="1"/>
      <c r="K12" s="1"/>
    </row>
    <row r="13" spans="1:11" s="3" customFormat="1" ht="22.15" customHeight="1">
      <c r="A13" s="5" t="s">
        <v>20</v>
      </c>
      <c r="B13" s="5"/>
      <c r="C13" s="2"/>
      <c r="D13" s="2"/>
      <c r="G13" s="1"/>
      <c r="H13" s="1"/>
      <c r="I13" s="1"/>
      <c r="J13" s="1"/>
      <c r="K13" s="1"/>
    </row>
    <row r="14" spans="1:11" s="3" customFormat="1" ht="22.15" customHeight="1">
      <c r="A14" s="5" t="s">
        <v>21</v>
      </c>
      <c r="B14" s="5"/>
      <c r="C14" s="2"/>
      <c r="D14" s="2"/>
      <c r="G14" s="1"/>
      <c r="H14" s="1"/>
      <c r="I14" s="1"/>
      <c r="J14" s="1"/>
      <c r="K14" s="1"/>
    </row>
    <row r="16" spans="1:11" ht="20.25" customHeight="1">
      <c r="A16" s="24" t="s">
        <v>63</v>
      </c>
    </row>
  </sheetData>
  <mergeCells count="1">
    <mergeCell ref="A1:D1"/>
  </mergeCells>
  <pageMargins left="0.25" right="0.25" top="0.75" bottom="0.75" header="0.3" footer="0.3"/>
  <pageSetup paperSize="9" scale="74" orientation="portrait" verticalDpi="1200" r:id="rId1"/>
  <headerFooter>
    <oddFooter>&amp;L&amp;"Candara,Regular"&amp;8INTOUR MALDIVES&amp;C&amp;"Candara,Regular"&amp;8&amp;P of &amp;N&amp;R&amp;"Candara,Regular"&amp;8Adaaran Select Huduran Fushi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18E9D-02EE-4C06-98C6-D18BF9123F80}">
  <sheetPr codeName="Лист61"/>
  <dimension ref="A1:I11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23" style="1" customWidth="1"/>
    <col min="2" max="2" width="9.7109375" style="1" customWidth="1"/>
    <col min="3" max="3" width="15.28515625" style="2" customWidth="1"/>
    <col min="4" max="4" width="12.140625" style="2" customWidth="1"/>
    <col min="5" max="6" width="12.140625" style="3" customWidth="1"/>
    <col min="7" max="9" width="12.140625" style="1" customWidth="1"/>
    <col min="10" max="16384" width="9.140625" style="1"/>
  </cols>
  <sheetData>
    <row r="1" spans="1:9" ht="20.25" customHeight="1">
      <c r="A1" s="300" t="s">
        <v>2105</v>
      </c>
      <c r="B1" s="300"/>
      <c r="C1" s="300"/>
      <c r="D1" s="300"/>
      <c r="I1" s="4"/>
    </row>
    <row r="2" spans="1:9" s="2" customFormat="1" ht="24.6" customHeight="1">
      <c r="A2" s="5"/>
      <c r="B2" s="5"/>
      <c r="E2" s="3"/>
      <c r="F2" s="3"/>
      <c r="G2" s="1"/>
      <c r="H2" s="1"/>
      <c r="I2" s="1"/>
    </row>
    <row r="3" spans="1:9" s="2" customFormat="1" ht="24.6" customHeight="1">
      <c r="A3" s="15" t="s">
        <v>82</v>
      </c>
      <c r="B3" s="15"/>
      <c r="E3" s="3"/>
      <c r="F3" s="3"/>
      <c r="G3" s="1"/>
      <c r="H3" s="1"/>
      <c r="I3" s="1"/>
    </row>
    <row r="4" spans="1:9" s="2" customFormat="1" ht="24.6" customHeight="1">
      <c r="A4" s="7" t="s">
        <v>599</v>
      </c>
      <c r="B4" s="15"/>
      <c r="E4" s="3"/>
      <c r="F4" s="3"/>
      <c r="G4" s="1"/>
      <c r="H4" s="1"/>
      <c r="I4" s="1"/>
    </row>
    <row r="5" spans="1:9" s="2" customFormat="1" ht="24.6" customHeight="1">
      <c r="A5" s="5" t="s">
        <v>600</v>
      </c>
      <c r="B5" s="5"/>
      <c r="E5" s="3"/>
      <c r="F5" s="3"/>
      <c r="G5" s="1"/>
      <c r="H5" s="1"/>
      <c r="I5" s="1"/>
    </row>
    <row r="6" spans="1:9" s="2" customFormat="1" ht="24.6" customHeight="1">
      <c r="A6" s="5" t="s">
        <v>601</v>
      </c>
      <c r="B6" s="5"/>
      <c r="E6" s="3"/>
      <c r="F6" s="3"/>
      <c r="G6" s="1"/>
      <c r="H6" s="1"/>
      <c r="I6" s="1"/>
    </row>
    <row r="7" spans="1:9" s="2" customFormat="1" ht="24.6" customHeight="1">
      <c r="A7" s="5" t="s">
        <v>121</v>
      </c>
      <c r="B7" s="5"/>
      <c r="E7" s="3"/>
      <c r="F7" s="3"/>
      <c r="G7" s="1"/>
      <c r="H7" s="1"/>
      <c r="I7" s="1"/>
    </row>
    <row r="8" spans="1:9" s="2" customFormat="1" ht="24.6" customHeight="1">
      <c r="A8" s="7" t="s">
        <v>602</v>
      </c>
      <c r="B8" s="5"/>
      <c r="E8" s="3"/>
      <c r="F8" s="3"/>
      <c r="G8" s="1"/>
      <c r="H8" s="1"/>
      <c r="I8" s="1"/>
    </row>
    <row r="9" spans="1:9" s="2" customFormat="1" ht="24.6" customHeight="1">
      <c r="A9" s="5" t="s">
        <v>603</v>
      </c>
      <c r="B9" s="5"/>
      <c r="E9" s="3"/>
      <c r="F9" s="3"/>
      <c r="G9" s="1"/>
      <c r="H9" s="1"/>
      <c r="I9" s="1"/>
    </row>
    <row r="10" spans="1:9" s="2" customFormat="1" ht="24.6" customHeight="1">
      <c r="A10" s="5" t="s">
        <v>121</v>
      </c>
      <c r="B10" s="5"/>
      <c r="E10" s="3"/>
      <c r="F10" s="3"/>
      <c r="G10" s="1"/>
      <c r="H10" s="1"/>
      <c r="I10" s="1"/>
    </row>
    <row r="11" spans="1:9" s="2" customFormat="1" ht="24.6" customHeight="1">
      <c r="A11" s="1"/>
      <c r="B11" s="1"/>
      <c r="E11" s="3"/>
      <c r="F11" s="3"/>
      <c r="G11" s="1"/>
      <c r="H11" s="1"/>
      <c r="I11" s="1"/>
    </row>
  </sheetData>
  <mergeCells count="1">
    <mergeCell ref="A1:D1"/>
  </mergeCells>
  <pageMargins left="0.25" right="0.25" top="0.75" bottom="0.75" header="0.3" footer="0.3"/>
  <pageSetup paperSize="9" scale="83" orientation="portrait" verticalDpi="1200" r:id="rId1"/>
  <headerFooter>
    <oddFooter>&amp;L&amp;"Candara,Regular"&amp;8INTOUR MALDIVES &amp;C&amp;"Candara,Regular"&amp;8&amp;P of &amp;N&amp;R&amp;"Candara,Regular"&amp;8Emerald Maldives Resort &amp; Spa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83EEC-524F-4A65-95D2-C2899F428611}">
  <sheetPr codeName="Лист62">
    <tabColor rgb="FFFF0000"/>
  </sheetPr>
  <dimension ref="A7:AL37"/>
  <sheetViews>
    <sheetView topLeftCell="AM1" zoomScale="85" zoomScaleNormal="85" zoomScaleSheetLayoutView="100" workbookViewId="0">
      <selection sqref="A1:AL1048576"/>
    </sheetView>
  </sheetViews>
  <sheetFormatPr defaultColWidth="28" defaultRowHeight="19.899999999999999" customHeight="1"/>
  <cols>
    <col min="1" max="38" width="0" style="25" hidden="1" customWidth="1"/>
    <col min="39" max="16384" width="28" style="25"/>
  </cols>
  <sheetData>
    <row r="7" spans="1:38" ht="19.899999999999999" customHeight="1">
      <c r="D7" s="86" t="s">
        <v>604</v>
      </c>
      <c r="E7" s="86"/>
      <c r="F7" s="86"/>
    </row>
    <row r="8" spans="1:38" ht="19.899999999999999" customHeight="1">
      <c r="A8" s="25" t="s">
        <v>24</v>
      </c>
      <c r="D8" s="87"/>
      <c r="E8" s="87"/>
      <c r="F8" s="87"/>
      <c r="K8" s="25" t="s">
        <v>25</v>
      </c>
      <c r="P8" s="25" t="s">
        <v>26</v>
      </c>
      <c r="Z8" s="25" t="s">
        <v>27</v>
      </c>
      <c r="AD8" s="25" t="s">
        <v>28</v>
      </c>
    </row>
    <row r="9" spans="1:38" ht="19.899999999999999" customHeight="1">
      <c r="A9" s="299" t="s">
        <v>0</v>
      </c>
      <c r="B9" s="299" t="s">
        <v>1</v>
      </c>
      <c r="C9" s="299" t="s">
        <v>29</v>
      </c>
      <c r="D9" s="288" t="s">
        <v>30</v>
      </c>
      <c r="E9" s="290"/>
      <c r="F9" s="288" t="s">
        <v>31</v>
      </c>
      <c r="G9" s="290"/>
      <c r="H9" s="288" t="s">
        <v>47</v>
      </c>
      <c r="I9" s="290"/>
      <c r="J9" s="8"/>
      <c r="K9" s="26" t="s">
        <v>32</v>
      </c>
      <c r="L9" s="26" t="s">
        <v>33</v>
      </c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Season 1</v>
      </c>
      <c r="T9" s="293"/>
      <c r="U9" s="291" t="str">
        <f>F9</f>
        <v>Season 2</v>
      </c>
      <c r="V9" s="293"/>
      <c r="W9" s="291" t="str">
        <f>H9</f>
        <v>Season 3</v>
      </c>
      <c r="X9" s="293"/>
      <c r="Z9" s="27" t="s">
        <v>299</v>
      </c>
      <c r="AA9" s="27" t="s">
        <v>301</v>
      </c>
      <c r="AB9" s="27" t="s">
        <v>561</v>
      </c>
      <c r="AD9" s="295" t="s">
        <v>0</v>
      </c>
      <c r="AE9" s="295" t="s">
        <v>1</v>
      </c>
      <c r="AF9" s="295" t="s">
        <v>29</v>
      </c>
      <c r="AG9" s="282" t="str">
        <f>S9</f>
        <v>Season 1</v>
      </c>
      <c r="AH9" s="284"/>
      <c r="AI9" s="282" t="str">
        <f>U9</f>
        <v>Season 2</v>
      </c>
      <c r="AJ9" s="284"/>
      <c r="AK9" s="282" t="str">
        <f>W9</f>
        <v>Season 3</v>
      </c>
      <c r="AL9" s="284"/>
    </row>
    <row r="10" spans="1:38" ht="19.899999999999999" customHeight="1">
      <c r="A10" s="299"/>
      <c r="B10" s="299"/>
      <c r="C10" s="299"/>
      <c r="D10" s="288" t="s">
        <v>605</v>
      </c>
      <c r="E10" s="290"/>
      <c r="F10" s="288" t="s">
        <v>606</v>
      </c>
      <c r="G10" s="290"/>
      <c r="H10" s="288" t="s">
        <v>607</v>
      </c>
      <c r="I10" s="290"/>
      <c r="J10" s="8"/>
      <c r="K10" s="26"/>
      <c r="L10" s="26"/>
      <c r="M10" s="26" t="s">
        <v>608</v>
      </c>
      <c r="N10" s="26" t="s">
        <v>609</v>
      </c>
      <c r="P10" s="294"/>
      <c r="Q10" s="294"/>
      <c r="R10" s="294"/>
      <c r="S10" s="291" t="str">
        <f>D10</f>
        <v>01 Aug 2019 to 20 Dec 2019</v>
      </c>
      <c r="T10" s="293"/>
      <c r="U10" s="291" t="str">
        <f>F10</f>
        <v>21 Dec 2019 to 07 Jan 2020</v>
      </c>
      <c r="V10" s="293"/>
      <c r="W10" s="291" t="str">
        <f>H10</f>
        <v>08 Jan 2020 to 14 Apr 2020</v>
      </c>
      <c r="X10" s="293"/>
      <c r="Z10" s="27"/>
      <c r="AA10" s="27"/>
      <c r="AB10" s="27"/>
      <c r="AD10" s="296"/>
      <c r="AE10" s="296"/>
      <c r="AF10" s="296"/>
      <c r="AG10" s="282" t="str">
        <f>S10</f>
        <v>01 Aug 2019 to 20 Dec 2019</v>
      </c>
      <c r="AH10" s="284"/>
      <c r="AI10" s="282" t="str">
        <f>U10</f>
        <v>21 Dec 2019 to 07 Jan 2020</v>
      </c>
      <c r="AJ10" s="284"/>
      <c r="AK10" s="282" t="str">
        <f>W10</f>
        <v>08 Jan 2020 to 14 Apr 2020</v>
      </c>
      <c r="AL10" s="284"/>
    </row>
    <row r="11" spans="1:38" ht="19.899999999999999" customHeight="1">
      <c r="A11" s="299"/>
      <c r="B11" s="299"/>
      <c r="C11" s="299"/>
      <c r="D11" s="29" t="s">
        <v>3</v>
      </c>
      <c r="E11" s="29" t="s">
        <v>4</v>
      </c>
      <c r="F11" s="29" t="s">
        <v>3</v>
      </c>
      <c r="G11" s="29" t="s">
        <v>4</v>
      </c>
      <c r="H11" s="29" t="s">
        <v>3</v>
      </c>
      <c r="I11" s="29" t="s">
        <v>4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D11" s="297"/>
      <c r="AE11" s="297"/>
      <c r="AF11" s="297"/>
      <c r="AG11" s="52" t="s">
        <v>3</v>
      </c>
      <c r="AH11" s="52" t="s">
        <v>4</v>
      </c>
      <c r="AI11" s="52" t="s">
        <v>3</v>
      </c>
      <c r="AJ11" s="52" t="s">
        <v>4</v>
      </c>
      <c r="AK11" s="52" t="s">
        <v>3</v>
      </c>
      <c r="AL11" s="52" t="s">
        <v>4</v>
      </c>
    </row>
    <row r="12" spans="1:38" ht="19.899999999999999" customHeight="1">
      <c r="A12" s="30" t="s">
        <v>330</v>
      </c>
      <c r="B12" s="31" t="s">
        <v>62</v>
      </c>
      <c r="C12" s="31" t="s">
        <v>73</v>
      </c>
      <c r="D12" s="38">
        <f>E12*0.7</f>
        <v>595</v>
      </c>
      <c r="E12" s="31">
        <v>850</v>
      </c>
      <c r="F12" s="38">
        <f>G12*0.7</f>
        <v>875</v>
      </c>
      <c r="G12" s="31">
        <v>1250</v>
      </c>
      <c r="H12" s="38">
        <f>I12*0.7</f>
        <v>735</v>
      </c>
      <c r="I12" s="31">
        <v>1050</v>
      </c>
      <c r="J12" s="8"/>
      <c r="K12" s="33"/>
      <c r="L12" s="33"/>
      <c r="M12" s="33">
        <v>6</v>
      </c>
      <c r="N12" s="33">
        <v>12</v>
      </c>
      <c r="P12" s="30" t="str">
        <f t="shared" ref="P12:R22" si="0">A12</f>
        <v>Beach Villa</v>
      </c>
      <c r="Q12" s="31" t="str">
        <f t="shared" si="0"/>
        <v>PAI</v>
      </c>
      <c r="R12" s="31" t="str">
        <f t="shared" si="0"/>
        <v>02 Adults</v>
      </c>
      <c r="S12" s="31">
        <f>D12+M12</f>
        <v>601</v>
      </c>
      <c r="T12" s="34">
        <f>E12+N12</f>
        <v>862</v>
      </c>
      <c r="U12" s="34">
        <f t="shared" ref="U12:V22" si="1">F12+M12</f>
        <v>881</v>
      </c>
      <c r="V12" s="34">
        <f t="shared" si="1"/>
        <v>1262</v>
      </c>
      <c r="W12" s="34">
        <f t="shared" ref="W12:X22" si="2">H12+M12</f>
        <v>741</v>
      </c>
      <c r="X12" s="34">
        <f t="shared" si="2"/>
        <v>1062</v>
      </c>
      <c r="Z12" s="53">
        <v>10</v>
      </c>
      <c r="AA12" s="53">
        <v>20</v>
      </c>
      <c r="AB12" s="53">
        <v>10</v>
      </c>
      <c r="AD12" s="30" t="str">
        <f t="shared" ref="AD12:AF22" si="3">P12</f>
        <v>Beach Villa</v>
      </c>
      <c r="AE12" s="31" t="str">
        <f t="shared" si="3"/>
        <v>PAI</v>
      </c>
      <c r="AF12" s="31" t="str">
        <f t="shared" si="3"/>
        <v>02 Adults</v>
      </c>
      <c r="AG12" s="31">
        <f>S12+Z12</f>
        <v>611</v>
      </c>
      <c r="AH12" s="31">
        <f t="shared" ref="AH12:AI22" si="4">T12+Z12</f>
        <v>872</v>
      </c>
      <c r="AI12" s="31">
        <f t="shared" si="4"/>
        <v>901</v>
      </c>
      <c r="AJ12" s="31">
        <f t="shared" ref="AJ12:AK22" si="5">V12+AA12</f>
        <v>1282</v>
      </c>
      <c r="AK12" s="31">
        <f t="shared" si="5"/>
        <v>751</v>
      </c>
      <c r="AL12" s="31">
        <f>X12+AB12</f>
        <v>1072</v>
      </c>
    </row>
    <row r="13" spans="1:38" ht="19.899999999999999" customHeight="1">
      <c r="A13" s="30" t="s">
        <v>610</v>
      </c>
      <c r="B13" s="31" t="s">
        <v>62</v>
      </c>
      <c r="C13" s="31" t="s">
        <v>73</v>
      </c>
      <c r="D13" s="38">
        <f t="shared" ref="D13:D21" si="6">E13*0.7</f>
        <v>630</v>
      </c>
      <c r="E13" s="31">
        <v>900</v>
      </c>
      <c r="F13" s="38">
        <f t="shared" ref="F13:F21" si="7">G13*0.7</f>
        <v>944.99999999999989</v>
      </c>
      <c r="G13" s="31">
        <v>1350</v>
      </c>
      <c r="H13" s="38">
        <f t="shared" ref="H13:H21" si="8">I13*0.7</f>
        <v>770</v>
      </c>
      <c r="I13" s="31">
        <v>1100</v>
      </c>
      <c r="J13" s="8"/>
      <c r="K13" s="33"/>
      <c r="L13" s="33"/>
      <c r="M13" s="33">
        <v>6</v>
      </c>
      <c r="N13" s="33">
        <v>12</v>
      </c>
      <c r="P13" s="30" t="str">
        <f t="shared" si="0"/>
        <v xml:space="preserve">Jacuzzi Beach Villa </v>
      </c>
      <c r="Q13" s="31" t="str">
        <f t="shared" si="0"/>
        <v>PAI</v>
      </c>
      <c r="R13" s="31" t="str">
        <f t="shared" si="0"/>
        <v>02 Adults</v>
      </c>
      <c r="S13" s="31">
        <f t="shared" ref="S13:T22" si="9">D13+M13</f>
        <v>636</v>
      </c>
      <c r="T13" s="34">
        <f t="shared" si="9"/>
        <v>912</v>
      </c>
      <c r="U13" s="34">
        <f t="shared" si="1"/>
        <v>950.99999999999989</v>
      </c>
      <c r="V13" s="34">
        <f t="shared" si="1"/>
        <v>1362</v>
      </c>
      <c r="W13" s="34">
        <f t="shared" si="2"/>
        <v>776</v>
      </c>
      <c r="X13" s="34">
        <f t="shared" si="2"/>
        <v>1112</v>
      </c>
      <c r="Z13" s="53">
        <v>10</v>
      </c>
      <c r="AA13" s="53">
        <v>20</v>
      </c>
      <c r="AB13" s="53">
        <v>10</v>
      </c>
      <c r="AD13" s="30" t="str">
        <f t="shared" si="3"/>
        <v xml:space="preserve">Jacuzzi Beach Villa </v>
      </c>
      <c r="AE13" s="31" t="str">
        <f t="shared" si="3"/>
        <v>PAI</v>
      </c>
      <c r="AF13" s="31" t="str">
        <f t="shared" si="3"/>
        <v>02 Adults</v>
      </c>
      <c r="AG13" s="31">
        <f>S13+Z13</f>
        <v>646</v>
      </c>
      <c r="AH13" s="31">
        <f t="shared" si="4"/>
        <v>922</v>
      </c>
      <c r="AI13" s="31">
        <f t="shared" si="4"/>
        <v>970.99999999999989</v>
      </c>
      <c r="AJ13" s="31">
        <f t="shared" si="5"/>
        <v>1382</v>
      </c>
      <c r="AK13" s="31">
        <f t="shared" si="5"/>
        <v>786</v>
      </c>
      <c r="AL13" s="31">
        <f>X13+AB13</f>
        <v>1122</v>
      </c>
    </row>
    <row r="14" spans="1:38" ht="19.899999999999999" customHeight="1">
      <c r="A14" s="30" t="s">
        <v>576</v>
      </c>
      <c r="B14" s="31" t="s">
        <v>62</v>
      </c>
      <c r="C14" s="31" t="s">
        <v>73</v>
      </c>
      <c r="D14" s="38">
        <f t="shared" si="6"/>
        <v>665</v>
      </c>
      <c r="E14" s="31">
        <v>950</v>
      </c>
      <c r="F14" s="38">
        <f t="shared" si="7"/>
        <v>979.99999999999989</v>
      </c>
      <c r="G14" s="31">
        <v>1400</v>
      </c>
      <c r="H14" s="38">
        <f t="shared" si="8"/>
        <v>805</v>
      </c>
      <c r="I14" s="31">
        <v>1150</v>
      </c>
      <c r="J14" s="8"/>
      <c r="K14" s="33"/>
      <c r="L14" s="33"/>
      <c r="M14" s="33">
        <v>6</v>
      </c>
      <c r="N14" s="33">
        <v>12</v>
      </c>
      <c r="P14" s="30" t="str">
        <f t="shared" si="0"/>
        <v xml:space="preserve">Beach Villa with Pool </v>
      </c>
      <c r="Q14" s="31" t="str">
        <f t="shared" si="0"/>
        <v>PAI</v>
      </c>
      <c r="R14" s="31" t="str">
        <f t="shared" si="0"/>
        <v>02 Adults</v>
      </c>
      <c r="S14" s="31">
        <f t="shared" si="9"/>
        <v>671</v>
      </c>
      <c r="T14" s="34">
        <f t="shared" si="9"/>
        <v>962</v>
      </c>
      <c r="U14" s="34">
        <f t="shared" si="1"/>
        <v>985.99999999999989</v>
      </c>
      <c r="V14" s="34">
        <f t="shared" si="1"/>
        <v>1412</v>
      </c>
      <c r="W14" s="34">
        <f t="shared" si="2"/>
        <v>811</v>
      </c>
      <c r="X14" s="34">
        <f t="shared" si="2"/>
        <v>1162</v>
      </c>
      <c r="Z14" s="53">
        <v>12</v>
      </c>
      <c r="AA14" s="53">
        <v>20</v>
      </c>
      <c r="AB14" s="53">
        <v>12</v>
      </c>
      <c r="AD14" s="30" t="str">
        <f t="shared" si="3"/>
        <v xml:space="preserve">Beach Villa with Pool </v>
      </c>
      <c r="AE14" s="31" t="str">
        <f t="shared" si="3"/>
        <v>PAI</v>
      </c>
      <c r="AF14" s="31" t="str">
        <f t="shared" si="3"/>
        <v>02 Adults</v>
      </c>
      <c r="AG14" s="31">
        <f t="shared" ref="AG14:AG22" si="10">S14+Z14</f>
        <v>683</v>
      </c>
      <c r="AH14" s="31">
        <f t="shared" si="4"/>
        <v>974</v>
      </c>
      <c r="AI14" s="31">
        <f t="shared" si="4"/>
        <v>1005.9999999999999</v>
      </c>
      <c r="AJ14" s="31">
        <f t="shared" si="5"/>
        <v>1432</v>
      </c>
      <c r="AK14" s="31">
        <f t="shared" si="5"/>
        <v>823</v>
      </c>
      <c r="AL14" s="31">
        <f t="shared" ref="AL14:AL22" si="11">X14+AB14</f>
        <v>1174</v>
      </c>
    </row>
    <row r="15" spans="1:38" ht="19.899999999999999" customHeight="1">
      <c r="A15" s="30" t="s">
        <v>611</v>
      </c>
      <c r="B15" s="31" t="s">
        <v>62</v>
      </c>
      <c r="C15" s="31" t="s">
        <v>73</v>
      </c>
      <c r="D15" s="38">
        <f t="shared" si="6"/>
        <v>909.99999999999989</v>
      </c>
      <c r="E15" s="31">
        <v>1300</v>
      </c>
      <c r="F15" s="38">
        <f t="shared" si="7"/>
        <v>1540</v>
      </c>
      <c r="G15" s="31">
        <v>2200</v>
      </c>
      <c r="H15" s="38">
        <f t="shared" si="8"/>
        <v>1050</v>
      </c>
      <c r="I15" s="31">
        <v>1500</v>
      </c>
      <c r="J15" s="8"/>
      <c r="K15" s="33"/>
      <c r="L15" s="33"/>
      <c r="M15" s="33">
        <v>6</v>
      </c>
      <c r="N15" s="33">
        <v>12</v>
      </c>
      <c r="P15" s="30" t="str">
        <f t="shared" si="0"/>
        <v xml:space="preserve">Superior Beach Villa with Pool </v>
      </c>
      <c r="Q15" s="31" t="str">
        <f t="shared" si="0"/>
        <v>PAI</v>
      </c>
      <c r="R15" s="31" t="str">
        <f t="shared" si="0"/>
        <v>02 Adults</v>
      </c>
      <c r="S15" s="31">
        <f t="shared" si="9"/>
        <v>915.99999999999989</v>
      </c>
      <c r="T15" s="34">
        <f t="shared" si="9"/>
        <v>1312</v>
      </c>
      <c r="U15" s="34">
        <f t="shared" si="1"/>
        <v>1546</v>
      </c>
      <c r="V15" s="34">
        <f t="shared" si="1"/>
        <v>2212</v>
      </c>
      <c r="W15" s="34">
        <f t="shared" si="2"/>
        <v>1056</v>
      </c>
      <c r="X15" s="34">
        <f t="shared" si="2"/>
        <v>1512</v>
      </c>
      <c r="Z15" s="53">
        <v>12</v>
      </c>
      <c r="AA15" s="53">
        <v>20</v>
      </c>
      <c r="AB15" s="53">
        <v>12</v>
      </c>
      <c r="AD15" s="30" t="str">
        <f t="shared" si="3"/>
        <v xml:space="preserve">Superior Beach Villa with Pool </v>
      </c>
      <c r="AE15" s="31" t="str">
        <f t="shared" si="3"/>
        <v>PAI</v>
      </c>
      <c r="AF15" s="31" t="str">
        <f t="shared" si="3"/>
        <v>02 Adults</v>
      </c>
      <c r="AG15" s="31">
        <f t="shared" si="10"/>
        <v>927.99999999999989</v>
      </c>
      <c r="AH15" s="31">
        <f t="shared" si="4"/>
        <v>1324</v>
      </c>
      <c r="AI15" s="31">
        <f t="shared" si="4"/>
        <v>1566</v>
      </c>
      <c r="AJ15" s="31">
        <f t="shared" si="5"/>
        <v>2232</v>
      </c>
      <c r="AK15" s="31">
        <f t="shared" si="5"/>
        <v>1068</v>
      </c>
      <c r="AL15" s="31">
        <f t="shared" si="11"/>
        <v>1524</v>
      </c>
    </row>
    <row r="16" spans="1:38" ht="19.899999999999999" customHeight="1">
      <c r="A16" s="30" t="s">
        <v>612</v>
      </c>
      <c r="B16" s="31" t="s">
        <v>62</v>
      </c>
      <c r="C16" s="31" t="s">
        <v>68</v>
      </c>
      <c r="D16" s="38">
        <f>E16</f>
        <v>1200</v>
      </c>
      <c r="E16" s="88">
        <v>1200</v>
      </c>
      <c r="F16" s="38">
        <f>G16</f>
        <v>2300</v>
      </c>
      <c r="G16" s="88">
        <v>2300</v>
      </c>
      <c r="H16" s="38">
        <f>I16</f>
        <v>1500</v>
      </c>
      <c r="I16" s="88">
        <v>1500</v>
      </c>
      <c r="J16" s="8"/>
      <c r="K16" s="33"/>
      <c r="L16" s="33"/>
      <c r="M16" s="33">
        <v>6</v>
      </c>
      <c r="N16" s="33">
        <v>24</v>
      </c>
      <c r="P16" s="30" t="str">
        <f t="shared" si="0"/>
        <v xml:space="preserve">Family Beach Villa with Pool </v>
      </c>
      <c r="Q16" s="31" t="str">
        <f t="shared" si="0"/>
        <v>PAI</v>
      </c>
      <c r="R16" s="31" t="str">
        <f t="shared" si="0"/>
        <v>04 Persons</v>
      </c>
      <c r="S16" s="31">
        <f t="shared" si="9"/>
        <v>1206</v>
      </c>
      <c r="T16" s="27">
        <f>E16+(N16)</f>
        <v>1224</v>
      </c>
      <c r="U16" s="34">
        <f t="shared" si="1"/>
        <v>2306</v>
      </c>
      <c r="V16" s="27">
        <f>G16+(N16)</f>
        <v>2324</v>
      </c>
      <c r="W16" s="34">
        <f t="shared" si="2"/>
        <v>1506</v>
      </c>
      <c r="X16" s="27">
        <f>I16+(N16)</f>
        <v>1524</v>
      </c>
      <c r="Z16" s="53">
        <v>12</v>
      </c>
      <c r="AA16" s="53">
        <v>20</v>
      </c>
      <c r="AB16" s="53">
        <v>12</v>
      </c>
      <c r="AD16" s="30" t="str">
        <f t="shared" si="3"/>
        <v xml:space="preserve">Family Beach Villa with Pool </v>
      </c>
      <c r="AE16" s="31" t="str">
        <f t="shared" si="3"/>
        <v>PAI</v>
      </c>
      <c r="AF16" s="31" t="str">
        <f t="shared" si="3"/>
        <v>04 Persons</v>
      </c>
      <c r="AG16" s="31">
        <f t="shared" si="10"/>
        <v>1218</v>
      </c>
      <c r="AH16" s="31">
        <f t="shared" si="4"/>
        <v>1236</v>
      </c>
      <c r="AI16" s="31">
        <f t="shared" si="4"/>
        <v>2326</v>
      </c>
      <c r="AJ16" s="31">
        <f t="shared" si="5"/>
        <v>2344</v>
      </c>
      <c r="AK16" s="31">
        <f t="shared" si="5"/>
        <v>1518</v>
      </c>
      <c r="AL16" s="31">
        <f t="shared" si="11"/>
        <v>1536</v>
      </c>
    </row>
    <row r="17" spans="1:38" ht="19.899999999999999" customHeight="1">
      <c r="A17" s="30" t="s">
        <v>613</v>
      </c>
      <c r="B17" s="31" t="s">
        <v>62</v>
      </c>
      <c r="C17" s="31" t="s">
        <v>206</v>
      </c>
      <c r="D17" s="38">
        <f>E17</f>
        <v>3900</v>
      </c>
      <c r="E17" s="88">
        <v>3900</v>
      </c>
      <c r="F17" s="38">
        <f>G17</f>
        <v>6000</v>
      </c>
      <c r="G17" s="88">
        <v>6000</v>
      </c>
      <c r="H17" s="38">
        <f>I17</f>
        <v>4500</v>
      </c>
      <c r="I17" s="88">
        <v>4500</v>
      </c>
      <c r="J17" s="8"/>
      <c r="K17" s="33"/>
      <c r="L17" s="33"/>
      <c r="M17" s="33">
        <v>6</v>
      </c>
      <c r="N17" s="33">
        <v>36</v>
      </c>
      <c r="P17" s="30" t="str">
        <f t="shared" si="0"/>
        <v xml:space="preserve">Royal Beach Villa </v>
      </c>
      <c r="Q17" s="31" t="str">
        <f t="shared" si="0"/>
        <v>PAI</v>
      </c>
      <c r="R17" s="31" t="str">
        <f t="shared" si="0"/>
        <v>06 Persons</v>
      </c>
      <c r="S17" s="31">
        <f t="shared" si="9"/>
        <v>3906</v>
      </c>
      <c r="T17" s="27">
        <f>E17+(N17)</f>
        <v>3936</v>
      </c>
      <c r="U17" s="34">
        <f t="shared" si="1"/>
        <v>6006</v>
      </c>
      <c r="V17" s="27">
        <f>G17+(N17)</f>
        <v>6036</v>
      </c>
      <c r="W17" s="34">
        <f t="shared" si="2"/>
        <v>4506</v>
      </c>
      <c r="X17" s="27">
        <f>I17+(N17)</f>
        <v>4536</v>
      </c>
      <c r="Z17" s="53">
        <v>30</v>
      </c>
      <c r="AA17" s="53">
        <v>20</v>
      </c>
      <c r="AB17" s="53">
        <v>30</v>
      </c>
      <c r="AD17" s="30" t="str">
        <f t="shared" si="3"/>
        <v xml:space="preserve">Royal Beach Villa </v>
      </c>
      <c r="AE17" s="31" t="str">
        <f t="shared" si="3"/>
        <v>PAI</v>
      </c>
      <c r="AF17" s="31" t="str">
        <f t="shared" si="3"/>
        <v>06 Persons</v>
      </c>
      <c r="AG17" s="31">
        <f t="shared" si="10"/>
        <v>3936</v>
      </c>
      <c r="AH17" s="31">
        <f t="shared" si="4"/>
        <v>3966</v>
      </c>
      <c r="AI17" s="31">
        <f t="shared" si="4"/>
        <v>6026</v>
      </c>
      <c r="AJ17" s="31">
        <f t="shared" si="5"/>
        <v>6056</v>
      </c>
      <c r="AK17" s="31">
        <f t="shared" si="5"/>
        <v>4536</v>
      </c>
      <c r="AL17" s="31">
        <f t="shared" si="11"/>
        <v>4566</v>
      </c>
    </row>
    <row r="18" spans="1:38" ht="19.899999999999999" customHeight="1">
      <c r="A18" s="30" t="s">
        <v>378</v>
      </c>
      <c r="B18" s="31" t="s">
        <v>62</v>
      </c>
      <c r="C18" s="31" t="s">
        <v>73</v>
      </c>
      <c r="D18" s="38">
        <f t="shared" si="6"/>
        <v>665</v>
      </c>
      <c r="E18" s="31">
        <v>950</v>
      </c>
      <c r="F18" s="38">
        <f t="shared" si="7"/>
        <v>944.99999999999989</v>
      </c>
      <c r="G18" s="31">
        <v>1350</v>
      </c>
      <c r="H18" s="38">
        <f t="shared" si="8"/>
        <v>805</v>
      </c>
      <c r="I18" s="31">
        <v>1150</v>
      </c>
      <c r="J18" s="8"/>
      <c r="K18" s="33"/>
      <c r="L18" s="33"/>
      <c r="M18" s="33">
        <v>6</v>
      </c>
      <c r="N18" s="33">
        <v>12</v>
      </c>
      <c r="P18" s="30" t="str">
        <f t="shared" si="0"/>
        <v xml:space="preserve">Water Villa </v>
      </c>
      <c r="Q18" s="31" t="str">
        <f t="shared" si="0"/>
        <v>PAI</v>
      </c>
      <c r="R18" s="31" t="str">
        <f t="shared" si="0"/>
        <v>02 Adults</v>
      </c>
      <c r="S18" s="31">
        <f t="shared" si="9"/>
        <v>671</v>
      </c>
      <c r="T18" s="34">
        <f t="shared" si="9"/>
        <v>962</v>
      </c>
      <c r="U18" s="34">
        <f t="shared" si="1"/>
        <v>950.99999999999989</v>
      </c>
      <c r="V18" s="34">
        <f t="shared" si="1"/>
        <v>1362</v>
      </c>
      <c r="W18" s="34">
        <f t="shared" si="2"/>
        <v>811</v>
      </c>
      <c r="X18" s="34">
        <f t="shared" si="2"/>
        <v>1162</v>
      </c>
      <c r="Z18" s="53">
        <v>12</v>
      </c>
      <c r="AA18" s="53">
        <v>20</v>
      </c>
      <c r="AB18" s="53">
        <v>12</v>
      </c>
      <c r="AD18" s="30" t="str">
        <f t="shared" si="3"/>
        <v xml:space="preserve">Water Villa </v>
      </c>
      <c r="AE18" s="31" t="str">
        <f t="shared" si="3"/>
        <v>PAI</v>
      </c>
      <c r="AF18" s="31" t="str">
        <f t="shared" si="3"/>
        <v>02 Adults</v>
      </c>
      <c r="AG18" s="31">
        <f t="shared" si="10"/>
        <v>683</v>
      </c>
      <c r="AH18" s="31">
        <f t="shared" si="4"/>
        <v>974</v>
      </c>
      <c r="AI18" s="31">
        <f t="shared" si="4"/>
        <v>970.99999999999989</v>
      </c>
      <c r="AJ18" s="31">
        <f t="shared" si="5"/>
        <v>1382</v>
      </c>
      <c r="AK18" s="31">
        <f t="shared" si="5"/>
        <v>823</v>
      </c>
      <c r="AL18" s="31">
        <f t="shared" si="11"/>
        <v>1174</v>
      </c>
    </row>
    <row r="19" spans="1:38" ht="19.899999999999999" customHeight="1">
      <c r="A19" s="30" t="s">
        <v>614</v>
      </c>
      <c r="B19" s="31" t="s">
        <v>62</v>
      </c>
      <c r="C19" s="31" t="s">
        <v>73</v>
      </c>
      <c r="D19" s="38">
        <f t="shared" si="6"/>
        <v>700</v>
      </c>
      <c r="E19" s="31">
        <v>1000</v>
      </c>
      <c r="F19" s="38">
        <f t="shared" si="7"/>
        <v>1014.9999999999999</v>
      </c>
      <c r="G19" s="31">
        <v>1450</v>
      </c>
      <c r="H19" s="38">
        <f t="shared" si="8"/>
        <v>840</v>
      </c>
      <c r="I19" s="31">
        <v>1200</v>
      </c>
      <c r="J19" s="8"/>
      <c r="K19" s="33"/>
      <c r="L19" s="33"/>
      <c r="M19" s="33">
        <v>6</v>
      </c>
      <c r="N19" s="33">
        <v>12</v>
      </c>
      <c r="P19" s="30" t="str">
        <f t="shared" si="0"/>
        <v xml:space="preserve">Jacuzzi Water Villa </v>
      </c>
      <c r="Q19" s="31" t="str">
        <f t="shared" si="0"/>
        <v>PAI</v>
      </c>
      <c r="R19" s="31" t="str">
        <f t="shared" si="0"/>
        <v>02 Adults</v>
      </c>
      <c r="S19" s="31">
        <f t="shared" si="9"/>
        <v>706</v>
      </c>
      <c r="T19" s="34">
        <f t="shared" si="9"/>
        <v>1012</v>
      </c>
      <c r="U19" s="34">
        <f t="shared" si="1"/>
        <v>1020.9999999999999</v>
      </c>
      <c r="V19" s="34">
        <f t="shared" si="1"/>
        <v>1462</v>
      </c>
      <c r="W19" s="34">
        <f t="shared" si="2"/>
        <v>846</v>
      </c>
      <c r="X19" s="34">
        <f t="shared" si="2"/>
        <v>1212</v>
      </c>
      <c r="Z19" s="53">
        <v>12</v>
      </c>
      <c r="AA19" s="53">
        <v>20</v>
      </c>
      <c r="AB19" s="53">
        <v>12</v>
      </c>
      <c r="AD19" s="30" t="str">
        <f t="shared" si="3"/>
        <v xml:space="preserve">Jacuzzi Water Villa </v>
      </c>
      <c r="AE19" s="31" t="str">
        <f t="shared" si="3"/>
        <v>PAI</v>
      </c>
      <c r="AF19" s="31" t="str">
        <f t="shared" si="3"/>
        <v>02 Adults</v>
      </c>
      <c r="AG19" s="31">
        <f t="shared" si="10"/>
        <v>718</v>
      </c>
      <c r="AH19" s="31">
        <f t="shared" si="4"/>
        <v>1024</v>
      </c>
      <c r="AI19" s="31">
        <f t="shared" si="4"/>
        <v>1041</v>
      </c>
      <c r="AJ19" s="31">
        <f t="shared" si="5"/>
        <v>1482</v>
      </c>
      <c r="AK19" s="31">
        <f t="shared" si="5"/>
        <v>858</v>
      </c>
      <c r="AL19" s="31">
        <f t="shared" si="11"/>
        <v>1224</v>
      </c>
    </row>
    <row r="20" spans="1:38" ht="19.899999999999999" customHeight="1">
      <c r="A20" s="30" t="s">
        <v>615</v>
      </c>
      <c r="B20" s="31" t="s">
        <v>62</v>
      </c>
      <c r="C20" s="31" t="s">
        <v>73</v>
      </c>
      <c r="D20" s="38">
        <f t="shared" si="6"/>
        <v>735</v>
      </c>
      <c r="E20" s="31">
        <v>1050</v>
      </c>
      <c r="F20" s="38">
        <f t="shared" si="7"/>
        <v>1050</v>
      </c>
      <c r="G20" s="31">
        <v>1500</v>
      </c>
      <c r="H20" s="38">
        <f t="shared" si="8"/>
        <v>875</v>
      </c>
      <c r="I20" s="31">
        <v>1250</v>
      </c>
      <c r="J20" s="8"/>
      <c r="K20" s="33"/>
      <c r="L20" s="33"/>
      <c r="M20" s="33">
        <v>6</v>
      </c>
      <c r="N20" s="33">
        <v>12</v>
      </c>
      <c r="P20" s="30" t="str">
        <f t="shared" si="0"/>
        <v xml:space="preserve">Water Villa with Pool </v>
      </c>
      <c r="Q20" s="31" t="str">
        <f t="shared" si="0"/>
        <v>PAI</v>
      </c>
      <c r="R20" s="31" t="str">
        <f t="shared" si="0"/>
        <v>02 Adults</v>
      </c>
      <c r="S20" s="31">
        <f t="shared" si="9"/>
        <v>741</v>
      </c>
      <c r="T20" s="34">
        <f t="shared" si="9"/>
        <v>1062</v>
      </c>
      <c r="U20" s="34">
        <f t="shared" si="1"/>
        <v>1056</v>
      </c>
      <c r="V20" s="34">
        <f t="shared" si="1"/>
        <v>1512</v>
      </c>
      <c r="W20" s="34">
        <f t="shared" si="2"/>
        <v>881</v>
      </c>
      <c r="X20" s="34">
        <f t="shared" si="2"/>
        <v>1262</v>
      </c>
      <c r="Z20" s="53">
        <v>12</v>
      </c>
      <c r="AA20" s="53">
        <v>20</v>
      </c>
      <c r="AB20" s="53">
        <v>12</v>
      </c>
      <c r="AD20" s="30" t="str">
        <f t="shared" si="3"/>
        <v xml:space="preserve">Water Villa with Pool </v>
      </c>
      <c r="AE20" s="31" t="str">
        <f t="shared" si="3"/>
        <v>PAI</v>
      </c>
      <c r="AF20" s="31" t="str">
        <f t="shared" si="3"/>
        <v>02 Adults</v>
      </c>
      <c r="AG20" s="31">
        <f t="shared" si="10"/>
        <v>753</v>
      </c>
      <c r="AH20" s="31">
        <f t="shared" si="4"/>
        <v>1074</v>
      </c>
      <c r="AI20" s="31">
        <f t="shared" si="4"/>
        <v>1076</v>
      </c>
      <c r="AJ20" s="31">
        <f t="shared" si="5"/>
        <v>1532</v>
      </c>
      <c r="AK20" s="31">
        <f t="shared" si="5"/>
        <v>893</v>
      </c>
      <c r="AL20" s="31">
        <f t="shared" si="11"/>
        <v>1274</v>
      </c>
    </row>
    <row r="21" spans="1:38" ht="19.899999999999999" customHeight="1">
      <c r="A21" s="30" t="s">
        <v>616</v>
      </c>
      <c r="B21" s="31" t="s">
        <v>62</v>
      </c>
      <c r="C21" s="31" t="s">
        <v>73</v>
      </c>
      <c r="D21" s="38">
        <f t="shared" si="6"/>
        <v>1014.9999999999999</v>
      </c>
      <c r="E21" s="31">
        <v>1450</v>
      </c>
      <c r="F21" s="38">
        <f t="shared" si="7"/>
        <v>1610</v>
      </c>
      <c r="G21" s="31">
        <v>2300</v>
      </c>
      <c r="H21" s="38">
        <f t="shared" si="8"/>
        <v>1120</v>
      </c>
      <c r="I21" s="31">
        <v>1600</v>
      </c>
      <c r="J21" s="8"/>
      <c r="K21" s="33"/>
      <c r="L21" s="33"/>
      <c r="M21" s="33">
        <v>6</v>
      </c>
      <c r="N21" s="33">
        <v>12</v>
      </c>
      <c r="P21" s="30" t="str">
        <f t="shared" si="0"/>
        <v xml:space="preserve">Superior Water Villa with Pool </v>
      </c>
      <c r="Q21" s="31" t="str">
        <f t="shared" si="0"/>
        <v>PAI</v>
      </c>
      <c r="R21" s="31" t="str">
        <f t="shared" si="0"/>
        <v>02 Adults</v>
      </c>
      <c r="S21" s="31">
        <f t="shared" si="9"/>
        <v>1020.9999999999999</v>
      </c>
      <c r="T21" s="34">
        <f t="shared" si="9"/>
        <v>1462</v>
      </c>
      <c r="U21" s="34">
        <f t="shared" si="1"/>
        <v>1616</v>
      </c>
      <c r="V21" s="34">
        <f t="shared" si="1"/>
        <v>2312</v>
      </c>
      <c r="W21" s="34">
        <f t="shared" si="2"/>
        <v>1126</v>
      </c>
      <c r="X21" s="34">
        <f t="shared" si="2"/>
        <v>1612</v>
      </c>
      <c r="Z21" s="53">
        <v>12</v>
      </c>
      <c r="AA21" s="53">
        <v>20</v>
      </c>
      <c r="AB21" s="53">
        <v>12</v>
      </c>
      <c r="AD21" s="30" t="str">
        <f t="shared" si="3"/>
        <v xml:space="preserve">Superior Water Villa with Pool </v>
      </c>
      <c r="AE21" s="31" t="str">
        <f t="shared" si="3"/>
        <v>PAI</v>
      </c>
      <c r="AF21" s="31" t="str">
        <f t="shared" si="3"/>
        <v>02 Adults</v>
      </c>
      <c r="AG21" s="31">
        <f t="shared" si="10"/>
        <v>1033</v>
      </c>
      <c r="AH21" s="31">
        <f t="shared" si="4"/>
        <v>1474</v>
      </c>
      <c r="AI21" s="31">
        <f t="shared" si="4"/>
        <v>1636</v>
      </c>
      <c r="AJ21" s="31">
        <f t="shared" si="5"/>
        <v>2332</v>
      </c>
      <c r="AK21" s="31">
        <f t="shared" si="5"/>
        <v>1138</v>
      </c>
      <c r="AL21" s="31">
        <f t="shared" si="11"/>
        <v>1624</v>
      </c>
    </row>
    <row r="22" spans="1:38" ht="19.899999999999999" customHeight="1">
      <c r="A22" s="30" t="s">
        <v>617</v>
      </c>
      <c r="B22" s="31" t="s">
        <v>62</v>
      </c>
      <c r="C22" s="31" t="s">
        <v>68</v>
      </c>
      <c r="D22" s="38">
        <f>E22</f>
        <v>3500</v>
      </c>
      <c r="E22" s="88">
        <v>3500</v>
      </c>
      <c r="F22" s="38">
        <f>G22</f>
        <v>4500</v>
      </c>
      <c r="G22" s="88">
        <v>4500</v>
      </c>
      <c r="H22" s="38">
        <f>I22</f>
        <v>3500</v>
      </c>
      <c r="I22" s="88">
        <v>3500</v>
      </c>
      <c r="J22" s="8"/>
      <c r="K22" s="33"/>
      <c r="L22" s="33"/>
      <c r="M22" s="33">
        <v>6</v>
      </c>
      <c r="N22" s="33">
        <v>24</v>
      </c>
      <c r="P22" s="30" t="str">
        <f t="shared" si="0"/>
        <v xml:space="preserve">Presidential Water Villa </v>
      </c>
      <c r="Q22" s="31" t="str">
        <f t="shared" si="0"/>
        <v>PAI</v>
      </c>
      <c r="R22" s="31" t="str">
        <f t="shared" si="0"/>
        <v>04 Persons</v>
      </c>
      <c r="S22" s="31">
        <f t="shared" si="9"/>
        <v>3506</v>
      </c>
      <c r="T22" s="27">
        <f>E22+(N22)</f>
        <v>3524</v>
      </c>
      <c r="U22" s="34">
        <f t="shared" si="1"/>
        <v>4506</v>
      </c>
      <c r="V22" s="27">
        <f>G22+(N22)</f>
        <v>4524</v>
      </c>
      <c r="W22" s="34">
        <f t="shared" si="2"/>
        <v>3506</v>
      </c>
      <c r="X22" s="27">
        <f>I22+(N22)</f>
        <v>3524</v>
      </c>
      <c r="Z22" s="53">
        <v>30</v>
      </c>
      <c r="AA22" s="53">
        <v>20</v>
      </c>
      <c r="AB22" s="53">
        <v>30</v>
      </c>
      <c r="AD22" s="30" t="str">
        <f t="shared" si="3"/>
        <v xml:space="preserve">Presidential Water Villa </v>
      </c>
      <c r="AE22" s="31" t="str">
        <f t="shared" si="3"/>
        <v>PAI</v>
      </c>
      <c r="AF22" s="31" t="str">
        <f t="shared" si="3"/>
        <v>04 Persons</v>
      </c>
      <c r="AG22" s="31">
        <f t="shared" si="10"/>
        <v>3536</v>
      </c>
      <c r="AH22" s="31">
        <f t="shared" si="4"/>
        <v>3554</v>
      </c>
      <c r="AI22" s="31">
        <f t="shared" si="4"/>
        <v>4526</v>
      </c>
      <c r="AJ22" s="31">
        <f t="shared" si="5"/>
        <v>4544</v>
      </c>
      <c r="AK22" s="31">
        <f t="shared" si="5"/>
        <v>3536</v>
      </c>
      <c r="AL22" s="31">
        <f t="shared" si="11"/>
        <v>3554</v>
      </c>
    </row>
    <row r="23" spans="1:38" ht="19.899999999999999" customHeight="1">
      <c r="A23" s="25" t="s">
        <v>24</v>
      </c>
      <c r="K23" s="25" t="s">
        <v>25</v>
      </c>
      <c r="P23" s="25" t="s">
        <v>26</v>
      </c>
      <c r="Z23" s="25" t="s">
        <v>27</v>
      </c>
      <c r="AD23" s="25" t="s">
        <v>28</v>
      </c>
    </row>
    <row r="24" spans="1:38" ht="19.899999999999999" customHeight="1">
      <c r="A24" s="299" t="s">
        <v>0</v>
      </c>
      <c r="B24" s="299" t="s">
        <v>1</v>
      </c>
      <c r="C24" s="299" t="s">
        <v>29</v>
      </c>
      <c r="D24" s="288" t="s">
        <v>48</v>
      </c>
      <c r="E24" s="290"/>
      <c r="F24" s="288" t="s">
        <v>51</v>
      </c>
      <c r="G24" s="290"/>
      <c r="H24" s="288">
        <v>0</v>
      </c>
      <c r="I24" s="290"/>
      <c r="J24" s="8"/>
      <c r="K24" s="26" t="s">
        <v>32</v>
      </c>
      <c r="L24" s="26" t="s">
        <v>33</v>
      </c>
      <c r="M24" s="26" t="s">
        <v>34</v>
      </c>
      <c r="N24" s="26" t="s">
        <v>34</v>
      </c>
      <c r="P24" s="294" t="s">
        <v>0</v>
      </c>
      <c r="Q24" s="294" t="s">
        <v>1</v>
      </c>
      <c r="R24" s="294" t="s">
        <v>29</v>
      </c>
      <c r="S24" s="291" t="str">
        <f>D24</f>
        <v>Season 4</v>
      </c>
      <c r="T24" s="293"/>
      <c r="U24" s="291" t="str">
        <f>F24</f>
        <v>Season 5</v>
      </c>
      <c r="V24" s="293"/>
      <c r="W24" s="291">
        <f>H24</f>
        <v>0</v>
      </c>
      <c r="X24" s="293"/>
      <c r="Z24" s="27" t="s">
        <v>299</v>
      </c>
      <c r="AA24" s="27" t="s">
        <v>301</v>
      </c>
      <c r="AB24" s="27" t="s">
        <v>561</v>
      </c>
      <c r="AD24" s="295" t="s">
        <v>0</v>
      </c>
      <c r="AE24" s="295" t="s">
        <v>1</v>
      </c>
      <c r="AF24" s="295" t="s">
        <v>29</v>
      </c>
      <c r="AG24" s="282" t="str">
        <f>S24</f>
        <v>Season 4</v>
      </c>
      <c r="AH24" s="284"/>
      <c r="AI24" s="282" t="str">
        <f>U24</f>
        <v>Season 5</v>
      </c>
      <c r="AJ24" s="284"/>
      <c r="AK24" s="282">
        <f>W24</f>
        <v>0</v>
      </c>
      <c r="AL24" s="284"/>
    </row>
    <row r="25" spans="1:38" ht="19.899999999999999" customHeight="1">
      <c r="A25" s="299"/>
      <c r="B25" s="299"/>
      <c r="C25" s="299"/>
      <c r="D25" s="288" t="s">
        <v>618</v>
      </c>
      <c r="E25" s="290"/>
      <c r="F25" s="288" t="s">
        <v>598</v>
      </c>
      <c r="G25" s="290"/>
      <c r="H25" s="288">
        <v>0</v>
      </c>
      <c r="I25" s="290"/>
      <c r="J25" s="8"/>
      <c r="K25" s="26"/>
      <c r="L25" s="26"/>
      <c r="M25" s="26" t="s">
        <v>608</v>
      </c>
      <c r="N25" s="26" t="s">
        <v>609</v>
      </c>
      <c r="P25" s="294"/>
      <c r="Q25" s="294"/>
      <c r="R25" s="294"/>
      <c r="S25" s="291" t="str">
        <f>D25</f>
        <v>15 Apr 2020 to 31 Jul 2020</v>
      </c>
      <c r="T25" s="293"/>
      <c r="U25" s="291" t="str">
        <f>F25</f>
        <v>01 Aug 2020 to 20 Dec 2020</v>
      </c>
      <c r="V25" s="293"/>
      <c r="W25" s="291">
        <f>H25</f>
        <v>0</v>
      </c>
      <c r="X25" s="293"/>
      <c r="Z25" s="27"/>
      <c r="AA25" s="27"/>
      <c r="AB25" s="27"/>
      <c r="AD25" s="296"/>
      <c r="AE25" s="296"/>
      <c r="AF25" s="296"/>
      <c r="AG25" s="282" t="str">
        <f>S25</f>
        <v>15 Apr 2020 to 31 Jul 2020</v>
      </c>
      <c r="AH25" s="284"/>
      <c r="AI25" s="282" t="str">
        <f>U25</f>
        <v>01 Aug 2020 to 20 Dec 2020</v>
      </c>
      <c r="AJ25" s="284"/>
      <c r="AK25" s="282">
        <f>W25</f>
        <v>0</v>
      </c>
      <c r="AL25" s="284"/>
    </row>
    <row r="26" spans="1:38" ht="19.899999999999999" customHeight="1">
      <c r="A26" s="299"/>
      <c r="B26" s="299"/>
      <c r="C26" s="299"/>
      <c r="D26" s="29" t="s">
        <v>3</v>
      </c>
      <c r="E26" s="29" t="s">
        <v>4</v>
      </c>
      <c r="F26" s="29" t="s">
        <v>3</v>
      </c>
      <c r="G26" s="29" t="s">
        <v>4</v>
      </c>
      <c r="H26" s="29">
        <v>0</v>
      </c>
      <c r="I26" s="29">
        <v>0</v>
      </c>
      <c r="J26" s="8"/>
      <c r="K26" s="26"/>
      <c r="L26" s="26"/>
      <c r="M26" s="26"/>
      <c r="N26" s="26"/>
      <c r="P26" s="294"/>
      <c r="Q26" s="294"/>
      <c r="R26" s="294"/>
      <c r="S26" s="51" t="s">
        <v>3</v>
      </c>
      <c r="T26" s="51" t="s">
        <v>4</v>
      </c>
      <c r="U26" s="51" t="s">
        <v>3</v>
      </c>
      <c r="V26" s="51" t="s">
        <v>4</v>
      </c>
      <c r="W26" s="51" t="s">
        <v>3</v>
      </c>
      <c r="X26" s="51" t="s">
        <v>4</v>
      </c>
      <c r="Z26" s="27"/>
      <c r="AA26" s="27"/>
      <c r="AB26" s="27"/>
      <c r="AD26" s="297"/>
      <c r="AE26" s="297"/>
      <c r="AF26" s="297"/>
      <c r="AG26" s="52" t="s">
        <v>3</v>
      </c>
      <c r="AH26" s="52" t="s">
        <v>4</v>
      </c>
      <c r="AI26" s="52" t="s">
        <v>3</v>
      </c>
      <c r="AJ26" s="52" t="s">
        <v>4</v>
      </c>
      <c r="AK26" s="52" t="s">
        <v>3</v>
      </c>
      <c r="AL26" s="52" t="s">
        <v>4</v>
      </c>
    </row>
    <row r="27" spans="1:38" ht="19.899999999999999" customHeight="1">
      <c r="A27" s="30" t="s">
        <v>330</v>
      </c>
      <c r="B27" s="31" t="s">
        <v>62</v>
      </c>
      <c r="C27" s="31" t="s">
        <v>73</v>
      </c>
      <c r="D27" s="38">
        <f>E27*0.7</f>
        <v>454.99999999999994</v>
      </c>
      <c r="E27" s="31">
        <v>650</v>
      </c>
      <c r="F27" s="38">
        <f>G27*0.7</f>
        <v>630</v>
      </c>
      <c r="G27" s="31">
        <v>900</v>
      </c>
      <c r="H27" s="38">
        <v>0</v>
      </c>
      <c r="I27" s="31">
        <v>0</v>
      </c>
      <c r="J27" s="8"/>
      <c r="K27" s="33"/>
      <c r="L27" s="33"/>
      <c r="M27" s="33">
        <v>6</v>
      </c>
      <c r="N27" s="33">
        <v>12</v>
      </c>
      <c r="P27" s="30" t="str">
        <f t="shared" ref="P27:R37" si="12">A27</f>
        <v>Beach Villa</v>
      </c>
      <c r="Q27" s="31" t="str">
        <f t="shared" si="12"/>
        <v>PAI</v>
      </c>
      <c r="R27" s="31" t="str">
        <f t="shared" si="12"/>
        <v>02 Adults</v>
      </c>
      <c r="S27" s="31">
        <f t="shared" ref="S27:T37" si="13">D27+M27</f>
        <v>460.99999999999994</v>
      </c>
      <c r="T27" s="34">
        <f t="shared" si="13"/>
        <v>662</v>
      </c>
      <c r="U27" s="34">
        <f t="shared" ref="U27:V37" si="14">F27+M27</f>
        <v>636</v>
      </c>
      <c r="V27" s="34">
        <f t="shared" si="14"/>
        <v>912</v>
      </c>
      <c r="W27" s="34">
        <f t="shared" ref="W27:X37" si="15">H27+M27</f>
        <v>6</v>
      </c>
      <c r="X27" s="34">
        <f t="shared" si="15"/>
        <v>12</v>
      </c>
      <c r="Z27" s="53">
        <v>10</v>
      </c>
      <c r="AA27" s="53">
        <v>10</v>
      </c>
      <c r="AB27" s="53">
        <v>10</v>
      </c>
      <c r="AD27" s="30" t="str">
        <f t="shared" ref="AD27:AF37" si="16">P27</f>
        <v>Beach Villa</v>
      </c>
      <c r="AE27" s="31" t="str">
        <f t="shared" si="16"/>
        <v>PAI</v>
      </c>
      <c r="AF27" s="31" t="str">
        <f t="shared" si="16"/>
        <v>02 Adults</v>
      </c>
      <c r="AG27" s="31">
        <f>S27+Z27</f>
        <v>470.99999999999994</v>
      </c>
      <c r="AH27" s="31">
        <f t="shared" ref="AH27:AI37" si="17">T27+Z27</f>
        <v>672</v>
      </c>
      <c r="AI27" s="31">
        <f t="shared" si="17"/>
        <v>646</v>
      </c>
      <c r="AJ27" s="31">
        <f t="shared" ref="AJ27:AK37" si="18">V27+AA27</f>
        <v>922</v>
      </c>
      <c r="AK27" s="31">
        <f t="shared" si="18"/>
        <v>16</v>
      </c>
      <c r="AL27" s="31">
        <f>X27+AB27</f>
        <v>22</v>
      </c>
    </row>
    <row r="28" spans="1:38" ht="19.899999999999999" customHeight="1">
      <c r="A28" s="30" t="s">
        <v>610</v>
      </c>
      <c r="B28" s="31" t="s">
        <v>62</v>
      </c>
      <c r="C28" s="31" t="s">
        <v>73</v>
      </c>
      <c r="D28" s="38">
        <f t="shared" ref="D28:D36" si="19">E28*0.7</f>
        <v>525</v>
      </c>
      <c r="E28" s="31">
        <v>750</v>
      </c>
      <c r="F28" s="38">
        <f t="shared" ref="F28:F36" si="20">G28*0.7</f>
        <v>700</v>
      </c>
      <c r="G28" s="31">
        <v>1000</v>
      </c>
      <c r="H28" s="38">
        <v>0</v>
      </c>
      <c r="I28" s="31">
        <v>0</v>
      </c>
      <c r="J28" s="8"/>
      <c r="K28" s="33"/>
      <c r="L28" s="33"/>
      <c r="M28" s="33">
        <v>6</v>
      </c>
      <c r="N28" s="33">
        <v>12</v>
      </c>
      <c r="P28" s="30" t="str">
        <f t="shared" si="12"/>
        <v xml:space="preserve">Jacuzzi Beach Villa </v>
      </c>
      <c r="Q28" s="31" t="str">
        <f t="shared" si="12"/>
        <v>PAI</v>
      </c>
      <c r="R28" s="31" t="str">
        <f t="shared" si="12"/>
        <v>02 Adults</v>
      </c>
      <c r="S28" s="31">
        <f t="shared" si="13"/>
        <v>531</v>
      </c>
      <c r="T28" s="34">
        <f t="shared" si="13"/>
        <v>762</v>
      </c>
      <c r="U28" s="34">
        <f t="shared" si="14"/>
        <v>706</v>
      </c>
      <c r="V28" s="34">
        <f t="shared" si="14"/>
        <v>1012</v>
      </c>
      <c r="W28" s="34">
        <f t="shared" si="15"/>
        <v>6</v>
      </c>
      <c r="X28" s="34">
        <f t="shared" si="15"/>
        <v>12</v>
      </c>
      <c r="Z28" s="53">
        <v>10</v>
      </c>
      <c r="AA28" s="53">
        <v>10</v>
      </c>
      <c r="AB28" s="53">
        <v>10</v>
      </c>
      <c r="AD28" s="30" t="str">
        <f t="shared" si="16"/>
        <v xml:space="preserve">Jacuzzi Beach Villa </v>
      </c>
      <c r="AE28" s="31" t="str">
        <f t="shared" si="16"/>
        <v>PAI</v>
      </c>
      <c r="AF28" s="31" t="str">
        <f t="shared" si="16"/>
        <v>02 Adults</v>
      </c>
      <c r="AG28" s="31">
        <f>S28+Z28</f>
        <v>541</v>
      </c>
      <c r="AH28" s="31">
        <f t="shared" si="17"/>
        <v>772</v>
      </c>
      <c r="AI28" s="31">
        <f t="shared" si="17"/>
        <v>716</v>
      </c>
      <c r="AJ28" s="31">
        <f t="shared" si="18"/>
        <v>1022</v>
      </c>
      <c r="AK28" s="31">
        <f t="shared" si="18"/>
        <v>16</v>
      </c>
      <c r="AL28" s="31">
        <f>X28+AB28</f>
        <v>22</v>
      </c>
    </row>
    <row r="29" spans="1:38" ht="19.899999999999999" customHeight="1">
      <c r="A29" s="30" t="s">
        <v>576</v>
      </c>
      <c r="B29" s="31" t="s">
        <v>62</v>
      </c>
      <c r="C29" s="31" t="s">
        <v>73</v>
      </c>
      <c r="D29" s="38">
        <f t="shared" si="19"/>
        <v>560</v>
      </c>
      <c r="E29" s="31">
        <v>800</v>
      </c>
      <c r="F29" s="38">
        <f t="shared" si="20"/>
        <v>735</v>
      </c>
      <c r="G29" s="31">
        <v>1050</v>
      </c>
      <c r="H29" s="38">
        <v>0</v>
      </c>
      <c r="I29" s="31">
        <v>0</v>
      </c>
      <c r="J29" s="8"/>
      <c r="K29" s="33"/>
      <c r="L29" s="33"/>
      <c r="M29" s="33">
        <v>6</v>
      </c>
      <c r="N29" s="33">
        <v>12</v>
      </c>
      <c r="P29" s="30" t="str">
        <f t="shared" si="12"/>
        <v xml:space="preserve">Beach Villa with Pool </v>
      </c>
      <c r="Q29" s="31" t="str">
        <f t="shared" si="12"/>
        <v>PAI</v>
      </c>
      <c r="R29" s="31" t="str">
        <f t="shared" si="12"/>
        <v>02 Adults</v>
      </c>
      <c r="S29" s="31">
        <f t="shared" si="13"/>
        <v>566</v>
      </c>
      <c r="T29" s="34">
        <f t="shared" si="13"/>
        <v>812</v>
      </c>
      <c r="U29" s="34">
        <f t="shared" si="14"/>
        <v>741</v>
      </c>
      <c r="V29" s="34">
        <f t="shared" si="14"/>
        <v>1062</v>
      </c>
      <c r="W29" s="34">
        <f t="shared" si="15"/>
        <v>6</v>
      </c>
      <c r="X29" s="34">
        <f t="shared" si="15"/>
        <v>12</v>
      </c>
      <c r="Z29" s="53">
        <v>12</v>
      </c>
      <c r="AA29" s="53">
        <v>12</v>
      </c>
      <c r="AB29" s="53">
        <v>12</v>
      </c>
      <c r="AD29" s="30" t="str">
        <f t="shared" si="16"/>
        <v xml:space="preserve">Beach Villa with Pool </v>
      </c>
      <c r="AE29" s="31" t="str">
        <f t="shared" si="16"/>
        <v>PAI</v>
      </c>
      <c r="AF29" s="31" t="str">
        <f t="shared" si="16"/>
        <v>02 Adults</v>
      </c>
      <c r="AG29" s="31">
        <f t="shared" ref="AG29:AG37" si="21">S29+Z29</f>
        <v>578</v>
      </c>
      <c r="AH29" s="31">
        <f t="shared" si="17"/>
        <v>824</v>
      </c>
      <c r="AI29" s="31">
        <f t="shared" si="17"/>
        <v>753</v>
      </c>
      <c r="AJ29" s="31">
        <f t="shared" si="18"/>
        <v>1074</v>
      </c>
      <c r="AK29" s="31">
        <f t="shared" si="18"/>
        <v>18</v>
      </c>
      <c r="AL29" s="31">
        <f t="shared" ref="AL29:AL37" si="22">X29+AB29</f>
        <v>24</v>
      </c>
    </row>
    <row r="30" spans="1:38" ht="19.899999999999999" customHeight="1">
      <c r="A30" s="30" t="s">
        <v>611</v>
      </c>
      <c r="B30" s="31" t="s">
        <v>62</v>
      </c>
      <c r="C30" s="31" t="s">
        <v>73</v>
      </c>
      <c r="D30" s="38">
        <f t="shared" si="19"/>
        <v>840</v>
      </c>
      <c r="E30" s="31">
        <v>1200</v>
      </c>
      <c r="F30" s="38">
        <f t="shared" si="20"/>
        <v>944.99999999999989</v>
      </c>
      <c r="G30" s="31">
        <v>1350</v>
      </c>
      <c r="H30" s="38">
        <v>0</v>
      </c>
      <c r="I30" s="31">
        <v>0</v>
      </c>
      <c r="J30" s="8"/>
      <c r="K30" s="33"/>
      <c r="L30" s="33"/>
      <c r="M30" s="33">
        <v>6</v>
      </c>
      <c r="N30" s="33">
        <v>12</v>
      </c>
      <c r="P30" s="30" t="str">
        <f t="shared" si="12"/>
        <v xml:space="preserve">Superior Beach Villa with Pool </v>
      </c>
      <c r="Q30" s="31" t="str">
        <f t="shared" si="12"/>
        <v>PAI</v>
      </c>
      <c r="R30" s="31" t="str">
        <f t="shared" si="12"/>
        <v>02 Adults</v>
      </c>
      <c r="S30" s="31">
        <f t="shared" si="13"/>
        <v>846</v>
      </c>
      <c r="T30" s="34">
        <f t="shared" si="13"/>
        <v>1212</v>
      </c>
      <c r="U30" s="34">
        <f t="shared" si="14"/>
        <v>950.99999999999989</v>
      </c>
      <c r="V30" s="34">
        <f t="shared" si="14"/>
        <v>1362</v>
      </c>
      <c r="W30" s="34">
        <f t="shared" si="15"/>
        <v>6</v>
      </c>
      <c r="X30" s="34">
        <f t="shared" si="15"/>
        <v>12</v>
      </c>
      <c r="Z30" s="53">
        <v>12</v>
      </c>
      <c r="AA30" s="53">
        <v>12</v>
      </c>
      <c r="AB30" s="53">
        <v>12</v>
      </c>
      <c r="AD30" s="30" t="str">
        <f t="shared" si="16"/>
        <v xml:space="preserve">Superior Beach Villa with Pool </v>
      </c>
      <c r="AE30" s="31" t="str">
        <f t="shared" si="16"/>
        <v>PAI</v>
      </c>
      <c r="AF30" s="31" t="str">
        <f t="shared" si="16"/>
        <v>02 Adults</v>
      </c>
      <c r="AG30" s="31">
        <f t="shared" si="21"/>
        <v>858</v>
      </c>
      <c r="AH30" s="31">
        <f t="shared" si="17"/>
        <v>1224</v>
      </c>
      <c r="AI30" s="31">
        <f t="shared" si="17"/>
        <v>962.99999999999989</v>
      </c>
      <c r="AJ30" s="31">
        <f t="shared" si="18"/>
        <v>1374</v>
      </c>
      <c r="AK30" s="31">
        <f t="shared" si="18"/>
        <v>18</v>
      </c>
      <c r="AL30" s="31">
        <f t="shared" si="22"/>
        <v>24</v>
      </c>
    </row>
    <row r="31" spans="1:38" ht="19.899999999999999" customHeight="1">
      <c r="A31" s="30" t="s">
        <v>612</v>
      </c>
      <c r="B31" s="31" t="s">
        <v>62</v>
      </c>
      <c r="C31" s="31" t="s">
        <v>68</v>
      </c>
      <c r="D31" s="38">
        <f>E31</f>
        <v>950</v>
      </c>
      <c r="E31" s="88">
        <v>950</v>
      </c>
      <c r="F31" s="38">
        <f>G31</f>
        <v>1250</v>
      </c>
      <c r="G31" s="88">
        <v>1250</v>
      </c>
      <c r="H31" s="38">
        <v>0</v>
      </c>
      <c r="I31" s="31">
        <v>0</v>
      </c>
      <c r="J31" s="8"/>
      <c r="K31" s="33"/>
      <c r="L31" s="33"/>
      <c r="M31" s="33">
        <v>6</v>
      </c>
      <c r="N31" s="33">
        <v>24</v>
      </c>
      <c r="P31" s="30" t="str">
        <f t="shared" si="12"/>
        <v xml:space="preserve">Family Beach Villa with Pool </v>
      </c>
      <c r="Q31" s="31" t="str">
        <f t="shared" si="12"/>
        <v>PAI</v>
      </c>
      <c r="R31" s="31" t="str">
        <f t="shared" si="12"/>
        <v>04 Persons</v>
      </c>
      <c r="S31" s="31">
        <f t="shared" si="13"/>
        <v>956</v>
      </c>
      <c r="T31" s="34">
        <f t="shared" si="13"/>
        <v>974</v>
      </c>
      <c r="U31" s="34">
        <f t="shared" si="14"/>
        <v>1256</v>
      </c>
      <c r="V31" s="34">
        <f t="shared" si="14"/>
        <v>1274</v>
      </c>
      <c r="W31" s="34">
        <f t="shared" si="15"/>
        <v>6</v>
      </c>
      <c r="X31" s="34">
        <f t="shared" si="15"/>
        <v>24</v>
      </c>
      <c r="Z31" s="53">
        <v>12</v>
      </c>
      <c r="AA31" s="53">
        <v>12</v>
      </c>
      <c r="AB31" s="53">
        <v>12</v>
      </c>
      <c r="AD31" s="30" t="str">
        <f t="shared" si="16"/>
        <v xml:space="preserve">Family Beach Villa with Pool </v>
      </c>
      <c r="AE31" s="31" t="str">
        <f t="shared" si="16"/>
        <v>PAI</v>
      </c>
      <c r="AF31" s="31" t="str">
        <f t="shared" si="16"/>
        <v>04 Persons</v>
      </c>
      <c r="AG31" s="31">
        <f t="shared" si="21"/>
        <v>968</v>
      </c>
      <c r="AH31" s="31">
        <f t="shared" si="17"/>
        <v>986</v>
      </c>
      <c r="AI31" s="31">
        <f t="shared" si="17"/>
        <v>1268</v>
      </c>
      <c r="AJ31" s="31">
        <f t="shared" si="18"/>
        <v>1286</v>
      </c>
      <c r="AK31" s="31">
        <f t="shared" si="18"/>
        <v>18</v>
      </c>
      <c r="AL31" s="31">
        <f t="shared" si="22"/>
        <v>36</v>
      </c>
    </row>
    <row r="32" spans="1:38" ht="19.899999999999999" customHeight="1">
      <c r="A32" s="30" t="s">
        <v>613</v>
      </c>
      <c r="B32" s="31" t="s">
        <v>62</v>
      </c>
      <c r="C32" s="31" t="s">
        <v>206</v>
      </c>
      <c r="D32" s="38">
        <f>E32</f>
        <v>3300</v>
      </c>
      <c r="E32" s="88">
        <v>3300</v>
      </c>
      <c r="F32" s="38">
        <f>G32</f>
        <v>3900</v>
      </c>
      <c r="G32" s="88">
        <v>3900</v>
      </c>
      <c r="H32" s="38">
        <v>0</v>
      </c>
      <c r="I32" s="31">
        <v>0</v>
      </c>
      <c r="J32" s="8"/>
      <c r="K32" s="33"/>
      <c r="L32" s="33"/>
      <c r="M32" s="33">
        <v>6</v>
      </c>
      <c r="N32" s="33">
        <v>36</v>
      </c>
      <c r="P32" s="30" t="str">
        <f t="shared" si="12"/>
        <v xml:space="preserve">Royal Beach Villa </v>
      </c>
      <c r="Q32" s="31" t="str">
        <f t="shared" si="12"/>
        <v>PAI</v>
      </c>
      <c r="R32" s="31" t="str">
        <f t="shared" si="12"/>
        <v>06 Persons</v>
      </c>
      <c r="S32" s="31">
        <f t="shared" si="13"/>
        <v>3306</v>
      </c>
      <c r="T32" s="34">
        <f t="shared" si="13"/>
        <v>3336</v>
      </c>
      <c r="U32" s="34">
        <f t="shared" si="14"/>
        <v>3906</v>
      </c>
      <c r="V32" s="34">
        <f t="shared" si="14"/>
        <v>3936</v>
      </c>
      <c r="W32" s="34">
        <f t="shared" si="15"/>
        <v>6</v>
      </c>
      <c r="X32" s="34">
        <f t="shared" si="15"/>
        <v>36</v>
      </c>
      <c r="Z32" s="53">
        <v>30</v>
      </c>
      <c r="AA32" s="53">
        <v>30</v>
      </c>
      <c r="AB32" s="53">
        <v>30</v>
      </c>
      <c r="AD32" s="30" t="str">
        <f t="shared" si="16"/>
        <v xml:space="preserve">Royal Beach Villa </v>
      </c>
      <c r="AE32" s="31" t="str">
        <f t="shared" si="16"/>
        <v>PAI</v>
      </c>
      <c r="AF32" s="31" t="str">
        <f t="shared" si="16"/>
        <v>06 Persons</v>
      </c>
      <c r="AG32" s="31">
        <f t="shared" si="21"/>
        <v>3336</v>
      </c>
      <c r="AH32" s="31">
        <f t="shared" si="17"/>
        <v>3366</v>
      </c>
      <c r="AI32" s="31">
        <f t="shared" si="17"/>
        <v>3936</v>
      </c>
      <c r="AJ32" s="31">
        <f t="shared" si="18"/>
        <v>3966</v>
      </c>
      <c r="AK32" s="31">
        <f t="shared" si="18"/>
        <v>36</v>
      </c>
      <c r="AL32" s="31">
        <f t="shared" si="22"/>
        <v>66</v>
      </c>
    </row>
    <row r="33" spans="1:38" ht="19.899999999999999" customHeight="1">
      <c r="A33" s="30" t="s">
        <v>378</v>
      </c>
      <c r="B33" s="31" t="s">
        <v>62</v>
      </c>
      <c r="C33" s="31" t="s">
        <v>73</v>
      </c>
      <c r="D33" s="38">
        <f t="shared" si="19"/>
        <v>525</v>
      </c>
      <c r="E33" s="31">
        <v>750</v>
      </c>
      <c r="F33" s="38">
        <f t="shared" si="20"/>
        <v>700</v>
      </c>
      <c r="G33" s="31">
        <v>1000</v>
      </c>
      <c r="H33" s="38">
        <v>0</v>
      </c>
      <c r="I33" s="31">
        <v>0</v>
      </c>
      <c r="J33" s="8"/>
      <c r="K33" s="33"/>
      <c r="L33" s="33"/>
      <c r="M33" s="33">
        <v>6</v>
      </c>
      <c r="N33" s="33">
        <v>12</v>
      </c>
      <c r="P33" s="30" t="str">
        <f t="shared" si="12"/>
        <v xml:space="preserve">Water Villa </v>
      </c>
      <c r="Q33" s="31" t="str">
        <f t="shared" si="12"/>
        <v>PAI</v>
      </c>
      <c r="R33" s="31" t="str">
        <f t="shared" si="12"/>
        <v>02 Adults</v>
      </c>
      <c r="S33" s="31">
        <f t="shared" si="13"/>
        <v>531</v>
      </c>
      <c r="T33" s="34">
        <f t="shared" si="13"/>
        <v>762</v>
      </c>
      <c r="U33" s="34">
        <f t="shared" si="14"/>
        <v>706</v>
      </c>
      <c r="V33" s="34">
        <f t="shared" si="14"/>
        <v>1012</v>
      </c>
      <c r="W33" s="34">
        <f t="shared" si="15"/>
        <v>6</v>
      </c>
      <c r="X33" s="34">
        <f t="shared" si="15"/>
        <v>12</v>
      </c>
      <c r="Z33" s="53">
        <v>12</v>
      </c>
      <c r="AA33" s="53">
        <v>12</v>
      </c>
      <c r="AB33" s="53">
        <v>12</v>
      </c>
      <c r="AD33" s="30" t="str">
        <f t="shared" si="16"/>
        <v xml:space="preserve">Water Villa </v>
      </c>
      <c r="AE33" s="31" t="str">
        <f t="shared" si="16"/>
        <v>PAI</v>
      </c>
      <c r="AF33" s="31" t="str">
        <f t="shared" si="16"/>
        <v>02 Adults</v>
      </c>
      <c r="AG33" s="31">
        <f t="shared" si="21"/>
        <v>543</v>
      </c>
      <c r="AH33" s="31">
        <f t="shared" si="17"/>
        <v>774</v>
      </c>
      <c r="AI33" s="31">
        <f t="shared" si="17"/>
        <v>718</v>
      </c>
      <c r="AJ33" s="31">
        <f t="shared" si="18"/>
        <v>1024</v>
      </c>
      <c r="AK33" s="31">
        <f t="shared" si="18"/>
        <v>18</v>
      </c>
      <c r="AL33" s="31">
        <f t="shared" si="22"/>
        <v>24</v>
      </c>
    </row>
    <row r="34" spans="1:38" ht="19.899999999999999" customHeight="1">
      <c r="A34" s="30" t="s">
        <v>614</v>
      </c>
      <c r="B34" s="31" t="s">
        <v>62</v>
      </c>
      <c r="C34" s="31" t="s">
        <v>73</v>
      </c>
      <c r="D34" s="38">
        <f t="shared" si="19"/>
        <v>595</v>
      </c>
      <c r="E34" s="31">
        <v>850</v>
      </c>
      <c r="F34" s="38">
        <f t="shared" si="20"/>
        <v>770</v>
      </c>
      <c r="G34" s="31">
        <v>1100</v>
      </c>
      <c r="H34" s="38">
        <v>0</v>
      </c>
      <c r="I34" s="31">
        <v>0</v>
      </c>
      <c r="J34" s="8"/>
      <c r="K34" s="33"/>
      <c r="L34" s="33"/>
      <c r="M34" s="33">
        <v>6</v>
      </c>
      <c r="N34" s="33">
        <v>12</v>
      </c>
      <c r="P34" s="30" t="str">
        <f t="shared" si="12"/>
        <v xml:space="preserve">Jacuzzi Water Villa </v>
      </c>
      <c r="Q34" s="31" t="str">
        <f t="shared" si="12"/>
        <v>PAI</v>
      </c>
      <c r="R34" s="31" t="str">
        <f t="shared" si="12"/>
        <v>02 Adults</v>
      </c>
      <c r="S34" s="31">
        <f t="shared" si="13"/>
        <v>601</v>
      </c>
      <c r="T34" s="34">
        <f t="shared" si="13"/>
        <v>862</v>
      </c>
      <c r="U34" s="34">
        <f t="shared" si="14"/>
        <v>776</v>
      </c>
      <c r="V34" s="34">
        <f t="shared" si="14"/>
        <v>1112</v>
      </c>
      <c r="W34" s="34">
        <f t="shared" si="15"/>
        <v>6</v>
      </c>
      <c r="X34" s="34">
        <f t="shared" si="15"/>
        <v>12</v>
      </c>
      <c r="Z34" s="53">
        <v>12</v>
      </c>
      <c r="AA34" s="53">
        <v>12</v>
      </c>
      <c r="AB34" s="53">
        <v>12</v>
      </c>
      <c r="AD34" s="30" t="str">
        <f t="shared" si="16"/>
        <v xml:space="preserve">Jacuzzi Water Villa </v>
      </c>
      <c r="AE34" s="31" t="str">
        <f t="shared" si="16"/>
        <v>PAI</v>
      </c>
      <c r="AF34" s="31" t="str">
        <f t="shared" si="16"/>
        <v>02 Adults</v>
      </c>
      <c r="AG34" s="31">
        <f t="shared" si="21"/>
        <v>613</v>
      </c>
      <c r="AH34" s="31">
        <f t="shared" si="17"/>
        <v>874</v>
      </c>
      <c r="AI34" s="31">
        <f t="shared" si="17"/>
        <v>788</v>
      </c>
      <c r="AJ34" s="31">
        <f t="shared" si="18"/>
        <v>1124</v>
      </c>
      <c r="AK34" s="31">
        <f t="shared" si="18"/>
        <v>18</v>
      </c>
      <c r="AL34" s="31">
        <f t="shared" si="22"/>
        <v>24</v>
      </c>
    </row>
    <row r="35" spans="1:38" ht="19.899999999999999" customHeight="1">
      <c r="A35" s="30" t="s">
        <v>615</v>
      </c>
      <c r="B35" s="31" t="s">
        <v>62</v>
      </c>
      <c r="C35" s="31" t="s">
        <v>73</v>
      </c>
      <c r="D35" s="38">
        <f t="shared" si="19"/>
        <v>630</v>
      </c>
      <c r="E35" s="31">
        <v>900</v>
      </c>
      <c r="F35" s="38">
        <f t="shared" si="20"/>
        <v>805</v>
      </c>
      <c r="G35" s="31">
        <v>1150</v>
      </c>
      <c r="H35" s="38">
        <v>0</v>
      </c>
      <c r="I35" s="31">
        <v>0</v>
      </c>
      <c r="J35" s="8"/>
      <c r="K35" s="33"/>
      <c r="L35" s="33"/>
      <c r="M35" s="33">
        <v>6</v>
      </c>
      <c r="N35" s="33">
        <v>12</v>
      </c>
      <c r="P35" s="30" t="str">
        <f t="shared" si="12"/>
        <v xml:space="preserve">Water Villa with Pool </v>
      </c>
      <c r="Q35" s="31" t="str">
        <f t="shared" si="12"/>
        <v>PAI</v>
      </c>
      <c r="R35" s="31" t="str">
        <f t="shared" si="12"/>
        <v>02 Adults</v>
      </c>
      <c r="S35" s="31">
        <f t="shared" si="13"/>
        <v>636</v>
      </c>
      <c r="T35" s="34">
        <f t="shared" si="13"/>
        <v>912</v>
      </c>
      <c r="U35" s="34">
        <f t="shared" si="14"/>
        <v>811</v>
      </c>
      <c r="V35" s="34">
        <f t="shared" si="14"/>
        <v>1162</v>
      </c>
      <c r="W35" s="34">
        <f t="shared" si="15"/>
        <v>6</v>
      </c>
      <c r="X35" s="34">
        <f t="shared" si="15"/>
        <v>12</v>
      </c>
      <c r="Z35" s="53">
        <v>12</v>
      </c>
      <c r="AA35" s="53">
        <v>12</v>
      </c>
      <c r="AB35" s="53">
        <v>12</v>
      </c>
      <c r="AD35" s="30" t="str">
        <f t="shared" si="16"/>
        <v xml:space="preserve">Water Villa with Pool </v>
      </c>
      <c r="AE35" s="31" t="str">
        <f t="shared" si="16"/>
        <v>PAI</v>
      </c>
      <c r="AF35" s="31" t="str">
        <f t="shared" si="16"/>
        <v>02 Adults</v>
      </c>
      <c r="AG35" s="31">
        <f t="shared" si="21"/>
        <v>648</v>
      </c>
      <c r="AH35" s="31">
        <f t="shared" si="17"/>
        <v>924</v>
      </c>
      <c r="AI35" s="31">
        <f t="shared" si="17"/>
        <v>823</v>
      </c>
      <c r="AJ35" s="31">
        <f t="shared" si="18"/>
        <v>1174</v>
      </c>
      <c r="AK35" s="31">
        <f t="shared" si="18"/>
        <v>18</v>
      </c>
      <c r="AL35" s="31">
        <f t="shared" si="22"/>
        <v>24</v>
      </c>
    </row>
    <row r="36" spans="1:38" ht="19.899999999999999" customHeight="1">
      <c r="A36" s="30" t="s">
        <v>616</v>
      </c>
      <c r="B36" s="31" t="s">
        <v>62</v>
      </c>
      <c r="C36" s="31" t="s">
        <v>73</v>
      </c>
      <c r="D36" s="38">
        <f t="shared" si="19"/>
        <v>909.99999999999989</v>
      </c>
      <c r="E36" s="31">
        <v>1300</v>
      </c>
      <c r="F36" s="38">
        <f t="shared" si="20"/>
        <v>1085</v>
      </c>
      <c r="G36" s="31">
        <v>1550</v>
      </c>
      <c r="H36" s="38">
        <v>0</v>
      </c>
      <c r="I36" s="31">
        <v>0</v>
      </c>
      <c r="J36" s="8"/>
      <c r="K36" s="33"/>
      <c r="L36" s="33"/>
      <c r="M36" s="33">
        <v>6</v>
      </c>
      <c r="N36" s="33">
        <v>12</v>
      </c>
      <c r="P36" s="30" t="str">
        <f t="shared" si="12"/>
        <v xml:space="preserve">Superior Water Villa with Pool </v>
      </c>
      <c r="Q36" s="31" t="str">
        <f t="shared" si="12"/>
        <v>PAI</v>
      </c>
      <c r="R36" s="31" t="str">
        <f t="shared" si="12"/>
        <v>02 Adults</v>
      </c>
      <c r="S36" s="31">
        <f t="shared" si="13"/>
        <v>915.99999999999989</v>
      </c>
      <c r="T36" s="34">
        <f t="shared" si="13"/>
        <v>1312</v>
      </c>
      <c r="U36" s="34">
        <f t="shared" si="14"/>
        <v>1091</v>
      </c>
      <c r="V36" s="34">
        <f t="shared" si="14"/>
        <v>1562</v>
      </c>
      <c r="W36" s="34">
        <f t="shared" si="15"/>
        <v>6</v>
      </c>
      <c r="X36" s="34">
        <f t="shared" si="15"/>
        <v>12</v>
      </c>
      <c r="Z36" s="53">
        <v>12</v>
      </c>
      <c r="AA36" s="53">
        <v>12</v>
      </c>
      <c r="AB36" s="53">
        <v>12</v>
      </c>
      <c r="AD36" s="30" t="str">
        <f t="shared" si="16"/>
        <v xml:space="preserve">Superior Water Villa with Pool </v>
      </c>
      <c r="AE36" s="31" t="str">
        <f t="shared" si="16"/>
        <v>PAI</v>
      </c>
      <c r="AF36" s="31" t="str">
        <f t="shared" si="16"/>
        <v>02 Adults</v>
      </c>
      <c r="AG36" s="31">
        <f t="shared" si="21"/>
        <v>927.99999999999989</v>
      </c>
      <c r="AH36" s="31">
        <f t="shared" si="17"/>
        <v>1324</v>
      </c>
      <c r="AI36" s="31">
        <f t="shared" si="17"/>
        <v>1103</v>
      </c>
      <c r="AJ36" s="31">
        <f t="shared" si="18"/>
        <v>1574</v>
      </c>
      <c r="AK36" s="31">
        <f t="shared" si="18"/>
        <v>18</v>
      </c>
      <c r="AL36" s="31">
        <f t="shared" si="22"/>
        <v>24</v>
      </c>
    </row>
    <row r="37" spans="1:38" ht="19.899999999999999" customHeight="1">
      <c r="A37" s="30" t="s">
        <v>617</v>
      </c>
      <c r="B37" s="31" t="s">
        <v>62</v>
      </c>
      <c r="C37" s="31" t="s">
        <v>68</v>
      </c>
      <c r="D37" s="38">
        <f>E37</f>
        <v>2600</v>
      </c>
      <c r="E37" s="88">
        <v>2600</v>
      </c>
      <c r="F37" s="38">
        <f>G37</f>
        <v>3000</v>
      </c>
      <c r="G37" s="88">
        <v>3000</v>
      </c>
      <c r="H37" s="38">
        <v>0</v>
      </c>
      <c r="I37" s="31">
        <v>0</v>
      </c>
      <c r="J37" s="8"/>
      <c r="K37" s="33"/>
      <c r="L37" s="33"/>
      <c r="M37" s="33">
        <v>6</v>
      </c>
      <c r="N37" s="33">
        <v>24</v>
      </c>
      <c r="P37" s="30" t="str">
        <f t="shared" si="12"/>
        <v xml:space="preserve">Presidential Water Villa </v>
      </c>
      <c r="Q37" s="31" t="str">
        <f t="shared" si="12"/>
        <v>PAI</v>
      </c>
      <c r="R37" s="31" t="str">
        <f t="shared" si="12"/>
        <v>04 Persons</v>
      </c>
      <c r="S37" s="31">
        <f t="shared" si="13"/>
        <v>2606</v>
      </c>
      <c r="T37" s="34">
        <f t="shared" si="13"/>
        <v>2624</v>
      </c>
      <c r="U37" s="34">
        <f t="shared" si="14"/>
        <v>3006</v>
      </c>
      <c r="V37" s="34">
        <f t="shared" si="14"/>
        <v>3024</v>
      </c>
      <c r="W37" s="34">
        <f t="shared" si="15"/>
        <v>6</v>
      </c>
      <c r="X37" s="34">
        <f t="shared" si="15"/>
        <v>24</v>
      </c>
      <c r="Z37" s="53">
        <v>30</v>
      </c>
      <c r="AA37" s="53">
        <v>30</v>
      </c>
      <c r="AB37" s="53">
        <v>30</v>
      </c>
      <c r="AD37" s="30" t="str">
        <f t="shared" si="16"/>
        <v xml:space="preserve">Presidential Water Villa </v>
      </c>
      <c r="AE37" s="31" t="str">
        <f t="shared" si="16"/>
        <v>PAI</v>
      </c>
      <c r="AF37" s="31" t="str">
        <f t="shared" si="16"/>
        <v>04 Persons</v>
      </c>
      <c r="AG37" s="31">
        <f t="shared" si="21"/>
        <v>2636</v>
      </c>
      <c r="AH37" s="31">
        <f t="shared" si="17"/>
        <v>2654</v>
      </c>
      <c r="AI37" s="31">
        <f t="shared" si="17"/>
        <v>3036</v>
      </c>
      <c r="AJ37" s="31">
        <f t="shared" si="18"/>
        <v>3054</v>
      </c>
      <c r="AK37" s="31">
        <f t="shared" si="18"/>
        <v>36</v>
      </c>
      <c r="AL37" s="31">
        <f t="shared" si="22"/>
        <v>54</v>
      </c>
    </row>
  </sheetData>
  <sheetProtection algorithmName="SHA-512" hashValue="umVBshaET98SjrMGcg1I9QMHoa8LmH6NUIW78eoZ2ledKjXRkofh8AL0lFB8zrDkP3Uhcc+U7BOwPW+4WCRt+Q==" saltValue="JzpIV7KHjMXPxBiOcDbx+A==" spinCount="100000" sheet="1" selectLockedCells="1" selectUnlockedCells="1"/>
  <mergeCells count="54">
    <mergeCell ref="A9:A11"/>
    <mergeCell ref="B9:B11"/>
    <mergeCell ref="C9:C11"/>
    <mergeCell ref="D9:E9"/>
    <mergeCell ref="F9:G9"/>
    <mergeCell ref="D10:E10"/>
    <mergeCell ref="F10:G10"/>
    <mergeCell ref="AI9:AJ9"/>
    <mergeCell ref="AK9:AL9"/>
    <mergeCell ref="AG10:AH10"/>
    <mergeCell ref="AI10:AJ10"/>
    <mergeCell ref="AK10:AL10"/>
    <mergeCell ref="H9:I9"/>
    <mergeCell ref="H10:I10"/>
    <mergeCell ref="AE9:AE11"/>
    <mergeCell ref="AF9:AF11"/>
    <mergeCell ref="AG9:AH9"/>
    <mergeCell ref="AD9:AD11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E24:AE26"/>
    <mergeCell ref="AF24:AF26"/>
    <mergeCell ref="A24:A26"/>
    <mergeCell ref="B24:B26"/>
    <mergeCell ref="C24:C26"/>
    <mergeCell ref="D24:E24"/>
    <mergeCell ref="F24:G24"/>
    <mergeCell ref="H24:I24"/>
    <mergeCell ref="D25:E25"/>
    <mergeCell ref="F25:G25"/>
    <mergeCell ref="H25:I25"/>
    <mergeCell ref="W24:X24"/>
    <mergeCell ref="S25:T25"/>
    <mergeCell ref="U25:V25"/>
    <mergeCell ref="W25:X25"/>
    <mergeCell ref="AD24:AD26"/>
    <mergeCell ref="P24:P26"/>
    <mergeCell ref="Q24:Q26"/>
    <mergeCell ref="R24:R26"/>
    <mergeCell ref="S24:T24"/>
    <mergeCell ref="U24:V24"/>
    <mergeCell ref="AG24:AH24"/>
    <mergeCell ref="AI24:AJ24"/>
    <mergeCell ref="AK24:AL24"/>
    <mergeCell ref="AG25:AH25"/>
    <mergeCell ref="AI25:AJ25"/>
    <mergeCell ref="AK25:AL25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5096A-9A29-4881-8E2E-54B25FA835A4}">
  <sheetPr codeName="Лист63"/>
  <dimension ref="A1:I18"/>
  <sheetViews>
    <sheetView view="pageBreakPreview" zoomScale="145" zoomScaleNormal="100" zoomScaleSheetLayoutView="145" workbookViewId="0">
      <selection activeCell="I1" sqref="I1"/>
    </sheetView>
  </sheetViews>
  <sheetFormatPr defaultColWidth="9.140625" defaultRowHeight="20.25" customHeight="1"/>
  <cols>
    <col min="1" max="1" width="23.7109375" style="1" customWidth="1"/>
    <col min="2" max="2" width="9" style="1" customWidth="1"/>
    <col min="3" max="3" width="14.42578125" style="2" customWidth="1"/>
    <col min="4" max="4" width="12" style="2" customWidth="1"/>
    <col min="5" max="6" width="12" style="3" customWidth="1"/>
    <col min="7" max="9" width="12" style="1" customWidth="1"/>
    <col min="10" max="16384" width="9.140625" style="1"/>
  </cols>
  <sheetData>
    <row r="1" spans="1:9" ht="20.25" customHeight="1">
      <c r="A1" s="300" t="s">
        <v>2076</v>
      </c>
      <c r="B1" s="300"/>
      <c r="C1" s="300"/>
      <c r="D1" s="300"/>
      <c r="I1" s="78"/>
    </row>
    <row r="2" spans="1:9" s="2" customFormat="1" ht="20.25" customHeight="1">
      <c r="A2" s="5"/>
      <c r="B2" s="5"/>
      <c r="E2" s="3"/>
      <c r="F2" s="3"/>
      <c r="G2" s="1"/>
      <c r="H2" s="1"/>
      <c r="I2" s="1"/>
    </row>
    <row r="3" spans="1:9" s="2" customFormat="1" ht="20.25" customHeight="1">
      <c r="A3" s="15" t="s">
        <v>10</v>
      </c>
      <c r="B3" s="15"/>
      <c r="E3" s="3"/>
      <c r="F3" s="3"/>
      <c r="G3" s="1"/>
      <c r="H3" s="1"/>
      <c r="I3" s="1"/>
    </row>
    <row r="4" spans="1:9" s="2" customFormat="1" ht="20.25" customHeight="1">
      <c r="A4" s="5" t="s">
        <v>11</v>
      </c>
      <c r="B4" s="5"/>
      <c r="E4" s="3"/>
      <c r="F4" s="3"/>
      <c r="G4" s="1"/>
      <c r="H4" s="1"/>
      <c r="I4" s="1"/>
    </row>
    <row r="5" spans="1:9" s="2" customFormat="1" ht="20.25" customHeight="1">
      <c r="A5" s="5" t="s">
        <v>12</v>
      </c>
      <c r="B5" s="5"/>
      <c r="E5" s="3"/>
      <c r="F5" s="3"/>
      <c r="G5" s="1"/>
      <c r="H5" s="1"/>
      <c r="I5" s="1"/>
    </row>
    <row r="6" spans="1:9" s="2" customFormat="1" ht="20.25" customHeight="1">
      <c r="A6" s="5"/>
      <c r="B6" s="5"/>
      <c r="E6" s="3"/>
      <c r="F6" s="3"/>
      <c r="G6" s="1"/>
      <c r="H6" s="1"/>
      <c r="I6" s="1"/>
    </row>
    <row r="7" spans="1:9" s="2" customFormat="1" ht="20.25" customHeight="1">
      <c r="A7" s="15" t="s">
        <v>82</v>
      </c>
      <c r="B7" s="15"/>
      <c r="E7" s="3"/>
      <c r="F7" s="3"/>
      <c r="G7" s="1"/>
      <c r="H7" s="1"/>
      <c r="I7" s="1"/>
    </row>
    <row r="8" spans="1:9" s="2" customFormat="1" ht="20.25" customHeight="1">
      <c r="A8" s="7" t="s">
        <v>566</v>
      </c>
      <c r="B8" s="15"/>
      <c r="E8" s="3"/>
      <c r="F8" s="3"/>
      <c r="G8" s="1"/>
      <c r="H8" s="1"/>
      <c r="I8" s="1"/>
    </row>
    <row r="9" spans="1:9" s="2" customFormat="1" ht="20.25" customHeight="1">
      <c r="A9" s="5" t="s">
        <v>619</v>
      </c>
      <c r="B9" s="5"/>
      <c r="E9" s="3"/>
      <c r="F9" s="3"/>
      <c r="G9" s="1"/>
      <c r="H9" s="1"/>
      <c r="I9" s="1"/>
    </row>
    <row r="10" spans="1:9" s="2" customFormat="1" ht="20.25" customHeight="1">
      <c r="A10" s="5" t="s">
        <v>620</v>
      </c>
      <c r="B10" s="5"/>
      <c r="E10" s="3"/>
      <c r="F10" s="3"/>
      <c r="G10" s="1"/>
      <c r="H10" s="1"/>
      <c r="I10" s="1"/>
    </row>
    <row r="11" spans="1:9" s="2" customFormat="1" ht="20.25" customHeight="1">
      <c r="A11" s="5" t="s">
        <v>621</v>
      </c>
      <c r="B11" s="5"/>
      <c r="E11" s="3"/>
      <c r="F11" s="3"/>
      <c r="G11" s="1"/>
      <c r="H11" s="1"/>
      <c r="I11" s="1"/>
    </row>
    <row r="12" spans="1:9" s="2" customFormat="1" ht="20.25" customHeight="1">
      <c r="A12" s="5" t="s">
        <v>570</v>
      </c>
      <c r="B12" s="5"/>
      <c r="E12" s="3"/>
      <c r="F12" s="3"/>
      <c r="G12" s="1"/>
      <c r="H12" s="1"/>
      <c r="I12" s="1"/>
    </row>
    <row r="13" spans="1:9" s="2" customFormat="1" ht="20.25" customHeight="1">
      <c r="A13" s="5" t="s">
        <v>121</v>
      </c>
      <c r="B13" s="5"/>
      <c r="E13" s="3"/>
      <c r="F13" s="3"/>
      <c r="G13" s="1"/>
      <c r="H13" s="1"/>
      <c r="I13" s="1"/>
    </row>
    <row r="14" spans="1:9" s="2" customFormat="1" ht="20.25" customHeight="1">
      <c r="A14" s="5" t="s">
        <v>622</v>
      </c>
      <c r="B14" s="1"/>
      <c r="E14" s="3"/>
      <c r="F14" s="3"/>
      <c r="G14" s="1"/>
      <c r="H14" s="1"/>
      <c r="I14" s="1"/>
    </row>
    <row r="15" spans="1:9" s="2" customFormat="1" ht="20.25" customHeight="1">
      <c r="A15" s="7" t="s">
        <v>571</v>
      </c>
      <c r="B15" s="1"/>
      <c r="E15" s="3"/>
      <c r="F15" s="3"/>
      <c r="G15" s="1"/>
      <c r="H15" s="1"/>
      <c r="I15" s="1"/>
    </row>
    <row r="16" spans="1:9" s="2" customFormat="1" ht="20.25" customHeight="1">
      <c r="A16" s="5" t="s">
        <v>373</v>
      </c>
      <c r="B16" s="1"/>
      <c r="E16" s="3"/>
      <c r="F16" s="3"/>
      <c r="G16" s="1"/>
      <c r="H16" s="1"/>
      <c r="I16" s="1"/>
    </row>
    <row r="17" spans="1:9" s="2" customFormat="1" ht="20.25" customHeight="1">
      <c r="A17" s="5" t="s">
        <v>121</v>
      </c>
      <c r="B17" s="1"/>
      <c r="E17" s="3"/>
      <c r="F17" s="3"/>
      <c r="G17" s="1"/>
      <c r="H17" s="1"/>
      <c r="I17" s="1"/>
    </row>
    <row r="18" spans="1:9" s="2" customFormat="1" ht="20.25" customHeight="1">
      <c r="A18" s="5" t="s">
        <v>622</v>
      </c>
      <c r="B18" s="1"/>
      <c r="E18" s="3"/>
      <c r="F18" s="3"/>
      <c r="G18" s="1"/>
      <c r="H18" s="1"/>
      <c r="I18" s="1"/>
    </row>
  </sheetData>
  <mergeCells count="1">
    <mergeCell ref="A1:D1"/>
  </mergeCells>
  <pageMargins left="0.25" right="0.25" top="0.75" bottom="0.75" header="0.3" footer="0.3"/>
  <pageSetup paperSize="9" scale="84" orientation="portrait" verticalDpi="1200" r:id="rId1"/>
  <headerFooter>
    <oddFooter>&amp;L&amp;"Candara,Regular"&amp;8INTOUR MALDIVES &amp;C&amp;"Candara,Regular"&amp;8&amp;P of &amp;N&amp;R&amp;"Candara,Regular"&amp;8Faarufushi Maldives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BDE0A-C2FE-43C9-9F7F-761E6D92FA48}">
  <sheetPr codeName="Лист64">
    <tabColor rgb="FFFF0000"/>
  </sheetPr>
  <dimension ref="A8:AL25"/>
  <sheetViews>
    <sheetView topLeftCell="AM1" zoomScale="106" zoomScaleNormal="106" zoomScaleSheetLayoutView="100" workbookViewId="0">
      <selection sqref="A1:AL1048576"/>
    </sheetView>
  </sheetViews>
  <sheetFormatPr defaultColWidth="20.85546875" defaultRowHeight="27" customHeight="1"/>
  <cols>
    <col min="1" max="38" width="0" style="25" hidden="1" customWidth="1"/>
    <col min="39" max="16384" width="20.85546875" style="25"/>
  </cols>
  <sheetData>
    <row r="8" spans="1:38" ht="27" customHeight="1">
      <c r="A8" s="25" t="s">
        <v>24</v>
      </c>
      <c r="K8" s="25" t="s">
        <v>25</v>
      </c>
      <c r="P8" s="25" t="s">
        <v>26</v>
      </c>
      <c r="Z8" s="25" t="s">
        <v>27</v>
      </c>
      <c r="AD8" s="25" t="s">
        <v>28</v>
      </c>
    </row>
    <row r="9" spans="1:38" ht="27" customHeight="1">
      <c r="A9" s="299" t="s">
        <v>0</v>
      </c>
      <c r="B9" s="299" t="s">
        <v>1</v>
      </c>
      <c r="C9" s="299" t="s">
        <v>29</v>
      </c>
      <c r="D9" s="288" t="s">
        <v>30</v>
      </c>
      <c r="E9" s="290"/>
      <c r="F9" s="288" t="s">
        <v>31</v>
      </c>
      <c r="G9" s="290"/>
      <c r="H9" s="288" t="s">
        <v>47</v>
      </c>
      <c r="I9" s="290"/>
      <c r="J9" s="8"/>
      <c r="K9" s="26" t="s">
        <v>572</v>
      </c>
      <c r="L9" s="26"/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Season 1</v>
      </c>
      <c r="T9" s="293"/>
      <c r="U9" s="291" t="str">
        <f>F9</f>
        <v>Season 2</v>
      </c>
      <c r="V9" s="293"/>
      <c r="W9" s="291" t="str">
        <f>H9</f>
        <v>Season 3</v>
      </c>
      <c r="X9" s="293"/>
      <c r="Z9" s="27" t="str">
        <f>S9</f>
        <v>Season 1</v>
      </c>
      <c r="AA9" s="27" t="str">
        <f>U9</f>
        <v>Season 2</v>
      </c>
      <c r="AB9" s="27" t="str">
        <f>W9</f>
        <v>Season 3</v>
      </c>
      <c r="AD9" s="295" t="s">
        <v>0</v>
      </c>
      <c r="AE9" s="295" t="s">
        <v>1</v>
      </c>
      <c r="AF9" s="295" t="s">
        <v>29</v>
      </c>
      <c r="AG9" s="282" t="str">
        <f>S9</f>
        <v>Season 1</v>
      </c>
      <c r="AH9" s="284"/>
      <c r="AI9" s="282" t="str">
        <f>U9</f>
        <v>Season 2</v>
      </c>
      <c r="AJ9" s="284"/>
      <c r="AK9" s="282" t="str">
        <f>W9</f>
        <v>Season 3</v>
      </c>
      <c r="AL9" s="284"/>
    </row>
    <row r="10" spans="1:38" ht="27" customHeight="1">
      <c r="A10" s="299"/>
      <c r="B10" s="299"/>
      <c r="C10" s="299"/>
      <c r="D10" s="288" t="s">
        <v>623</v>
      </c>
      <c r="E10" s="290"/>
      <c r="F10" s="288" t="s">
        <v>624</v>
      </c>
      <c r="G10" s="290"/>
      <c r="H10" s="288" t="s">
        <v>473</v>
      </c>
      <c r="I10" s="290"/>
      <c r="J10" s="8"/>
      <c r="K10" s="26" t="s">
        <v>353</v>
      </c>
      <c r="L10" s="26"/>
      <c r="M10" s="26" t="s">
        <v>573</v>
      </c>
      <c r="N10" s="26" t="s">
        <v>573</v>
      </c>
      <c r="P10" s="294"/>
      <c r="Q10" s="294"/>
      <c r="R10" s="294"/>
      <c r="S10" s="291" t="str">
        <f>D10</f>
        <v>01 Nov 2019 to 27 Dec 2019</v>
      </c>
      <c r="T10" s="293"/>
      <c r="U10" s="291" t="str">
        <f>F10</f>
        <v>28 Dec 2019 to 05 Jan 2020</v>
      </c>
      <c r="V10" s="293"/>
      <c r="W10" s="291" t="str">
        <f>H10</f>
        <v>06 Jan 2020 to 30 Apr 2020</v>
      </c>
      <c r="X10" s="293"/>
      <c r="Z10" s="27" t="s">
        <v>39</v>
      </c>
      <c r="AA10" s="27" t="s">
        <v>40</v>
      </c>
      <c r="AB10" s="27" t="s">
        <v>548</v>
      </c>
      <c r="AD10" s="296"/>
      <c r="AE10" s="296"/>
      <c r="AF10" s="296"/>
      <c r="AG10" s="282" t="str">
        <f>S10</f>
        <v>01 Nov 2019 to 27 Dec 2019</v>
      </c>
      <c r="AH10" s="284"/>
      <c r="AI10" s="282" t="str">
        <f>U10</f>
        <v>28 Dec 2019 to 05 Jan 2020</v>
      </c>
      <c r="AJ10" s="284"/>
      <c r="AK10" s="282" t="str">
        <f>W10</f>
        <v>06 Jan 2020 to 30 Apr 2020</v>
      </c>
      <c r="AL10" s="284"/>
    </row>
    <row r="11" spans="1:38" ht="27" customHeight="1">
      <c r="A11" s="299"/>
      <c r="B11" s="299"/>
      <c r="C11" s="299"/>
      <c r="D11" s="29" t="s">
        <v>4</v>
      </c>
      <c r="E11" s="29" t="s">
        <v>3</v>
      </c>
      <c r="F11" s="29" t="s">
        <v>4</v>
      </c>
      <c r="G11" s="29" t="s">
        <v>3</v>
      </c>
      <c r="H11" s="29" t="s">
        <v>4</v>
      </c>
      <c r="I11" s="29" t="s">
        <v>3</v>
      </c>
      <c r="J11" s="8"/>
      <c r="K11" s="26"/>
      <c r="L11" s="26"/>
      <c r="M11" s="26"/>
      <c r="N11" s="26"/>
      <c r="P11" s="294"/>
      <c r="Q11" s="294"/>
      <c r="R11" s="294"/>
      <c r="S11" s="51" t="s">
        <v>3</v>
      </c>
      <c r="T11" s="51" t="s">
        <v>4</v>
      </c>
      <c r="U11" s="51" t="s">
        <v>3</v>
      </c>
      <c r="V11" s="51" t="s">
        <v>4</v>
      </c>
      <c r="W11" s="51" t="s">
        <v>3</v>
      </c>
      <c r="X11" s="51" t="s">
        <v>4</v>
      </c>
      <c r="Z11" s="27"/>
      <c r="AA11" s="27"/>
      <c r="AB11" s="27"/>
      <c r="AD11" s="297"/>
      <c r="AE11" s="297"/>
      <c r="AF11" s="297"/>
      <c r="AG11" s="52" t="s">
        <v>3</v>
      </c>
      <c r="AH11" s="52" t="s">
        <v>4</v>
      </c>
      <c r="AI11" s="52" t="s">
        <v>3</v>
      </c>
      <c r="AJ11" s="52" t="s">
        <v>4</v>
      </c>
      <c r="AK11" s="52" t="s">
        <v>3</v>
      </c>
      <c r="AL11" s="52" t="s">
        <v>4</v>
      </c>
    </row>
    <row r="12" spans="1:38" ht="27" customHeight="1">
      <c r="A12" s="30" t="s">
        <v>574</v>
      </c>
      <c r="B12" s="31" t="s">
        <v>217</v>
      </c>
      <c r="C12" s="31" t="s">
        <v>625</v>
      </c>
      <c r="D12" s="31">
        <v>912</v>
      </c>
      <c r="E12" s="31">
        <v>896</v>
      </c>
      <c r="F12" s="31">
        <v>1158</v>
      </c>
      <c r="G12" s="31">
        <v>1142</v>
      </c>
      <c r="H12" s="31">
        <v>1035</v>
      </c>
      <c r="I12" s="31">
        <v>1019</v>
      </c>
      <c r="J12" s="8"/>
      <c r="K12" s="33">
        <v>1</v>
      </c>
      <c r="L12" s="33"/>
      <c r="M12" s="33">
        <v>6</v>
      </c>
      <c r="N12" s="33">
        <v>12</v>
      </c>
      <c r="P12" s="30" t="str">
        <f>A12</f>
        <v xml:space="preserve">Beach Bungalow </v>
      </c>
      <c r="Q12" s="31" t="str">
        <f>B12</f>
        <v>HB</v>
      </c>
      <c r="R12" s="31" t="str">
        <f>C12</f>
        <v>as Quoted</v>
      </c>
      <c r="S12" s="31">
        <f>((E12)*K12)+M12</f>
        <v>902</v>
      </c>
      <c r="T12" s="34">
        <f>((D12)*K12)+N12</f>
        <v>924</v>
      </c>
      <c r="U12" s="34">
        <f>((G12)*K12)+M12</f>
        <v>1148</v>
      </c>
      <c r="V12" s="34">
        <f>((F12)*K12)+N12</f>
        <v>1170</v>
      </c>
      <c r="W12" s="34">
        <f>((I12)*K12)+M12</f>
        <v>1025</v>
      </c>
      <c r="X12" s="34">
        <f>((H12)*K12)+N12</f>
        <v>1047</v>
      </c>
      <c r="Z12" s="53">
        <v>12</v>
      </c>
      <c r="AA12" s="53">
        <v>25</v>
      </c>
      <c r="AB12" s="53">
        <v>12</v>
      </c>
      <c r="AD12" s="30" t="str">
        <f>P12</f>
        <v xml:space="preserve">Beach Bungalow </v>
      </c>
      <c r="AE12" s="31" t="str">
        <f>Q12</f>
        <v>HB</v>
      </c>
      <c r="AF12" s="31" t="str">
        <f>R12</f>
        <v>as Quoted</v>
      </c>
      <c r="AG12" s="31">
        <f>S12+Z12</f>
        <v>914</v>
      </c>
      <c r="AH12" s="34">
        <f>T12+Z12</f>
        <v>936</v>
      </c>
      <c r="AI12" s="34">
        <f>U12+AA12</f>
        <v>1173</v>
      </c>
      <c r="AJ12" s="34">
        <f>V12+AA12</f>
        <v>1195</v>
      </c>
      <c r="AK12" s="34">
        <f>W12+AB12</f>
        <v>1037</v>
      </c>
      <c r="AL12" s="34">
        <f>X12+AB12</f>
        <v>1059</v>
      </c>
    </row>
    <row r="13" spans="1:38" ht="27" customHeight="1">
      <c r="A13" s="30" t="s">
        <v>626</v>
      </c>
      <c r="B13" s="31" t="s">
        <v>217</v>
      </c>
      <c r="C13" s="31" t="s">
        <v>625</v>
      </c>
      <c r="D13" s="31">
        <v>1060</v>
      </c>
      <c r="E13" s="31">
        <v>1044</v>
      </c>
      <c r="F13" s="31">
        <v>1306</v>
      </c>
      <c r="G13" s="31">
        <v>1290</v>
      </c>
      <c r="H13" s="31">
        <v>1183</v>
      </c>
      <c r="I13" s="31">
        <v>1167</v>
      </c>
      <c r="J13" s="8"/>
      <c r="K13" s="33">
        <v>1</v>
      </c>
      <c r="L13" s="33"/>
      <c r="M13" s="33">
        <v>6</v>
      </c>
      <c r="N13" s="33">
        <v>12</v>
      </c>
      <c r="P13" s="30" t="str">
        <f t="shared" ref="P13:R16" si="0">A13</f>
        <v xml:space="preserve">Beach Retreat with Pool </v>
      </c>
      <c r="Q13" s="31" t="str">
        <f t="shared" si="0"/>
        <v>HB</v>
      </c>
      <c r="R13" s="31" t="str">
        <f t="shared" si="0"/>
        <v>as Quoted</v>
      </c>
      <c r="S13" s="31">
        <f t="shared" ref="S13:S16" si="1">((E13)*K13)+M13</f>
        <v>1050</v>
      </c>
      <c r="T13" s="34">
        <f t="shared" ref="T13:T16" si="2">((D13)*K13)+N13</f>
        <v>1072</v>
      </c>
      <c r="U13" s="34">
        <f t="shared" ref="U13:U16" si="3">((G13)*K13)+M13</f>
        <v>1296</v>
      </c>
      <c r="V13" s="34">
        <f t="shared" ref="V13:V16" si="4">((F13)*K13)+N13</f>
        <v>1318</v>
      </c>
      <c r="W13" s="34">
        <f t="shared" ref="W13:W16" si="5">((I13)*K13)+M13</f>
        <v>1173</v>
      </c>
      <c r="X13" s="34">
        <f t="shared" ref="X13:X16" si="6">((H13)*K13)+N13</f>
        <v>1195</v>
      </c>
      <c r="Z13" s="53">
        <v>12</v>
      </c>
      <c r="AA13" s="53">
        <v>25</v>
      </c>
      <c r="AB13" s="53">
        <v>12</v>
      </c>
      <c r="AD13" s="30" t="str">
        <f t="shared" ref="AD13:AF16" si="7">P13</f>
        <v xml:space="preserve">Beach Retreat with Pool </v>
      </c>
      <c r="AE13" s="31" t="str">
        <f t="shared" si="7"/>
        <v>HB</v>
      </c>
      <c r="AF13" s="31" t="str">
        <f t="shared" si="7"/>
        <v>as Quoted</v>
      </c>
      <c r="AG13" s="31">
        <f t="shared" ref="AG13:AG16" si="8">S13+Z13</f>
        <v>1062</v>
      </c>
      <c r="AH13" s="34">
        <f t="shared" ref="AH13:AI16" si="9">T13+Z13</f>
        <v>1084</v>
      </c>
      <c r="AI13" s="34">
        <f t="shared" si="9"/>
        <v>1321</v>
      </c>
      <c r="AJ13" s="34">
        <f t="shared" ref="AJ13:AK16" si="10">V13+AA13</f>
        <v>1343</v>
      </c>
      <c r="AK13" s="34">
        <f t="shared" si="10"/>
        <v>1185</v>
      </c>
      <c r="AL13" s="34">
        <f t="shared" ref="AL13:AL16" si="11">X13+AB13</f>
        <v>1207</v>
      </c>
    </row>
    <row r="14" spans="1:38" ht="27" customHeight="1">
      <c r="A14" s="30" t="s">
        <v>627</v>
      </c>
      <c r="B14" s="31" t="s">
        <v>217</v>
      </c>
      <c r="C14" s="31" t="s">
        <v>625</v>
      </c>
      <c r="D14" s="31">
        <v>1244</v>
      </c>
      <c r="E14" s="31">
        <v>1228</v>
      </c>
      <c r="F14" s="31">
        <v>1491</v>
      </c>
      <c r="G14" s="31">
        <v>1475</v>
      </c>
      <c r="H14" s="31">
        <v>1368</v>
      </c>
      <c r="I14" s="31">
        <v>1352</v>
      </c>
      <c r="J14" s="8"/>
      <c r="K14" s="33">
        <v>1</v>
      </c>
      <c r="L14" s="33"/>
      <c r="M14" s="33">
        <v>6</v>
      </c>
      <c r="N14" s="33">
        <v>12</v>
      </c>
      <c r="P14" s="30" t="str">
        <f t="shared" si="0"/>
        <v xml:space="preserve">Ocean Retreat with Pool </v>
      </c>
      <c r="Q14" s="31" t="str">
        <f t="shared" si="0"/>
        <v>HB</v>
      </c>
      <c r="R14" s="31" t="str">
        <f t="shared" si="0"/>
        <v>as Quoted</v>
      </c>
      <c r="S14" s="31">
        <f t="shared" si="1"/>
        <v>1234</v>
      </c>
      <c r="T14" s="34">
        <f t="shared" si="2"/>
        <v>1256</v>
      </c>
      <c r="U14" s="34">
        <f t="shared" si="3"/>
        <v>1481</v>
      </c>
      <c r="V14" s="34">
        <f t="shared" si="4"/>
        <v>1503</v>
      </c>
      <c r="W14" s="34">
        <f t="shared" si="5"/>
        <v>1358</v>
      </c>
      <c r="X14" s="34">
        <f t="shared" si="6"/>
        <v>1380</v>
      </c>
      <c r="Z14" s="53">
        <v>12</v>
      </c>
      <c r="AA14" s="53">
        <v>25</v>
      </c>
      <c r="AB14" s="53">
        <v>12</v>
      </c>
      <c r="AD14" s="30" t="str">
        <f t="shared" si="7"/>
        <v xml:space="preserve">Ocean Retreat with Pool </v>
      </c>
      <c r="AE14" s="31" t="str">
        <f t="shared" si="7"/>
        <v>HB</v>
      </c>
      <c r="AF14" s="31" t="str">
        <f t="shared" si="7"/>
        <v>as Quoted</v>
      </c>
      <c r="AG14" s="31">
        <f t="shared" si="8"/>
        <v>1246</v>
      </c>
      <c r="AH14" s="34">
        <f t="shared" si="9"/>
        <v>1268</v>
      </c>
      <c r="AI14" s="34">
        <f t="shared" si="9"/>
        <v>1506</v>
      </c>
      <c r="AJ14" s="34">
        <f t="shared" si="10"/>
        <v>1528</v>
      </c>
      <c r="AK14" s="34">
        <f t="shared" si="10"/>
        <v>1370</v>
      </c>
      <c r="AL14" s="34">
        <f t="shared" si="11"/>
        <v>1392</v>
      </c>
    </row>
    <row r="15" spans="1:38" ht="27" customHeight="1">
      <c r="A15" s="30" t="s">
        <v>628</v>
      </c>
      <c r="B15" s="31" t="s">
        <v>217</v>
      </c>
      <c r="C15" s="31" t="s">
        <v>625</v>
      </c>
      <c r="D15" s="31">
        <v>1429</v>
      </c>
      <c r="E15" s="31">
        <v>1413</v>
      </c>
      <c r="F15" s="31">
        <v>1676</v>
      </c>
      <c r="G15" s="31">
        <v>1660</v>
      </c>
      <c r="H15" s="31">
        <v>1552</v>
      </c>
      <c r="I15" s="31">
        <v>1536</v>
      </c>
      <c r="J15" s="8"/>
      <c r="K15" s="33">
        <v>1</v>
      </c>
      <c r="L15" s="33"/>
      <c r="M15" s="33">
        <v>6</v>
      </c>
      <c r="N15" s="33">
        <v>12</v>
      </c>
      <c r="P15" s="30" t="str">
        <f t="shared" si="0"/>
        <v xml:space="preserve">Ocean Suite with Pool </v>
      </c>
      <c r="Q15" s="31" t="str">
        <f t="shared" si="0"/>
        <v>HB</v>
      </c>
      <c r="R15" s="31" t="str">
        <f t="shared" si="0"/>
        <v>as Quoted</v>
      </c>
      <c r="S15" s="31">
        <f t="shared" si="1"/>
        <v>1419</v>
      </c>
      <c r="T15" s="34">
        <f t="shared" si="2"/>
        <v>1441</v>
      </c>
      <c r="U15" s="34">
        <f t="shared" si="3"/>
        <v>1666</v>
      </c>
      <c r="V15" s="34">
        <f t="shared" si="4"/>
        <v>1688</v>
      </c>
      <c r="W15" s="34">
        <f t="shared" si="5"/>
        <v>1542</v>
      </c>
      <c r="X15" s="34">
        <f t="shared" si="6"/>
        <v>1564</v>
      </c>
      <c r="Z15" s="53">
        <v>12</v>
      </c>
      <c r="AA15" s="53">
        <v>25</v>
      </c>
      <c r="AB15" s="53">
        <v>12</v>
      </c>
      <c r="AD15" s="30" t="str">
        <f t="shared" si="7"/>
        <v xml:space="preserve">Ocean Suite with Pool </v>
      </c>
      <c r="AE15" s="31" t="str">
        <f t="shared" si="7"/>
        <v>HB</v>
      </c>
      <c r="AF15" s="31" t="str">
        <f t="shared" si="7"/>
        <v>as Quoted</v>
      </c>
      <c r="AG15" s="31">
        <f t="shared" si="8"/>
        <v>1431</v>
      </c>
      <c r="AH15" s="34">
        <f t="shared" si="9"/>
        <v>1453</v>
      </c>
      <c r="AI15" s="34">
        <f t="shared" si="9"/>
        <v>1691</v>
      </c>
      <c r="AJ15" s="34">
        <f t="shared" si="10"/>
        <v>1713</v>
      </c>
      <c r="AK15" s="34">
        <f t="shared" si="10"/>
        <v>1554</v>
      </c>
      <c r="AL15" s="34">
        <f t="shared" si="11"/>
        <v>1576</v>
      </c>
    </row>
    <row r="16" spans="1:38" ht="27" customHeight="1">
      <c r="A16" s="30" t="s">
        <v>629</v>
      </c>
      <c r="B16" s="31" t="s">
        <v>217</v>
      </c>
      <c r="C16" s="31" t="s">
        <v>625</v>
      </c>
      <c r="D16" s="31">
        <v>2107</v>
      </c>
      <c r="E16" s="31">
        <v>2091</v>
      </c>
      <c r="F16" s="31">
        <v>2353</v>
      </c>
      <c r="G16" s="31">
        <v>2337</v>
      </c>
      <c r="H16" s="31">
        <v>2230</v>
      </c>
      <c r="I16" s="31">
        <v>2214</v>
      </c>
      <c r="J16" s="8"/>
      <c r="K16" s="33">
        <v>1</v>
      </c>
      <c r="L16" s="33"/>
      <c r="M16" s="33">
        <v>6</v>
      </c>
      <c r="N16" s="33">
        <v>12</v>
      </c>
      <c r="P16" s="30" t="str">
        <f t="shared" si="0"/>
        <v>Island Residence</v>
      </c>
      <c r="Q16" s="31" t="str">
        <f t="shared" si="0"/>
        <v>HB</v>
      </c>
      <c r="R16" s="31" t="str">
        <f t="shared" si="0"/>
        <v>as Quoted</v>
      </c>
      <c r="S16" s="31">
        <f t="shared" si="1"/>
        <v>2097</v>
      </c>
      <c r="T16" s="34">
        <f t="shared" si="2"/>
        <v>2119</v>
      </c>
      <c r="U16" s="34">
        <f t="shared" si="3"/>
        <v>2343</v>
      </c>
      <c r="V16" s="34">
        <f t="shared" si="4"/>
        <v>2365</v>
      </c>
      <c r="W16" s="34">
        <f t="shared" si="5"/>
        <v>2220</v>
      </c>
      <c r="X16" s="34">
        <f t="shared" si="6"/>
        <v>2242</v>
      </c>
      <c r="Z16" s="53">
        <v>12</v>
      </c>
      <c r="AA16" s="53">
        <v>25</v>
      </c>
      <c r="AB16" s="53">
        <v>12</v>
      </c>
      <c r="AD16" s="30" t="str">
        <f t="shared" si="7"/>
        <v>Island Residence</v>
      </c>
      <c r="AE16" s="31" t="str">
        <f t="shared" si="7"/>
        <v>HB</v>
      </c>
      <c r="AF16" s="31" t="str">
        <f t="shared" si="7"/>
        <v>as Quoted</v>
      </c>
      <c r="AG16" s="31">
        <f t="shared" si="8"/>
        <v>2109</v>
      </c>
      <c r="AH16" s="34">
        <f t="shared" si="9"/>
        <v>2131</v>
      </c>
      <c r="AI16" s="34">
        <f t="shared" si="9"/>
        <v>2368</v>
      </c>
      <c r="AJ16" s="34">
        <f t="shared" si="10"/>
        <v>2390</v>
      </c>
      <c r="AK16" s="34">
        <f t="shared" si="10"/>
        <v>2232</v>
      </c>
      <c r="AL16" s="34">
        <f t="shared" si="11"/>
        <v>2254</v>
      </c>
    </row>
    <row r="17" spans="1:38" ht="27" customHeight="1">
      <c r="A17" s="25" t="s">
        <v>24</v>
      </c>
      <c r="K17" s="25" t="s">
        <v>25</v>
      </c>
      <c r="P17" s="25" t="s">
        <v>26</v>
      </c>
      <c r="Z17" s="25" t="s">
        <v>27</v>
      </c>
      <c r="AD17" s="25" t="s">
        <v>28</v>
      </c>
    </row>
    <row r="18" spans="1:38" ht="27" customHeight="1">
      <c r="A18" s="299" t="s">
        <v>0</v>
      </c>
      <c r="B18" s="299" t="s">
        <v>1</v>
      </c>
      <c r="C18" s="299" t="s">
        <v>29</v>
      </c>
      <c r="D18" s="288" t="s">
        <v>48</v>
      </c>
      <c r="E18" s="290"/>
      <c r="F18" s="288"/>
      <c r="G18" s="290"/>
      <c r="H18" s="288"/>
      <c r="I18" s="290"/>
      <c r="J18" s="8"/>
      <c r="K18" s="26" t="s">
        <v>572</v>
      </c>
      <c r="L18" s="26"/>
      <c r="M18" s="26" t="s">
        <v>34</v>
      </c>
      <c r="N18" s="26" t="s">
        <v>34</v>
      </c>
      <c r="P18" s="294" t="s">
        <v>0</v>
      </c>
      <c r="Q18" s="294" t="s">
        <v>1</v>
      </c>
      <c r="R18" s="294" t="s">
        <v>29</v>
      </c>
      <c r="S18" s="291" t="str">
        <f>D18</f>
        <v>Season 4</v>
      </c>
      <c r="T18" s="293"/>
      <c r="U18" s="291">
        <f>F18</f>
        <v>0</v>
      </c>
      <c r="V18" s="293"/>
      <c r="W18" s="291">
        <f>H18</f>
        <v>0</v>
      </c>
      <c r="X18" s="293"/>
      <c r="Z18" s="27" t="str">
        <f>S18</f>
        <v>Season 4</v>
      </c>
      <c r="AA18" s="27">
        <f>U18</f>
        <v>0</v>
      </c>
      <c r="AB18" s="27">
        <f>W18</f>
        <v>0</v>
      </c>
      <c r="AD18" s="295" t="s">
        <v>0</v>
      </c>
      <c r="AE18" s="295" t="s">
        <v>1</v>
      </c>
      <c r="AF18" s="295" t="s">
        <v>29</v>
      </c>
      <c r="AG18" s="282" t="str">
        <f>S18</f>
        <v>Season 4</v>
      </c>
      <c r="AH18" s="284"/>
      <c r="AI18" s="282">
        <f>U18</f>
        <v>0</v>
      </c>
      <c r="AJ18" s="284"/>
      <c r="AK18" s="282">
        <f>W18</f>
        <v>0</v>
      </c>
      <c r="AL18" s="284"/>
    </row>
    <row r="19" spans="1:38" ht="27" customHeight="1">
      <c r="A19" s="299"/>
      <c r="B19" s="299"/>
      <c r="C19" s="299"/>
      <c r="D19" s="288" t="s">
        <v>61</v>
      </c>
      <c r="E19" s="290"/>
      <c r="F19" s="288"/>
      <c r="G19" s="290"/>
      <c r="H19" s="288"/>
      <c r="I19" s="290"/>
      <c r="J19" s="8"/>
      <c r="K19" s="26" t="s">
        <v>353</v>
      </c>
      <c r="L19" s="26"/>
      <c r="M19" s="26" t="s">
        <v>573</v>
      </c>
      <c r="N19" s="26" t="s">
        <v>573</v>
      </c>
      <c r="P19" s="294"/>
      <c r="Q19" s="294"/>
      <c r="R19" s="294"/>
      <c r="S19" s="291" t="str">
        <f>D19</f>
        <v>01 May 2020 to 31 Oct 2020</v>
      </c>
      <c r="T19" s="293"/>
      <c r="U19" s="291">
        <f>F19</f>
        <v>0</v>
      </c>
      <c r="V19" s="293"/>
      <c r="W19" s="291">
        <f>H19</f>
        <v>0</v>
      </c>
      <c r="X19" s="293"/>
      <c r="Z19" s="27" t="s">
        <v>39</v>
      </c>
      <c r="AA19" s="27" t="s">
        <v>40</v>
      </c>
      <c r="AB19" s="27" t="s">
        <v>548</v>
      </c>
      <c r="AD19" s="296"/>
      <c r="AE19" s="296"/>
      <c r="AF19" s="296"/>
      <c r="AG19" s="282" t="str">
        <f>S19</f>
        <v>01 May 2020 to 31 Oct 2020</v>
      </c>
      <c r="AH19" s="284"/>
      <c r="AI19" s="282">
        <f>U19</f>
        <v>0</v>
      </c>
      <c r="AJ19" s="284"/>
      <c r="AK19" s="282">
        <f>W19</f>
        <v>0</v>
      </c>
      <c r="AL19" s="284"/>
    </row>
    <row r="20" spans="1:38" ht="27" customHeight="1">
      <c r="A20" s="299"/>
      <c r="B20" s="299"/>
      <c r="C20" s="299"/>
      <c r="D20" s="29" t="s">
        <v>4</v>
      </c>
      <c r="E20" s="29" t="s">
        <v>3</v>
      </c>
      <c r="F20" s="29"/>
      <c r="G20" s="29"/>
      <c r="H20" s="29"/>
      <c r="I20" s="29"/>
      <c r="J20" s="8"/>
      <c r="K20" s="26"/>
      <c r="L20" s="26"/>
      <c r="M20" s="26"/>
      <c r="N20" s="26"/>
      <c r="P20" s="294"/>
      <c r="Q20" s="294"/>
      <c r="R20" s="294"/>
      <c r="S20" s="51" t="s">
        <v>3</v>
      </c>
      <c r="T20" s="51" t="s">
        <v>4</v>
      </c>
      <c r="U20" s="51" t="s">
        <v>3</v>
      </c>
      <c r="V20" s="51" t="s">
        <v>4</v>
      </c>
      <c r="W20" s="51" t="s">
        <v>3</v>
      </c>
      <c r="X20" s="51" t="s">
        <v>4</v>
      </c>
      <c r="Z20" s="27"/>
      <c r="AA20" s="27"/>
      <c r="AB20" s="27"/>
      <c r="AD20" s="297"/>
      <c r="AE20" s="297"/>
      <c r="AF20" s="297"/>
      <c r="AG20" s="52" t="s">
        <v>3</v>
      </c>
      <c r="AH20" s="52" t="s">
        <v>4</v>
      </c>
      <c r="AI20" s="52" t="s">
        <v>3</v>
      </c>
      <c r="AJ20" s="52" t="s">
        <v>4</v>
      </c>
      <c r="AK20" s="52" t="s">
        <v>3</v>
      </c>
      <c r="AL20" s="52" t="s">
        <v>4</v>
      </c>
    </row>
    <row r="21" spans="1:38" ht="27" customHeight="1">
      <c r="A21" s="30" t="s">
        <v>574</v>
      </c>
      <c r="B21" s="31" t="s">
        <v>217</v>
      </c>
      <c r="C21" s="31" t="s">
        <v>625</v>
      </c>
      <c r="D21" s="31">
        <v>788</v>
      </c>
      <c r="E21" s="31">
        <v>772</v>
      </c>
      <c r="F21" s="31"/>
      <c r="G21" s="31"/>
      <c r="H21" s="31"/>
      <c r="I21" s="31"/>
      <c r="J21" s="8"/>
      <c r="K21" s="33">
        <v>1</v>
      </c>
      <c r="L21" s="33"/>
      <c r="M21" s="33">
        <v>6</v>
      </c>
      <c r="N21" s="33">
        <v>12</v>
      </c>
      <c r="P21" s="30" t="str">
        <f>A21</f>
        <v xml:space="preserve">Beach Bungalow </v>
      </c>
      <c r="Q21" s="31" t="str">
        <f>B21</f>
        <v>HB</v>
      </c>
      <c r="R21" s="31" t="str">
        <f>C21</f>
        <v>as Quoted</v>
      </c>
      <c r="S21" s="31">
        <f>((E21)*K21)+M21</f>
        <v>778</v>
      </c>
      <c r="T21" s="34">
        <f>((D21)*K21)+N21</f>
        <v>800</v>
      </c>
      <c r="U21" s="34">
        <f>((G21)*K21)+M21</f>
        <v>6</v>
      </c>
      <c r="V21" s="34">
        <f>((F21)*K21)+N21</f>
        <v>12</v>
      </c>
      <c r="W21" s="34">
        <f>((I21)*K21)+M21</f>
        <v>6</v>
      </c>
      <c r="X21" s="34">
        <f>((H21)*K21)+N21</f>
        <v>12</v>
      </c>
      <c r="Z21" s="53">
        <v>12</v>
      </c>
      <c r="AA21" s="53">
        <v>12</v>
      </c>
      <c r="AB21" s="53">
        <v>12</v>
      </c>
      <c r="AD21" s="30" t="str">
        <f>P21</f>
        <v xml:space="preserve">Beach Bungalow </v>
      </c>
      <c r="AE21" s="31" t="str">
        <f>Q21</f>
        <v>HB</v>
      </c>
      <c r="AF21" s="31" t="str">
        <f>R21</f>
        <v>as Quoted</v>
      </c>
      <c r="AG21" s="31">
        <f>S21+Z21</f>
        <v>790</v>
      </c>
      <c r="AH21" s="34">
        <f>T21+Z21</f>
        <v>812</v>
      </c>
      <c r="AI21" s="34">
        <f>U21+AA21</f>
        <v>18</v>
      </c>
      <c r="AJ21" s="34">
        <f>V21+AA21</f>
        <v>24</v>
      </c>
      <c r="AK21" s="34">
        <f>W21+AB21</f>
        <v>18</v>
      </c>
      <c r="AL21" s="34">
        <f>X21+AB21</f>
        <v>24</v>
      </c>
    </row>
    <row r="22" spans="1:38" ht="27" customHeight="1">
      <c r="A22" s="30" t="s">
        <v>626</v>
      </c>
      <c r="B22" s="31" t="s">
        <v>217</v>
      </c>
      <c r="C22" s="31" t="s">
        <v>625</v>
      </c>
      <c r="D22" s="31">
        <v>936</v>
      </c>
      <c r="E22" s="31">
        <v>920</v>
      </c>
      <c r="F22" s="31"/>
      <c r="G22" s="31"/>
      <c r="H22" s="31"/>
      <c r="I22" s="31"/>
      <c r="J22" s="8"/>
      <c r="K22" s="33">
        <v>1</v>
      </c>
      <c r="L22" s="33"/>
      <c r="M22" s="33">
        <v>6</v>
      </c>
      <c r="N22" s="33">
        <v>12</v>
      </c>
      <c r="P22" s="30" t="str">
        <f t="shared" ref="P22:R25" si="12">A22</f>
        <v xml:space="preserve">Beach Retreat with Pool </v>
      </c>
      <c r="Q22" s="31" t="str">
        <f t="shared" si="12"/>
        <v>HB</v>
      </c>
      <c r="R22" s="31" t="str">
        <f t="shared" si="12"/>
        <v>as Quoted</v>
      </c>
      <c r="S22" s="31">
        <f t="shared" ref="S22:S25" si="13">((E22)*K22)+M22</f>
        <v>926</v>
      </c>
      <c r="T22" s="34">
        <f t="shared" ref="T22:T25" si="14">((D22)*K22)+N22</f>
        <v>948</v>
      </c>
      <c r="U22" s="34">
        <f t="shared" ref="U22:U25" si="15">((G22)*K22)+M22</f>
        <v>6</v>
      </c>
      <c r="V22" s="34">
        <f t="shared" ref="V22:V25" si="16">((F22)*K22)+N22</f>
        <v>12</v>
      </c>
      <c r="W22" s="34">
        <f t="shared" ref="W22:W25" si="17">((I22)*K22)+M22</f>
        <v>6</v>
      </c>
      <c r="X22" s="34">
        <f t="shared" ref="X22:X25" si="18">((H22)*K22)+N22</f>
        <v>12</v>
      </c>
      <c r="Z22" s="53">
        <v>12</v>
      </c>
      <c r="AA22" s="53">
        <v>12</v>
      </c>
      <c r="AB22" s="53">
        <v>12</v>
      </c>
      <c r="AD22" s="30" t="str">
        <f t="shared" ref="AD22:AF25" si="19">P22</f>
        <v xml:space="preserve">Beach Retreat with Pool </v>
      </c>
      <c r="AE22" s="31" t="str">
        <f t="shared" si="19"/>
        <v>HB</v>
      </c>
      <c r="AF22" s="31" t="str">
        <f t="shared" si="19"/>
        <v>as Quoted</v>
      </c>
      <c r="AG22" s="31">
        <f t="shared" ref="AG22:AG25" si="20">S22+Z22</f>
        <v>938</v>
      </c>
      <c r="AH22" s="34">
        <f t="shared" ref="AH22:AI25" si="21">T22+Z22</f>
        <v>960</v>
      </c>
      <c r="AI22" s="34">
        <f t="shared" si="21"/>
        <v>18</v>
      </c>
      <c r="AJ22" s="34">
        <f t="shared" ref="AJ22:AK25" si="22">V22+AA22</f>
        <v>24</v>
      </c>
      <c r="AK22" s="34">
        <f t="shared" si="22"/>
        <v>18</v>
      </c>
      <c r="AL22" s="34">
        <f t="shared" ref="AL22:AL25" si="23">X22+AB22</f>
        <v>24</v>
      </c>
    </row>
    <row r="23" spans="1:38" ht="27" customHeight="1">
      <c r="A23" s="30" t="s">
        <v>627</v>
      </c>
      <c r="B23" s="31" t="s">
        <v>217</v>
      </c>
      <c r="C23" s="31" t="s">
        <v>625</v>
      </c>
      <c r="D23" s="31">
        <v>1121</v>
      </c>
      <c r="E23" s="31">
        <v>1105</v>
      </c>
      <c r="F23" s="31"/>
      <c r="G23" s="31"/>
      <c r="H23" s="31"/>
      <c r="I23" s="31"/>
      <c r="J23" s="8"/>
      <c r="K23" s="33">
        <v>1</v>
      </c>
      <c r="L23" s="33"/>
      <c r="M23" s="33">
        <v>6</v>
      </c>
      <c r="N23" s="33">
        <v>12</v>
      </c>
      <c r="P23" s="30" t="str">
        <f t="shared" si="12"/>
        <v xml:space="preserve">Ocean Retreat with Pool </v>
      </c>
      <c r="Q23" s="31" t="str">
        <f t="shared" si="12"/>
        <v>HB</v>
      </c>
      <c r="R23" s="31" t="str">
        <f t="shared" si="12"/>
        <v>as Quoted</v>
      </c>
      <c r="S23" s="31">
        <f t="shared" si="13"/>
        <v>1111</v>
      </c>
      <c r="T23" s="34">
        <f t="shared" si="14"/>
        <v>1133</v>
      </c>
      <c r="U23" s="34">
        <f t="shared" si="15"/>
        <v>6</v>
      </c>
      <c r="V23" s="34">
        <f t="shared" si="16"/>
        <v>12</v>
      </c>
      <c r="W23" s="34">
        <f t="shared" si="17"/>
        <v>6</v>
      </c>
      <c r="X23" s="34">
        <f t="shared" si="18"/>
        <v>12</v>
      </c>
      <c r="Z23" s="53">
        <v>12</v>
      </c>
      <c r="AA23" s="53">
        <v>12</v>
      </c>
      <c r="AB23" s="53">
        <v>12</v>
      </c>
      <c r="AD23" s="30" t="str">
        <f t="shared" si="19"/>
        <v xml:space="preserve">Ocean Retreat with Pool </v>
      </c>
      <c r="AE23" s="31" t="str">
        <f t="shared" si="19"/>
        <v>HB</v>
      </c>
      <c r="AF23" s="31" t="str">
        <f t="shared" si="19"/>
        <v>as Quoted</v>
      </c>
      <c r="AG23" s="31">
        <f t="shared" si="20"/>
        <v>1123</v>
      </c>
      <c r="AH23" s="34">
        <f t="shared" si="21"/>
        <v>1145</v>
      </c>
      <c r="AI23" s="34">
        <f t="shared" si="21"/>
        <v>18</v>
      </c>
      <c r="AJ23" s="34">
        <f t="shared" si="22"/>
        <v>24</v>
      </c>
      <c r="AK23" s="34">
        <f t="shared" si="22"/>
        <v>18</v>
      </c>
      <c r="AL23" s="34">
        <f t="shared" si="23"/>
        <v>24</v>
      </c>
    </row>
    <row r="24" spans="1:38" ht="27" customHeight="1">
      <c r="A24" s="30" t="s">
        <v>628</v>
      </c>
      <c r="B24" s="31" t="s">
        <v>217</v>
      </c>
      <c r="C24" s="31" t="s">
        <v>625</v>
      </c>
      <c r="D24" s="31">
        <v>1306</v>
      </c>
      <c r="E24" s="31">
        <v>1290</v>
      </c>
      <c r="F24" s="31"/>
      <c r="G24" s="31"/>
      <c r="H24" s="31"/>
      <c r="I24" s="31"/>
      <c r="J24" s="8"/>
      <c r="K24" s="33">
        <v>1</v>
      </c>
      <c r="L24" s="33"/>
      <c r="M24" s="33">
        <v>6</v>
      </c>
      <c r="N24" s="33">
        <v>12</v>
      </c>
      <c r="P24" s="30" t="str">
        <f t="shared" si="12"/>
        <v xml:space="preserve">Ocean Suite with Pool </v>
      </c>
      <c r="Q24" s="31" t="str">
        <f t="shared" si="12"/>
        <v>HB</v>
      </c>
      <c r="R24" s="31" t="str">
        <f t="shared" si="12"/>
        <v>as Quoted</v>
      </c>
      <c r="S24" s="31">
        <f t="shared" si="13"/>
        <v>1296</v>
      </c>
      <c r="T24" s="34">
        <f t="shared" si="14"/>
        <v>1318</v>
      </c>
      <c r="U24" s="34">
        <f t="shared" si="15"/>
        <v>6</v>
      </c>
      <c r="V24" s="34">
        <f t="shared" si="16"/>
        <v>12</v>
      </c>
      <c r="W24" s="34">
        <f t="shared" si="17"/>
        <v>6</v>
      </c>
      <c r="X24" s="34">
        <f t="shared" si="18"/>
        <v>12</v>
      </c>
      <c r="Z24" s="53">
        <v>12</v>
      </c>
      <c r="AA24" s="53">
        <v>12</v>
      </c>
      <c r="AB24" s="53">
        <v>12</v>
      </c>
      <c r="AD24" s="30" t="str">
        <f t="shared" si="19"/>
        <v xml:space="preserve">Ocean Suite with Pool </v>
      </c>
      <c r="AE24" s="31" t="str">
        <f t="shared" si="19"/>
        <v>HB</v>
      </c>
      <c r="AF24" s="31" t="str">
        <f t="shared" si="19"/>
        <v>as Quoted</v>
      </c>
      <c r="AG24" s="31">
        <f t="shared" si="20"/>
        <v>1308</v>
      </c>
      <c r="AH24" s="34">
        <f t="shared" si="21"/>
        <v>1330</v>
      </c>
      <c r="AI24" s="34">
        <f t="shared" si="21"/>
        <v>18</v>
      </c>
      <c r="AJ24" s="34">
        <f t="shared" si="22"/>
        <v>24</v>
      </c>
      <c r="AK24" s="34">
        <f t="shared" si="22"/>
        <v>18</v>
      </c>
      <c r="AL24" s="34">
        <f t="shared" si="23"/>
        <v>24</v>
      </c>
    </row>
    <row r="25" spans="1:38" ht="27" customHeight="1">
      <c r="A25" s="30" t="s">
        <v>629</v>
      </c>
      <c r="B25" s="31" t="s">
        <v>217</v>
      </c>
      <c r="C25" s="31" t="s">
        <v>625</v>
      </c>
      <c r="D25" s="31">
        <v>1984</v>
      </c>
      <c r="E25" s="31">
        <v>1968</v>
      </c>
      <c r="F25" s="31"/>
      <c r="G25" s="31"/>
      <c r="H25" s="31"/>
      <c r="I25" s="31"/>
      <c r="J25" s="8"/>
      <c r="K25" s="33">
        <v>1</v>
      </c>
      <c r="L25" s="33"/>
      <c r="M25" s="33">
        <v>6</v>
      </c>
      <c r="N25" s="33">
        <v>12</v>
      </c>
      <c r="P25" s="30" t="str">
        <f t="shared" si="12"/>
        <v>Island Residence</v>
      </c>
      <c r="Q25" s="31" t="str">
        <f t="shared" si="12"/>
        <v>HB</v>
      </c>
      <c r="R25" s="31" t="str">
        <f t="shared" si="12"/>
        <v>as Quoted</v>
      </c>
      <c r="S25" s="31">
        <f t="shared" si="13"/>
        <v>1974</v>
      </c>
      <c r="T25" s="34">
        <f t="shared" si="14"/>
        <v>1996</v>
      </c>
      <c r="U25" s="34">
        <f t="shared" si="15"/>
        <v>6</v>
      </c>
      <c r="V25" s="34">
        <f t="shared" si="16"/>
        <v>12</v>
      </c>
      <c r="W25" s="34">
        <f t="shared" si="17"/>
        <v>6</v>
      </c>
      <c r="X25" s="34">
        <f t="shared" si="18"/>
        <v>12</v>
      </c>
      <c r="Z25" s="53">
        <v>12</v>
      </c>
      <c r="AA25" s="53">
        <v>12</v>
      </c>
      <c r="AB25" s="53">
        <v>12</v>
      </c>
      <c r="AD25" s="30" t="str">
        <f t="shared" si="19"/>
        <v>Island Residence</v>
      </c>
      <c r="AE25" s="31" t="str">
        <f t="shared" si="19"/>
        <v>HB</v>
      </c>
      <c r="AF25" s="31" t="str">
        <f t="shared" si="19"/>
        <v>as Quoted</v>
      </c>
      <c r="AG25" s="31">
        <f t="shared" si="20"/>
        <v>1986</v>
      </c>
      <c r="AH25" s="34">
        <f t="shared" si="21"/>
        <v>2008</v>
      </c>
      <c r="AI25" s="34">
        <f t="shared" si="21"/>
        <v>18</v>
      </c>
      <c r="AJ25" s="34">
        <f t="shared" si="22"/>
        <v>24</v>
      </c>
      <c r="AK25" s="34">
        <f t="shared" si="22"/>
        <v>18</v>
      </c>
      <c r="AL25" s="34">
        <f t="shared" si="23"/>
        <v>24</v>
      </c>
    </row>
  </sheetData>
  <sheetProtection password="D8E4" sheet="1" selectLockedCells="1" selectUnlockedCells="1"/>
  <mergeCells count="54">
    <mergeCell ref="A9:A11"/>
    <mergeCell ref="B9:B11"/>
    <mergeCell ref="C9:C11"/>
    <mergeCell ref="D9:E9"/>
    <mergeCell ref="F9:G9"/>
    <mergeCell ref="D10:E10"/>
    <mergeCell ref="F10:G10"/>
    <mergeCell ref="AI9:AJ9"/>
    <mergeCell ref="AK9:AL9"/>
    <mergeCell ref="AG10:AH10"/>
    <mergeCell ref="AI10:AJ10"/>
    <mergeCell ref="AK10:AL10"/>
    <mergeCell ref="H9:I9"/>
    <mergeCell ref="H10:I10"/>
    <mergeCell ref="AE9:AE11"/>
    <mergeCell ref="AF9:AF11"/>
    <mergeCell ref="AG9:AH9"/>
    <mergeCell ref="AD9:AD11"/>
    <mergeCell ref="P9:P11"/>
    <mergeCell ref="Q9:Q11"/>
    <mergeCell ref="R9:R11"/>
    <mergeCell ref="S9:T9"/>
    <mergeCell ref="U9:V9"/>
    <mergeCell ref="W9:X9"/>
    <mergeCell ref="S10:T10"/>
    <mergeCell ref="U10:V10"/>
    <mergeCell ref="W10:X10"/>
    <mergeCell ref="AE18:AE20"/>
    <mergeCell ref="AF18:AF20"/>
    <mergeCell ref="A18:A20"/>
    <mergeCell ref="B18:B20"/>
    <mergeCell ref="C18:C20"/>
    <mergeCell ref="D18:E18"/>
    <mergeCell ref="F18:G18"/>
    <mergeCell ref="H18:I18"/>
    <mergeCell ref="D19:E19"/>
    <mergeCell ref="F19:G19"/>
    <mergeCell ref="H19:I19"/>
    <mergeCell ref="W18:X18"/>
    <mergeCell ref="S19:T19"/>
    <mergeCell ref="U19:V19"/>
    <mergeCell ref="W19:X19"/>
    <mergeCell ref="AD18:AD20"/>
    <mergeCell ref="P18:P20"/>
    <mergeCell ref="Q18:Q20"/>
    <mergeCell ref="R18:R20"/>
    <mergeCell ref="S18:T18"/>
    <mergeCell ref="U18:V18"/>
    <mergeCell ref="AG18:AH18"/>
    <mergeCell ref="AI18:AJ18"/>
    <mergeCell ref="AK18:AL18"/>
    <mergeCell ref="AG19:AH19"/>
    <mergeCell ref="AI19:AJ19"/>
    <mergeCell ref="AK19:AL19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397EC-2BD2-4747-8D9E-3F45876714DC}">
  <sheetPr codeName="Лист65"/>
  <dimension ref="A1:G25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33.42578125" style="1" customWidth="1"/>
    <col min="2" max="2" width="11.5703125" style="1" customWidth="1"/>
    <col min="3" max="3" width="14.42578125" style="2" customWidth="1"/>
    <col min="4" max="4" width="18.28515625" style="2" customWidth="1"/>
    <col min="5" max="6" width="18.28515625" style="3" customWidth="1"/>
    <col min="7" max="7" width="18.28515625" style="1" customWidth="1"/>
    <col min="8" max="16384" width="9.140625" style="1"/>
  </cols>
  <sheetData>
    <row r="1" spans="1:7" ht="20.25" customHeight="1">
      <c r="A1" s="300" t="s">
        <v>2106</v>
      </c>
      <c r="B1" s="300"/>
      <c r="C1" s="300"/>
      <c r="D1" s="300"/>
      <c r="F1" s="4"/>
    </row>
    <row r="2" spans="1:7" s="3" customFormat="1" ht="20.25" customHeight="1">
      <c r="A2" s="22"/>
      <c r="B2" s="5"/>
      <c r="C2" s="22"/>
      <c r="D2" s="22"/>
      <c r="G2" s="1"/>
    </row>
    <row r="3" spans="1:7" s="3" customFormat="1" ht="20.25" customHeight="1">
      <c r="A3" s="15" t="s">
        <v>10</v>
      </c>
      <c r="B3" s="15"/>
      <c r="C3" s="2"/>
      <c r="D3" s="2"/>
      <c r="G3" s="1"/>
    </row>
    <row r="4" spans="1:7" s="3" customFormat="1" ht="20.25" customHeight="1">
      <c r="A4" s="5" t="s">
        <v>630</v>
      </c>
      <c r="B4" s="5"/>
      <c r="C4" s="2"/>
      <c r="D4" s="2"/>
      <c r="G4" s="1"/>
    </row>
    <row r="5" spans="1:7" s="3" customFormat="1" ht="20.25" customHeight="1">
      <c r="A5" s="5" t="s">
        <v>12</v>
      </c>
      <c r="B5" s="5"/>
      <c r="C5" s="2"/>
      <c r="D5" s="2"/>
      <c r="G5" s="1"/>
    </row>
    <row r="6" spans="1:7" s="3" customFormat="1" ht="20.25" customHeight="1">
      <c r="A6" s="5" t="s">
        <v>108</v>
      </c>
      <c r="B6" s="5"/>
      <c r="C6" s="2"/>
      <c r="D6" s="2"/>
      <c r="G6" s="1"/>
    </row>
    <row r="7" spans="1:7" s="3" customFormat="1" ht="20.25" customHeight="1">
      <c r="A7" s="5"/>
      <c r="B7" s="5"/>
      <c r="C7" s="2"/>
      <c r="D7" s="2"/>
      <c r="G7" s="1"/>
    </row>
    <row r="8" spans="1:7" s="2" customFormat="1" ht="20.25" customHeight="1">
      <c r="A8" s="15" t="s">
        <v>82</v>
      </c>
      <c r="B8" s="15"/>
      <c r="E8" s="3"/>
      <c r="F8" s="3"/>
      <c r="G8" s="1"/>
    </row>
    <row r="9" spans="1:7" s="2" customFormat="1" ht="20.25" customHeight="1">
      <c r="A9" s="7" t="s">
        <v>631</v>
      </c>
      <c r="B9" s="15"/>
      <c r="E9" s="3"/>
      <c r="F9" s="3"/>
      <c r="G9" s="1"/>
    </row>
    <row r="10" spans="1:7" s="2" customFormat="1" ht="20.25" customHeight="1">
      <c r="A10" s="5" t="s">
        <v>632</v>
      </c>
      <c r="B10" s="15"/>
      <c r="E10" s="3"/>
      <c r="F10" s="3"/>
      <c r="G10" s="1"/>
    </row>
    <row r="11" spans="1:7" s="2" customFormat="1" ht="20.25" customHeight="1">
      <c r="A11" s="5" t="s">
        <v>633</v>
      </c>
      <c r="B11" s="15"/>
      <c r="E11" s="3"/>
      <c r="F11" s="3"/>
      <c r="G11" s="1"/>
    </row>
    <row r="12" spans="1:7" s="2" customFormat="1" ht="20.25" customHeight="1">
      <c r="A12" s="5" t="s">
        <v>634</v>
      </c>
      <c r="B12" s="15"/>
      <c r="E12" s="3"/>
      <c r="F12" s="3"/>
      <c r="G12" s="1"/>
    </row>
    <row r="13" spans="1:7" s="2" customFormat="1" ht="20.25" customHeight="1">
      <c r="A13" s="7" t="s">
        <v>635</v>
      </c>
      <c r="B13" s="15"/>
      <c r="E13" s="3"/>
      <c r="F13" s="3"/>
      <c r="G13" s="1"/>
    </row>
    <row r="14" spans="1:7" s="2" customFormat="1" ht="20.25" customHeight="1">
      <c r="A14" s="5" t="s">
        <v>636</v>
      </c>
      <c r="B14" s="15"/>
      <c r="E14" s="3"/>
      <c r="F14" s="3"/>
      <c r="G14" s="1"/>
    </row>
    <row r="15" spans="1:7" s="2" customFormat="1" ht="20.25" customHeight="1">
      <c r="A15" s="5" t="s">
        <v>637</v>
      </c>
      <c r="B15" s="5"/>
      <c r="E15" s="3"/>
      <c r="F15" s="3"/>
      <c r="G15" s="1"/>
    </row>
    <row r="16" spans="1:7" s="2" customFormat="1" ht="20.25" customHeight="1">
      <c r="A16" s="5" t="s">
        <v>634</v>
      </c>
      <c r="B16" s="5"/>
      <c r="E16" s="3"/>
      <c r="F16" s="3"/>
      <c r="G16" s="1"/>
    </row>
    <row r="17" spans="1:7" s="2" customFormat="1" ht="20.25" customHeight="1">
      <c r="A17" s="7" t="s">
        <v>638</v>
      </c>
      <c r="B17" s="5"/>
      <c r="E17" s="3"/>
      <c r="F17" s="3"/>
      <c r="G17" s="1"/>
    </row>
    <row r="18" spans="1:7" s="2" customFormat="1" ht="20.25" customHeight="1">
      <c r="A18" s="5" t="s">
        <v>639</v>
      </c>
      <c r="B18" s="1"/>
      <c r="E18" s="3"/>
      <c r="F18" s="3"/>
      <c r="G18" s="1"/>
    </row>
    <row r="19" spans="1:7" s="2" customFormat="1" ht="20.25" customHeight="1">
      <c r="A19" s="5" t="s">
        <v>640</v>
      </c>
      <c r="B19" s="1"/>
      <c r="E19" s="3"/>
      <c r="F19" s="3"/>
      <c r="G19" s="1"/>
    </row>
    <row r="20" spans="1:7" s="2" customFormat="1" ht="20.25" customHeight="1">
      <c r="A20" s="5" t="s">
        <v>634</v>
      </c>
      <c r="B20" s="1"/>
      <c r="E20" s="3"/>
      <c r="F20" s="3"/>
      <c r="G20" s="1"/>
    </row>
    <row r="22" spans="1:7" s="2" customFormat="1" ht="20.25" customHeight="1">
      <c r="A22" s="24" t="s">
        <v>641</v>
      </c>
      <c r="B22" s="1"/>
      <c r="E22" s="3"/>
      <c r="F22" s="3"/>
      <c r="G22" s="1"/>
    </row>
    <row r="23" spans="1:7" s="2" customFormat="1" ht="20.25" customHeight="1">
      <c r="A23" s="24" t="s">
        <v>642</v>
      </c>
      <c r="B23" s="1"/>
      <c r="E23" s="3"/>
      <c r="F23" s="3"/>
      <c r="G23" s="1"/>
    </row>
    <row r="24" spans="1:7" ht="20.25" customHeight="1">
      <c r="A24" s="5"/>
    </row>
    <row r="25" spans="1:7" ht="20.25" customHeight="1">
      <c r="A25" s="5"/>
    </row>
  </sheetData>
  <mergeCells count="1">
    <mergeCell ref="A1:D1"/>
  </mergeCells>
  <pageMargins left="0.25" right="0.25" top="0.75" bottom="0.75" header="0.3" footer="0.3"/>
  <pageSetup paperSize="9" scale="76" orientation="portrait" verticalDpi="1200" r:id="rId1"/>
  <headerFooter>
    <oddFooter>&amp;L&amp;"Candara,Regular"&amp;8INTOUR MALDIVES&amp;C&amp;"Candara,Regular"&amp;8&amp;P of &amp;N&amp;R&amp;"Candara,Regular"&amp;8Fairmont Maldives Sirru Fen Fushi</oddFooter>
  </headerFooter>
  <rowBreaks count="1" manualBreakCount="1">
    <brk id="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7D194-8BAB-4AA8-8337-2A2992AC7564}">
  <sheetPr codeName="Лист66">
    <tabColor rgb="FFFF0000"/>
  </sheetPr>
  <dimension ref="A8:AF41"/>
  <sheetViews>
    <sheetView topLeftCell="AG1" zoomScale="85" zoomScaleNormal="85" zoomScaleSheetLayoutView="100" workbookViewId="0">
      <selection sqref="A1:AF1048576"/>
    </sheetView>
  </sheetViews>
  <sheetFormatPr defaultColWidth="25.7109375" defaultRowHeight="23.25" customHeight="1"/>
  <cols>
    <col min="1" max="32" width="0" style="25" hidden="1" customWidth="1"/>
    <col min="33" max="16384" width="25.7109375" style="25"/>
  </cols>
  <sheetData>
    <row r="8" spans="1:32" ht="23.2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3.25" customHeight="1">
      <c r="A9" s="299" t="s">
        <v>0</v>
      </c>
      <c r="B9" s="299" t="s">
        <v>1</v>
      </c>
      <c r="C9" s="299" t="s">
        <v>29</v>
      </c>
      <c r="D9" s="57" t="s">
        <v>30</v>
      </c>
      <c r="E9" s="57" t="s">
        <v>31</v>
      </c>
      <c r="F9" s="57" t="s">
        <v>47</v>
      </c>
      <c r="G9" s="57" t="s">
        <v>48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R10" si="0">D9</f>
        <v>Season 1</v>
      </c>
      <c r="Q9" s="51" t="str">
        <f t="shared" si="0"/>
        <v>Season 2</v>
      </c>
      <c r="R9" s="51" t="str">
        <f t="shared" si="0"/>
        <v>Season 3</v>
      </c>
      <c r="S9" s="51" t="str">
        <f>G9</f>
        <v>Season 4</v>
      </c>
      <c r="U9" s="27" t="str">
        <f t="shared" ref="U9:X10" si="1">P9</f>
        <v>Season 1</v>
      </c>
      <c r="V9" s="27" t="str">
        <f t="shared" si="1"/>
        <v>Season 2</v>
      </c>
      <c r="W9" s="27" t="str">
        <f t="shared" si="1"/>
        <v>Season 3</v>
      </c>
      <c r="X9" s="27" t="str">
        <f t="shared" si="1"/>
        <v>Season 4</v>
      </c>
      <c r="Z9" s="311" t="s">
        <v>0</v>
      </c>
      <c r="AA9" s="311" t="s">
        <v>1</v>
      </c>
      <c r="AB9" s="311" t="s">
        <v>29</v>
      </c>
      <c r="AC9" s="52" t="str">
        <f t="shared" ref="AC9:AE10" si="2">U9</f>
        <v>Season 1</v>
      </c>
      <c r="AD9" s="52" t="str">
        <f t="shared" si="2"/>
        <v>Season 2</v>
      </c>
      <c r="AE9" s="52" t="str">
        <f t="shared" si="2"/>
        <v>Season 3</v>
      </c>
      <c r="AF9" s="52" t="str">
        <f>X9</f>
        <v>Season 4</v>
      </c>
    </row>
    <row r="10" spans="1:32" ht="23.25" customHeight="1">
      <c r="A10" s="299"/>
      <c r="B10" s="299"/>
      <c r="C10" s="299"/>
      <c r="D10" s="57" t="s">
        <v>643</v>
      </c>
      <c r="E10" s="57" t="s">
        <v>644</v>
      </c>
      <c r="F10" s="57" t="s">
        <v>645</v>
      </c>
      <c r="G10" s="57" t="s">
        <v>646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08 Jan 2020 to 24 Jan 2020</v>
      </c>
      <c r="Q10" s="51" t="str">
        <f t="shared" si="0"/>
        <v>25 Jan 2020 to 31 Jan 2020</v>
      </c>
      <c r="R10" s="51" t="str">
        <f t="shared" si="0"/>
        <v>01 Feb 2020 to 02 Apr 2020</v>
      </c>
      <c r="S10" s="51" t="str">
        <f>G10</f>
        <v>03 Apr 2020 to 19 Apr 2020</v>
      </c>
      <c r="U10" s="27" t="str">
        <f t="shared" si="1"/>
        <v>08 Jan 2020 to 24 Jan 2020</v>
      </c>
      <c r="V10" s="27" t="str">
        <f t="shared" si="1"/>
        <v>25 Jan 2020 to 31 Jan 2020</v>
      </c>
      <c r="W10" s="27" t="str">
        <f t="shared" si="1"/>
        <v>01 Feb 2020 to 02 Apr 2020</v>
      </c>
      <c r="X10" s="27" t="str">
        <f t="shared" si="1"/>
        <v>03 Apr 2020 to 19 Apr 2020</v>
      </c>
      <c r="Z10" s="311"/>
      <c r="AA10" s="311"/>
      <c r="AB10" s="311"/>
      <c r="AC10" s="52" t="str">
        <f t="shared" si="2"/>
        <v>08 Jan 2020 to 24 Jan 2020</v>
      </c>
      <c r="AD10" s="52" t="str">
        <f t="shared" si="2"/>
        <v>25 Jan 2020 to 31 Jan 2020</v>
      </c>
      <c r="AE10" s="52" t="str">
        <f t="shared" si="2"/>
        <v>01 Feb 2020 to 02 Apr 2020</v>
      </c>
      <c r="AF10" s="52" t="str">
        <f>X10</f>
        <v>03 Apr 2020 to 19 Apr 2020</v>
      </c>
    </row>
    <row r="11" spans="1:32" ht="23.25" customHeight="1">
      <c r="A11" s="30" t="s">
        <v>647</v>
      </c>
      <c r="B11" s="31" t="s">
        <v>217</v>
      </c>
      <c r="C11" s="31" t="s">
        <v>140</v>
      </c>
      <c r="D11" s="31">
        <v>900</v>
      </c>
      <c r="E11" s="89">
        <f>D11+250</f>
        <v>1150</v>
      </c>
      <c r="F11" s="31">
        <v>900</v>
      </c>
      <c r="G11" s="89">
        <f>1000+250</f>
        <v>1250</v>
      </c>
      <c r="H11" s="8"/>
      <c r="I11" s="33"/>
      <c r="J11" s="33"/>
      <c r="K11" s="33">
        <v>12</v>
      </c>
      <c r="M11" s="30" t="str">
        <f t="shared" ref="M11:S24" si="3">A11</f>
        <v>Beach Sunrise Villa</v>
      </c>
      <c r="N11" s="31" t="str">
        <f t="shared" si="3"/>
        <v>HB</v>
      </c>
      <c r="O11" s="31" t="str">
        <f t="shared" si="3"/>
        <v>02 Persons</v>
      </c>
      <c r="P11" s="34">
        <f t="shared" ref="P11:P16" si="4">D11+K11</f>
        <v>912</v>
      </c>
      <c r="Q11" s="34">
        <f t="shared" ref="Q11:Q16" si="5">E11+K11</f>
        <v>1162</v>
      </c>
      <c r="R11" s="34">
        <f t="shared" ref="R11:R16" si="6">F11+K11</f>
        <v>912</v>
      </c>
      <c r="S11" s="34">
        <f>G11+K11</f>
        <v>1262</v>
      </c>
      <c r="U11" s="53">
        <v>12</v>
      </c>
      <c r="V11" s="53">
        <v>12</v>
      </c>
      <c r="W11" s="53">
        <v>12</v>
      </c>
      <c r="X11" s="53">
        <v>12</v>
      </c>
      <c r="Z11" s="30" t="str">
        <f t="shared" ref="Z11:AF24" si="7">M11</f>
        <v>Beach Sunrise Villa</v>
      </c>
      <c r="AA11" s="31" t="str">
        <f t="shared" si="7"/>
        <v>HB</v>
      </c>
      <c r="AB11" s="31" t="str">
        <f t="shared" si="7"/>
        <v>02 Persons</v>
      </c>
      <c r="AC11" s="34">
        <f>P11+U11</f>
        <v>924</v>
      </c>
      <c r="AD11" s="34">
        <f>Q11+V11</f>
        <v>1174</v>
      </c>
      <c r="AE11" s="34">
        <f>R11+W11</f>
        <v>924</v>
      </c>
      <c r="AF11" s="34">
        <f>S11+X11</f>
        <v>1274</v>
      </c>
    </row>
    <row r="12" spans="1:32" ht="23.25" customHeight="1">
      <c r="A12" s="30" t="s">
        <v>648</v>
      </c>
      <c r="B12" s="31" t="s">
        <v>217</v>
      </c>
      <c r="C12" s="31" t="s">
        <v>140</v>
      </c>
      <c r="D12" s="31">
        <v>950</v>
      </c>
      <c r="E12" s="89">
        <f>D12+250</f>
        <v>1200</v>
      </c>
      <c r="F12" s="31">
        <v>950</v>
      </c>
      <c r="G12" s="89">
        <f>1050+250</f>
        <v>1300</v>
      </c>
      <c r="H12" s="8"/>
      <c r="I12" s="33"/>
      <c r="J12" s="33"/>
      <c r="K12" s="33">
        <v>12</v>
      </c>
      <c r="M12" s="30" t="str">
        <f t="shared" si="3"/>
        <v xml:space="preserve">Beach Sunset Villa </v>
      </c>
      <c r="N12" s="31" t="str">
        <f t="shared" si="3"/>
        <v>HB</v>
      </c>
      <c r="O12" s="31" t="str">
        <f t="shared" si="3"/>
        <v>02 Persons</v>
      </c>
      <c r="P12" s="34">
        <f t="shared" si="4"/>
        <v>962</v>
      </c>
      <c r="Q12" s="34">
        <f t="shared" si="5"/>
        <v>1212</v>
      </c>
      <c r="R12" s="34">
        <f t="shared" si="6"/>
        <v>962</v>
      </c>
      <c r="S12" s="34">
        <f t="shared" ref="S12:S17" si="8">G12+K12</f>
        <v>1312</v>
      </c>
      <c r="U12" s="53">
        <v>12</v>
      </c>
      <c r="V12" s="53">
        <v>12</v>
      </c>
      <c r="W12" s="53">
        <v>12</v>
      </c>
      <c r="X12" s="53">
        <v>12</v>
      </c>
      <c r="Z12" s="30" t="str">
        <f t="shared" si="7"/>
        <v xml:space="preserve">Beach Sunset Villa </v>
      </c>
      <c r="AA12" s="31" t="str">
        <f t="shared" si="7"/>
        <v>HB</v>
      </c>
      <c r="AB12" s="31" t="str">
        <f t="shared" si="7"/>
        <v>02 Persons</v>
      </c>
      <c r="AC12" s="34">
        <f t="shared" ref="AC12:AF16" si="9">P12+U12</f>
        <v>974</v>
      </c>
      <c r="AD12" s="34">
        <f t="shared" si="9"/>
        <v>1224</v>
      </c>
      <c r="AE12" s="34">
        <f t="shared" si="9"/>
        <v>974</v>
      </c>
      <c r="AF12" s="34">
        <f t="shared" si="9"/>
        <v>1324</v>
      </c>
    </row>
    <row r="13" spans="1:32" ht="23.25" customHeight="1">
      <c r="A13" s="30" t="s">
        <v>649</v>
      </c>
      <c r="B13" s="31" t="s">
        <v>217</v>
      </c>
      <c r="C13" s="31" t="s">
        <v>140</v>
      </c>
      <c r="D13" s="31">
        <v>1100</v>
      </c>
      <c r="E13" s="89">
        <f>D13</f>
        <v>1100</v>
      </c>
      <c r="F13" s="31">
        <v>1100</v>
      </c>
      <c r="G13" s="89">
        <v>1150</v>
      </c>
      <c r="H13" s="8"/>
      <c r="I13" s="33"/>
      <c r="J13" s="33"/>
      <c r="K13" s="33">
        <v>12</v>
      </c>
      <c r="M13" s="30" t="str">
        <f t="shared" si="3"/>
        <v xml:space="preserve">Deluxe Beach Sunrise Villa </v>
      </c>
      <c r="N13" s="31" t="str">
        <f t="shared" si="3"/>
        <v>HB</v>
      </c>
      <c r="O13" s="31" t="str">
        <f t="shared" si="3"/>
        <v>02 Persons</v>
      </c>
      <c r="P13" s="34">
        <f t="shared" si="4"/>
        <v>1112</v>
      </c>
      <c r="Q13" s="34">
        <f t="shared" si="5"/>
        <v>1112</v>
      </c>
      <c r="R13" s="34">
        <f t="shared" si="6"/>
        <v>1112</v>
      </c>
      <c r="S13" s="34">
        <f t="shared" si="8"/>
        <v>1162</v>
      </c>
      <c r="U13" s="53">
        <v>12</v>
      </c>
      <c r="V13" s="53">
        <v>12</v>
      </c>
      <c r="W13" s="53">
        <v>12</v>
      </c>
      <c r="X13" s="53">
        <v>12</v>
      </c>
      <c r="Z13" s="30" t="str">
        <f t="shared" si="7"/>
        <v xml:space="preserve">Deluxe Beach Sunrise Villa </v>
      </c>
      <c r="AA13" s="31" t="str">
        <f t="shared" si="7"/>
        <v>HB</v>
      </c>
      <c r="AB13" s="31" t="str">
        <f t="shared" si="7"/>
        <v>02 Persons</v>
      </c>
      <c r="AC13" s="34">
        <f t="shared" si="9"/>
        <v>1124</v>
      </c>
      <c r="AD13" s="34">
        <f t="shared" si="9"/>
        <v>1124</v>
      </c>
      <c r="AE13" s="34">
        <f t="shared" si="9"/>
        <v>1124</v>
      </c>
      <c r="AF13" s="34">
        <f t="shared" si="9"/>
        <v>1174</v>
      </c>
    </row>
    <row r="14" spans="1:32" ht="23.25" customHeight="1">
      <c r="A14" s="30" t="s">
        <v>650</v>
      </c>
      <c r="B14" s="31" t="s">
        <v>217</v>
      </c>
      <c r="C14" s="31" t="s">
        <v>140</v>
      </c>
      <c r="D14" s="31">
        <v>1150</v>
      </c>
      <c r="E14" s="89">
        <f>D14</f>
        <v>1150</v>
      </c>
      <c r="F14" s="31">
        <v>1150</v>
      </c>
      <c r="G14" s="89">
        <v>1200</v>
      </c>
      <c r="H14" s="8"/>
      <c r="I14" s="33"/>
      <c r="J14" s="33"/>
      <c r="K14" s="33">
        <v>12</v>
      </c>
      <c r="M14" s="30" t="str">
        <f t="shared" si="3"/>
        <v xml:space="preserve">Deluxe Beach Sunset Villa </v>
      </c>
      <c r="N14" s="31" t="str">
        <f t="shared" si="3"/>
        <v>HB</v>
      </c>
      <c r="O14" s="31" t="str">
        <f t="shared" si="3"/>
        <v>02 Persons</v>
      </c>
      <c r="P14" s="34">
        <f t="shared" si="4"/>
        <v>1162</v>
      </c>
      <c r="Q14" s="34">
        <f t="shared" si="5"/>
        <v>1162</v>
      </c>
      <c r="R14" s="34">
        <f t="shared" si="6"/>
        <v>1162</v>
      </c>
      <c r="S14" s="34">
        <f t="shared" si="8"/>
        <v>1212</v>
      </c>
      <c r="U14" s="53">
        <v>12</v>
      </c>
      <c r="V14" s="53">
        <v>12</v>
      </c>
      <c r="W14" s="53">
        <v>12</v>
      </c>
      <c r="X14" s="53">
        <v>12</v>
      </c>
      <c r="Z14" s="30" t="str">
        <f t="shared" si="7"/>
        <v xml:space="preserve">Deluxe Beach Sunset Villa </v>
      </c>
      <c r="AA14" s="31" t="str">
        <f t="shared" si="7"/>
        <v>HB</v>
      </c>
      <c r="AB14" s="31" t="str">
        <f t="shared" si="7"/>
        <v>02 Persons</v>
      </c>
      <c r="AC14" s="34">
        <f t="shared" si="9"/>
        <v>1174</v>
      </c>
      <c r="AD14" s="34">
        <f t="shared" si="9"/>
        <v>1174</v>
      </c>
      <c r="AE14" s="34">
        <f t="shared" si="9"/>
        <v>1174</v>
      </c>
      <c r="AF14" s="34">
        <f t="shared" si="9"/>
        <v>1224</v>
      </c>
    </row>
    <row r="15" spans="1:32" ht="23.25" customHeight="1">
      <c r="A15" s="30" t="s">
        <v>651</v>
      </c>
      <c r="B15" s="31" t="s">
        <v>217</v>
      </c>
      <c r="C15" s="31" t="s">
        <v>140</v>
      </c>
      <c r="D15" s="31">
        <v>1300</v>
      </c>
      <c r="E15" s="89">
        <f t="shared" ref="E15" si="10">D15+250</f>
        <v>1550</v>
      </c>
      <c r="F15" s="31">
        <v>1300</v>
      </c>
      <c r="G15" s="89">
        <f>1350+250</f>
        <v>1600</v>
      </c>
      <c r="H15" s="8"/>
      <c r="I15" s="33"/>
      <c r="J15" s="33"/>
      <c r="K15" s="33">
        <v>12</v>
      </c>
      <c r="M15" s="30" t="str">
        <f t="shared" si="3"/>
        <v xml:space="preserve">Water Sunrise Villa </v>
      </c>
      <c r="N15" s="31" t="str">
        <f t="shared" si="3"/>
        <v>HB</v>
      </c>
      <c r="O15" s="31" t="str">
        <f t="shared" si="3"/>
        <v>02 Persons</v>
      </c>
      <c r="P15" s="34">
        <f t="shared" si="4"/>
        <v>1312</v>
      </c>
      <c r="Q15" s="34">
        <f t="shared" si="5"/>
        <v>1562</v>
      </c>
      <c r="R15" s="34">
        <f t="shared" si="6"/>
        <v>1312</v>
      </c>
      <c r="S15" s="34">
        <f t="shared" si="8"/>
        <v>1612</v>
      </c>
      <c r="U15" s="53">
        <v>12</v>
      </c>
      <c r="V15" s="53">
        <v>12</v>
      </c>
      <c r="W15" s="53">
        <v>12</v>
      </c>
      <c r="X15" s="53">
        <v>12</v>
      </c>
      <c r="Z15" s="30" t="str">
        <f t="shared" si="7"/>
        <v xml:space="preserve">Water Sunrise Villa </v>
      </c>
      <c r="AA15" s="31" t="str">
        <f t="shared" si="7"/>
        <v>HB</v>
      </c>
      <c r="AB15" s="31" t="str">
        <f t="shared" si="7"/>
        <v>02 Persons</v>
      </c>
      <c r="AC15" s="34">
        <f t="shared" si="9"/>
        <v>1324</v>
      </c>
      <c r="AD15" s="34">
        <f t="shared" si="9"/>
        <v>1574</v>
      </c>
      <c r="AE15" s="34">
        <f t="shared" si="9"/>
        <v>1324</v>
      </c>
      <c r="AF15" s="34">
        <f t="shared" si="9"/>
        <v>1624</v>
      </c>
    </row>
    <row r="16" spans="1:32" ht="23.25" customHeight="1">
      <c r="A16" s="30" t="s">
        <v>652</v>
      </c>
      <c r="B16" s="31" t="s">
        <v>217</v>
      </c>
      <c r="C16" s="31" t="s">
        <v>140</v>
      </c>
      <c r="D16" s="31">
        <v>1400</v>
      </c>
      <c r="E16" s="89">
        <f>D16</f>
        <v>1400</v>
      </c>
      <c r="F16" s="31">
        <v>1400</v>
      </c>
      <c r="G16" s="89">
        <v>1450</v>
      </c>
      <c r="H16" s="8"/>
      <c r="I16" s="33"/>
      <c r="J16" s="33"/>
      <c r="K16" s="33">
        <v>12</v>
      </c>
      <c r="M16" s="30" t="str">
        <f t="shared" si="3"/>
        <v xml:space="preserve">Grand Water Sunset Villa </v>
      </c>
      <c r="N16" s="31" t="str">
        <f t="shared" si="3"/>
        <v>HB</v>
      </c>
      <c r="O16" s="31" t="str">
        <f t="shared" si="3"/>
        <v>02 Persons</v>
      </c>
      <c r="P16" s="34">
        <f t="shared" si="4"/>
        <v>1412</v>
      </c>
      <c r="Q16" s="34">
        <f t="shared" si="5"/>
        <v>1412</v>
      </c>
      <c r="R16" s="34">
        <f t="shared" si="6"/>
        <v>1412</v>
      </c>
      <c r="S16" s="34">
        <f t="shared" si="8"/>
        <v>1462</v>
      </c>
      <c r="U16" s="53">
        <v>12</v>
      </c>
      <c r="V16" s="53">
        <v>12</v>
      </c>
      <c r="W16" s="53">
        <v>12</v>
      </c>
      <c r="X16" s="53">
        <v>12</v>
      </c>
      <c r="Z16" s="30" t="str">
        <f t="shared" si="7"/>
        <v xml:space="preserve">Grand Water Sunset Villa </v>
      </c>
      <c r="AA16" s="31" t="str">
        <f t="shared" si="7"/>
        <v>HB</v>
      </c>
      <c r="AB16" s="31" t="str">
        <f t="shared" si="7"/>
        <v>02 Persons</v>
      </c>
      <c r="AC16" s="34">
        <f t="shared" si="9"/>
        <v>1424</v>
      </c>
      <c r="AD16" s="34">
        <f t="shared" si="9"/>
        <v>1424</v>
      </c>
      <c r="AE16" s="34">
        <f t="shared" si="9"/>
        <v>1424</v>
      </c>
      <c r="AF16" s="34">
        <f t="shared" si="9"/>
        <v>1474</v>
      </c>
    </row>
    <row r="17" spans="1:32" ht="23.25" customHeight="1">
      <c r="A17" s="30" t="s">
        <v>653</v>
      </c>
      <c r="B17" s="31" t="s">
        <v>217</v>
      </c>
      <c r="C17" s="31" t="s">
        <v>140</v>
      </c>
      <c r="D17" s="31">
        <v>900</v>
      </c>
      <c r="E17" s="89">
        <f>D17</f>
        <v>900</v>
      </c>
      <c r="F17" s="31">
        <v>900</v>
      </c>
      <c r="G17" s="89">
        <v>1000</v>
      </c>
      <c r="H17" s="8"/>
      <c r="I17" s="33"/>
      <c r="J17" s="33"/>
      <c r="K17" s="33">
        <v>12</v>
      </c>
      <c r="M17" s="30" t="str">
        <f t="shared" si="3"/>
        <v>Luxury Tented Villa</v>
      </c>
      <c r="N17" s="31" t="str">
        <f t="shared" si="3"/>
        <v>HB</v>
      </c>
      <c r="O17" s="31" t="str">
        <f t="shared" si="3"/>
        <v>02 Persons</v>
      </c>
      <c r="P17" s="34">
        <f>D17+K17</f>
        <v>912</v>
      </c>
      <c r="Q17" s="34">
        <f>E17+K17</f>
        <v>912</v>
      </c>
      <c r="R17" s="34">
        <f>F17+K17</f>
        <v>912</v>
      </c>
      <c r="S17" s="34">
        <f t="shared" si="8"/>
        <v>1012</v>
      </c>
      <c r="U17" s="53">
        <v>12</v>
      </c>
      <c r="V17" s="53">
        <v>12</v>
      </c>
      <c r="W17" s="53">
        <v>12</v>
      </c>
      <c r="X17" s="53">
        <v>12</v>
      </c>
      <c r="Z17" s="30" t="str">
        <f t="shared" si="7"/>
        <v>Luxury Tented Villa</v>
      </c>
      <c r="AA17" s="31" t="str">
        <f t="shared" si="7"/>
        <v>HB</v>
      </c>
      <c r="AB17" s="31" t="str">
        <f t="shared" si="7"/>
        <v>02 Persons</v>
      </c>
      <c r="AC17" s="34">
        <f>P17+U17</f>
        <v>924</v>
      </c>
      <c r="AD17" s="34">
        <f>Q17+V17</f>
        <v>924</v>
      </c>
      <c r="AE17" s="34">
        <f>R17+W17</f>
        <v>924</v>
      </c>
      <c r="AF17" s="34">
        <f>S17+X17</f>
        <v>1024</v>
      </c>
    </row>
    <row r="18" spans="1:32" ht="23.25" customHeight="1">
      <c r="A18" s="30" t="s">
        <v>654</v>
      </c>
      <c r="B18" s="31" t="s">
        <v>217</v>
      </c>
      <c r="C18" s="31" t="s">
        <v>68</v>
      </c>
      <c r="D18" s="31" t="s">
        <v>167</v>
      </c>
      <c r="E18" s="31" t="s">
        <v>167</v>
      </c>
      <c r="F18" s="31" t="s">
        <v>167</v>
      </c>
      <c r="G18" s="31" t="s">
        <v>167</v>
      </c>
      <c r="H18" s="8"/>
      <c r="I18" s="33"/>
      <c r="J18" s="33"/>
      <c r="K18" s="33">
        <v>24</v>
      </c>
      <c r="M18" s="30" t="str">
        <f t="shared" si="3"/>
        <v xml:space="preserve">Two Bed Room Beach Sunset Villa </v>
      </c>
      <c r="N18" s="31" t="str">
        <f t="shared" si="3"/>
        <v>HB</v>
      </c>
      <c r="O18" s="31" t="str">
        <f t="shared" si="3"/>
        <v>04 Persons</v>
      </c>
      <c r="P18" s="34" t="str">
        <f t="shared" si="3"/>
        <v>on Request</v>
      </c>
      <c r="Q18" s="34" t="str">
        <f t="shared" si="3"/>
        <v>on Request</v>
      </c>
      <c r="R18" s="34" t="str">
        <f t="shared" si="3"/>
        <v>on Request</v>
      </c>
      <c r="S18" s="34" t="str">
        <f>G18</f>
        <v>on Request</v>
      </c>
      <c r="U18" s="53">
        <v>25</v>
      </c>
      <c r="V18" s="53">
        <v>25</v>
      </c>
      <c r="W18" s="53">
        <v>25</v>
      </c>
      <c r="X18" s="53">
        <v>25</v>
      </c>
      <c r="Z18" s="30" t="str">
        <f t="shared" si="7"/>
        <v xml:space="preserve">Two Bed Room Beach Sunset Villa </v>
      </c>
      <c r="AA18" s="31" t="str">
        <f t="shared" si="7"/>
        <v>HB</v>
      </c>
      <c r="AB18" s="31" t="str">
        <f t="shared" si="7"/>
        <v>04 Persons</v>
      </c>
      <c r="AC18" s="34" t="str">
        <f t="shared" si="7"/>
        <v>on Request</v>
      </c>
      <c r="AD18" s="34" t="str">
        <f t="shared" si="7"/>
        <v>on Request</v>
      </c>
      <c r="AE18" s="34" t="str">
        <f t="shared" si="7"/>
        <v>on Request</v>
      </c>
      <c r="AF18" s="34" t="str">
        <f t="shared" si="7"/>
        <v>on Request</v>
      </c>
    </row>
    <row r="19" spans="1:32" ht="23.25" customHeight="1">
      <c r="A19" s="30" t="s">
        <v>655</v>
      </c>
      <c r="B19" s="31" t="s">
        <v>217</v>
      </c>
      <c r="C19" s="31" t="s">
        <v>68</v>
      </c>
      <c r="D19" s="31" t="s">
        <v>167</v>
      </c>
      <c r="E19" s="31" t="s">
        <v>167</v>
      </c>
      <c r="F19" s="31" t="s">
        <v>167</v>
      </c>
      <c r="G19" s="31" t="s">
        <v>167</v>
      </c>
      <c r="H19" s="8"/>
      <c r="I19" s="33"/>
      <c r="J19" s="33"/>
      <c r="K19" s="33">
        <v>24</v>
      </c>
      <c r="M19" s="30" t="str">
        <f t="shared" si="3"/>
        <v xml:space="preserve">Two Bed Room Water Sunrise Villa </v>
      </c>
      <c r="N19" s="31" t="str">
        <f t="shared" si="3"/>
        <v>HB</v>
      </c>
      <c r="O19" s="31" t="str">
        <f t="shared" si="3"/>
        <v>04 Persons</v>
      </c>
      <c r="P19" s="34" t="str">
        <f t="shared" si="3"/>
        <v>on Request</v>
      </c>
      <c r="Q19" s="34" t="str">
        <f t="shared" si="3"/>
        <v>on Request</v>
      </c>
      <c r="R19" s="34" t="str">
        <f t="shared" si="3"/>
        <v>on Request</v>
      </c>
      <c r="S19" s="34" t="str">
        <f t="shared" si="3"/>
        <v>on Request</v>
      </c>
      <c r="U19" s="53">
        <v>25</v>
      </c>
      <c r="V19" s="53">
        <v>25</v>
      </c>
      <c r="W19" s="53">
        <v>25</v>
      </c>
      <c r="X19" s="53">
        <v>25</v>
      </c>
      <c r="Z19" s="30" t="str">
        <f t="shared" si="7"/>
        <v xml:space="preserve">Two Bed Room Water Sunrise Villa </v>
      </c>
      <c r="AA19" s="31" t="str">
        <f t="shared" si="7"/>
        <v>HB</v>
      </c>
      <c r="AB19" s="31" t="str">
        <f t="shared" si="7"/>
        <v>04 Persons</v>
      </c>
      <c r="AC19" s="34" t="str">
        <f t="shared" si="7"/>
        <v>on Request</v>
      </c>
      <c r="AD19" s="34" t="str">
        <f t="shared" si="7"/>
        <v>on Request</v>
      </c>
      <c r="AE19" s="34" t="str">
        <f t="shared" si="7"/>
        <v>on Request</v>
      </c>
      <c r="AF19" s="34" t="str">
        <f t="shared" si="7"/>
        <v>on Request</v>
      </c>
    </row>
    <row r="20" spans="1:32" ht="23.25" customHeight="1">
      <c r="A20" s="30" t="s">
        <v>656</v>
      </c>
      <c r="B20" s="31" t="s">
        <v>217</v>
      </c>
      <c r="C20" s="31" t="s">
        <v>68</v>
      </c>
      <c r="D20" s="31" t="s">
        <v>167</v>
      </c>
      <c r="E20" s="31" t="s">
        <v>167</v>
      </c>
      <c r="F20" s="31" t="s">
        <v>167</v>
      </c>
      <c r="G20" s="31" t="s">
        <v>167</v>
      </c>
      <c r="H20" s="8"/>
      <c r="I20" s="33"/>
      <c r="J20" s="33"/>
      <c r="K20" s="33">
        <v>24</v>
      </c>
      <c r="M20" s="30" t="str">
        <f t="shared" si="3"/>
        <v xml:space="preserve">Two Bed Room Water Sunset Villa </v>
      </c>
      <c r="N20" s="31" t="str">
        <f t="shared" si="3"/>
        <v>HB</v>
      </c>
      <c r="O20" s="31" t="str">
        <f t="shared" si="3"/>
        <v>04 Persons</v>
      </c>
      <c r="P20" s="34" t="str">
        <f t="shared" si="3"/>
        <v>on Request</v>
      </c>
      <c r="Q20" s="34" t="str">
        <f t="shared" si="3"/>
        <v>on Request</v>
      </c>
      <c r="R20" s="34" t="str">
        <f t="shared" si="3"/>
        <v>on Request</v>
      </c>
      <c r="S20" s="34" t="str">
        <f t="shared" si="3"/>
        <v>on Request</v>
      </c>
      <c r="U20" s="53">
        <v>25</v>
      </c>
      <c r="V20" s="53">
        <v>25</v>
      </c>
      <c r="W20" s="53">
        <v>25</v>
      </c>
      <c r="X20" s="53">
        <v>25</v>
      </c>
      <c r="Z20" s="30" t="str">
        <f t="shared" si="7"/>
        <v xml:space="preserve">Two Bed Room Water Sunset Villa </v>
      </c>
      <c r="AA20" s="31" t="str">
        <f t="shared" si="7"/>
        <v>HB</v>
      </c>
      <c r="AB20" s="31" t="str">
        <f t="shared" si="7"/>
        <v>04 Persons</v>
      </c>
      <c r="AC20" s="34" t="str">
        <f t="shared" si="7"/>
        <v>on Request</v>
      </c>
      <c r="AD20" s="34" t="str">
        <f t="shared" si="7"/>
        <v>on Request</v>
      </c>
      <c r="AE20" s="34" t="str">
        <f t="shared" si="7"/>
        <v>on Request</v>
      </c>
      <c r="AF20" s="34" t="str">
        <f t="shared" si="7"/>
        <v>on Request</v>
      </c>
    </row>
    <row r="21" spans="1:32" ht="23.25" customHeight="1">
      <c r="A21" s="30" t="s">
        <v>657</v>
      </c>
      <c r="B21" s="31" t="s">
        <v>217</v>
      </c>
      <c r="C21" s="31" t="s">
        <v>206</v>
      </c>
      <c r="D21" s="31" t="s">
        <v>167</v>
      </c>
      <c r="E21" s="31" t="s">
        <v>167</v>
      </c>
      <c r="F21" s="31" t="s">
        <v>167</v>
      </c>
      <c r="G21" s="31" t="s">
        <v>167</v>
      </c>
      <c r="H21" s="8"/>
      <c r="I21" s="33"/>
      <c r="J21" s="33"/>
      <c r="K21" s="33">
        <v>36</v>
      </c>
      <c r="M21" s="30" t="str">
        <f t="shared" si="3"/>
        <v xml:space="preserve">Three Bed Room Beach Sunset Villa </v>
      </c>
      <c r="N21" s="31" t="str">
        <f t="shared" si="3"/>
        <v>HB</v>
      </c>
      <c r="O21" s="31" t="str">
        <f t="shared" si="3"/>
        <v>06 Persons</v>
      </c>
      <c r="P21" s="34" t="str">
        <f t="shared" si="3"/>
        <v>on Request</v>
      </c>
      <c r="Q21" s="34" t="str">
        <f t="shared" si="3"/>
        <v>on Request</v>
      </c>
      <c r="R21" s="34" t="str">
        <f t="shared" si="3"/>
        <v>on Request</v>
      </c>
      <c r="S21" s="34" t="str">
        <f t="shared" si="3"/>
        <v>on Request</v>
      </c>
      <c r="U21" s="53">
        <v>25</v>
      </c>
      <c r="V21" s="53">
        <v>25</v>
      </c>
      <c r="W21" s="53">
        <v>25</v>
      </c>
      <c r="X21" s="53">
        <v>25</v>
      </c>
      <c r="Z21" s="30" t="str">
        <f t="shared" si="7"/>
        <v xml:space="preserve">Three Bed Room Beach Sunset Villa </v>
      </c>
      <c r="AA21" s="31" t="str">
        <f t="shared" si="7"/>
        <v>HB</v>
      </c>
      <c r="AB21" s="31" t="str">
        <f t="shared" si="7"/>
        <v>06 Persons</v>
      </c>
      <c r="AC21" s="34" t="str">
        <f t="shared" si="7"/>
        <v>on Request</v>
      </c>
      <c r="AD21" s="34" t="str">
        <f t="shared" si="7"/>
        <v>on Request</v>
      </c>
      <c r="AE21" s="34" t="str">
        <f t="shared" si="7"/>
        <v>on Request</v>
      </c>
      <c r="AF21" s="34" t="str">
        <f t="shared" si="7"/>
        <v>on Request</v>
      </c>
    </row>
    <row r="22" spans="1:32" ht="23.25" customHeight="1">
      <c r="A22" s="30" t="s">
        <v>658</v>
      </c>
      <c r="B22" s="31" t="s">
        <v>217</v>
      </c>
      <c r="C22" s="31" t="s">
        <v>206</v>
      </c>
      <c r="D22" s="31" t="s">
        <v>167</v>
      </c>
      <c r="E22" s="31" t="s">
        <v>167</v>
      </c>
      <c r="F22" s="31" t="s">
        <v>167</v>
      </c>
      <c r="G22" s="31" t="s">
        <v>167</v>
      </c>
      <c r="H22" s="8"/>
      <c r="I22" s="33"/>
      <c r="J22" s="33"/>
      <c r="K22" s="33">
        <v>36</v>
      </c>
      <c r="M22" s="30" t="str">
        <f t="shared" si="3"/>
        <v xml:space="preserve">Three Bed Room Water Sunset Villa </v>
      </c>
      <c r="N22" s="31" t="str">
        <f t="shared" si="3"/>
        <v>HB</v>
      </c>
      <c r="O22" s="31" t="str">
        <f t="shared" si="3"/>
        <v>06 Persons</v>
      </c>
      <c r="P22" s="34" t="str">
        <f t="shared" si="3"/>
        <v>on Request</v>
      </c>
      <c r="Q22" s="34" t="str">
        <f t="shared" si="3"/>
        <v>on Request</v>
      </c>
      <c r="R22" s="34" t="str">
        <f t="shared" si="3"/>
        <v>on Request</v>
      </c>
      <c r="S22" s="34" t="str">
        <f t="shared" si="3"/>
        <v>on Request</v>
      </c>
      <c r="U22" s="53">
        <v>25</v>
      </c>
      <c r="V22" s="53">
        <v>25</v>
      </c>
      <c r="W22" s="53">
        <v>25</v>
      </c>
      <c r="X22" s="53">
        <v>25</v>
      </c>
      <c r="Z22" s="30" t="str">
        <f t="shared" si="7"/>
        <v xml:space="preserve">Three Bed Room Water Sunset Villa </v>
      </c>
      <c r="AA22" s="31" t="str">
        <f t="shared" si="7"/>
        <v>HB</v>
      </c>
      <c r="AB22" s="31" t="str">
        <f t="shared" si="7"/>
        <v>06 Persons</v>
      </c>
      <c r="AC22" s="34" t="str">
        <f t="shared" si="7"/>
        <v>on Request</v>
      </c>
      <c r="AD22" s="34" t="str">
        <f t="shared" si="7"/>
        <v>on Request</v>
      </c>
      <c r="AE22" s="34" t="str">
        <f t="shared" si="7"/>
        <v>on Request</v>
      </c>
      <c r="AF22" s="34" t="str">
        <f t="shared" si="7"/>
        <v>on Request</v>
      </c>
    </row>
    <row r="23" spans="1:32" ht="23.25" customHeight="1">
      <c r="A23" s="30" t="s">
        <v>659</v>
      </c>
      <c r="B23" s="31" t="s">
        <v>217</v>
      </c>
      <c r="C23" s="31" t="s">
        <v>660</v>
      </c>
      <c r="D23" s="31" t="s">
        <v>167</v>
      </c>
      <c r="E23" s="31" t="s">
        <v>167</v>
      </c>
      <c r="F23" s="31" t="s">
        <v>167</v>
      </c>
      <c r="G23" s="31" t="s">
        <v>167</v>
      </c>
      <c r="H23" s="8"/>
      <c r="I23" s="33"/>
      <c r="J23" s="33"/>
      <c r="K23" s="33">
        <v>30</v>
      </c>
      <c r="M23" s="30" t="str">
        <f t="shared" si="3"/>
        <v>Five Bed Room Beach Sunset Villa</v>
      </c>
      <c r="N23" s="31" t="str">
        <f t="shared" si="3"/>
        <v>HB</v>
      </c>
      <c r="O23" s="31" t="str">
        <f t="shared" si="3"/>
        <v>10 Persons</v>
      </c>
      <c r="P23" s="34" t="str">
        <f>D23</f>
        <v>on Request</v>
      </c>
      <c r="Q23" s="34" t="str">
        <f t="shared" si="3"/>
        <v>on Request</v>
      </c>
      <c r="R23" s="34" t="str">
        <f t="shared" si="3"/>
        <v>on Request</v>
      </c>
      <c r="S23" s="34" t="str">
        <f t="shared" si="3"/>
        <v>on Request</v>
      </c>
      <c r="U23" s="53">
        <v>25</v>
      </c>
      <c r="V23" s="53">
        <v>25</v>
      </c>
      <c r="W23" s="53">
        <v>25</v>
      </c>
      <c r="X23" s="53">
        <v>25</v>
      </c>
      <c r="Z23" s="30" t="str">
        <f t="shared" si="7"/>
        <v>Five Bed Room Beach Sunset Villa</v>
      </c>
      <c r="AA23" s="31" t="str">
        <f t="shared" si="7"/>
        <v>HB</v>
      </c>
      <c r="AB23" s="31" t="str">
        <f t="shared" si="7"/>
        <v>10 Persons</v>
      </c>
      <c r="AC23" s="34" t="str">
        <f>P23</f>
        <v>on Request</v>
      </c>
      <c r="AD23" s="34" t="str">
        <f t="shared" si="7"/>
        <v>on Request</v>
      </c>
      <c r="AE23" s="34" t="str">
        <f t="shared" si="7"/>
        <v>on Request</v>
      </c>
      <c r="AF23" s="34" t="str">
        <f t="shared" si="7"/>
        <v>on Request</v>
      </c>
    </row>
    <row r="24" spans="1:32" ht="23.25" customHeight="1">
      <c r="A24" s="30" t="s">
        <v>661</v>
      </c>
      <c r="B24" s="31" t="s">
        <v>217</v>
      </c>
      <c r="C24" s="31" t="s">
        <v>662</v>
      </c>
      <c r="D24" s="31" t="s">
        <v>167</v>
      </c>
      <c r="E24" s="31" t="s">
        <v>167</v>
      </c>
      <c r="F24" s="31" t="s">
        <v>167</v>
      </c>
      <c r="G24" s="31" t="s">
        <v>167</v>
      </c>
      <c r="H24" s="8"/>
      <c r="I24" s="33"/>
      <c r="J24" s="33"/>
      <c r="K24" s="33">
        <v>30</v>
      </c>
      <c r="M24" s="30" t="str">
        <f t="shared" si="3"/>
        <v xml:space="preserve">Seven Bed Room Beach Sunset Villa </v>
      </c>
      <c r="N24" s="31" t="str">
        <f t="shared" si="3"/>
        <v>HB</v>
      </c>
      <c r="O24" s="31" t="str">
        <f t="shared" si="3"/>
        <v>14 Persons</v>
      </c>
      <c r="P24" s="34" t="str">
        <f t="shared" si="3"/>
        <v>on Request</v>
      </c>
      <c r="Q24" s="34" t="str">
        <f t="shared" si="3"/>
        <v>on Request</v>
      </c>
      <c r="R24" s="34" t="str">
        <f t="shared" si="3"/>
        <v>on Request</v>
      </c>
      <c r="S24" s="34" t="str">
        <f t="shared" si="3"/>
        <v>on Request</v>
      </c>
      <c r="U24" s="53">
        <v>25</v>
      </c>
      <c r="V24" s="53">
        <v>25</v>
      </c>
      <c r="W24" s="53">
        <v>25</v>
      </c>
      <c r="X24" s="53">
        <v>25</v>
      </c>
      <c r="Z24" s="30" t="str">
        <f t="shared" si="7"/>
        <v xml:space="preserve">Seven Bed Room Beach Sunset Villa </v>
      </c>
      <c r="AA24" s="31" t="str">
        <f t="shared" si="7"/>
        <v>HB</v>
      </c>
      <c r="AB24" s="31" t="str">
        <f t="shared" si="7"/>
        <v>14 Persons</v>
      </c>
      <c r="AC24" s="34" t="str">
        <f t="shared" si="7"/>
        <v>on Request</v>
      </c>
      <c r="AD24" s="34" t="str">
        <f t="shared" si="7"/>
        <v>on Request</v>
      </c>
      <c r="AE24" s="34" t="str">
        <f t="shared" si="7"/>
        <v>on Request</v>
      </c>
      <c r="AF24" s="34" t="str">
        <f t="shared" si="7"/>
        <v>on Request</v>
      </c>
    </row>
    <row r="25" spans="1:32" ht="23.25" customHeight="1">
      <c r="A25" s="25" t="s">
        <v>24</v>
      </c>
      <c r="I25" s="25" t="s">
        <v>25</v>
      </c>
      <c r="M25" s="25" t="s">
        <v>26</v>
      </c>
      <c r="U25" s="25" t="s">
        <v>27</v>
      </c>
      <c r="Z25" s="25" t="s">
        <v>129</v>
      </c>
    </row>
    <row r="26" spans="1:32" ht="23.25" customHeight="1">
      <c r="A26" s="299" t="s">
        <v>0</v>
      </c>
      <c r="B26" s="299" t="s">
        <v>1</v>
      </c>
      <c r="C26" s="299" t="s">
        <v>29</v>
      </c>
      <c r="D26" s="57" t="s">
        <v>51</v>
      </c>
      <c r="E26" s="57" t="s">
        <v>52</v>
      </c>
      <c r="F26" s="57">
        <v>0</v>
      </c>
      <c r="G26" s="57" t="s">
        <v>157</v>
      </c>
      <c r="H26" s="8"/>
      <c r="I26" s="26" t="s">
        <v>32</v>
      </c>
      <c r="J26" s="26" t="s">
        <v>33</v>
      </c>
      <c r="K26" s="26" t="s">
        <v>34</v>
      </c>
      <c r="M26" s="294" t="s">
        <v>0</v>
      </c>
      <c r="N26" s="294" t="s">
        <v>1</v>
      </c>
      <c r="O26" s="294" t="s">
        <v>29</v>
      </c>
      <c r="P26" s="51" t="str">
        <f t="shared" ref="P26:R27" si="11">D26</f>
        <v>Season 5</v>
      </c>
      <c r="Q26" s="51" t="str">
        <f t="shared" si="11"/>
        <v>Season 6</v>
      </c>
      <c r="R26" s="51">
        <f t="shared" si="11"/>
        <v>0</v>
      </c>
      <c r="S26" s="51" t="str">
        <f>G26</f>
        <v>Festive</v>
      </c>
      <c r="U26" s="27" t="str">
        <f t="shared" ref="U26:X27" si="12">P26</f>
        <v>Season 5</v>
      </c>
      <c r="V26" s="27" t="str">
        <f t="shared" si="12"/>
        <v>Season 6</v>
      </c>
      <c r="W26" s="27">
        <f t="shared" si="12"/>
        <v>0</v>
      </c>
      <c r="X26" s="27" t="str">
        <f t="shared" si="12"/>
        <v>Festive</v>
      </c>
      <c r="Z26" s="311" t="s">
        <v>0</v>
      </c>
      <c r="AA26" s="311" t="s">
        <v>1</v>
      </c>
      <c r="AB26" s="311" t="s">
        <v>29</v>
      </c>
      <c r="AC26" s="52" t="str">
        <f t="shared" ref="AC26:AE27" si="13">U26</f>
        <v>Season 5</v>
      </c>
      <c r="AD26" s="52" t="str">
        <f t="shared" si="13"/>
        <v>Season 6</v>
      </c>
      <c r="AE26" s="52">
        <f t="shared" si="13"/>
        <v>0</v>
      </c>
      <c r="AF26" s="52" t="str">
        <f>X26</f>
        <v>Festive</v>
      </c>
    </row>
    <row r="27" spans="1:32" ht="23.25" customHeight="1">
      <c r="A27" s="299"/>
      <c r="B27" s="299"/>
      <c r="C27" s="299"/>
      <c r="D27" s="57" t="s">
        <v>238</v>
      </c>
      <c r="E27" s="57" t="s">
        <v>474</v>
      </c>
      <c r="F27" s="57">
        <v>0</v>
      </c>
      <c r="G27" s="57" t="s">
        <v>663</v>
      </c>
      <c r="H27" s="8"/>
      <c r="I27" s="26" t="s">
        <v>37</v>
      </c>
      <c r="J27" s="26" t="s">
        <v>38</v>
      </c>
      <c r="K27" s="26" t="s">
        <v>137</v>
      </c>
      <c r="M27" s="294"/>
      <c r="N27" s="294"/>
      <c r="O27" s="294"/>
      <c r="P27" s="51" t="str">
        <f t="shared" si="11"/>
        <v>20 Apr 2020 to 30 Sep 2020</v>
      </c>
      <c r="Q27" s="51" t="str">
        <f t="shared" si="11"/>
        <v>01 Oct 2020 to 19 Dec 2020</v>
      </c>
      <c r="R27" s="51">
        <f t="shared" si="11"/>
        <v>0</v>
      </c>
      <c r="S27" s="51" t="str">
        <f>G27</f>
        <v>20 Dec 2020 to 11 Jan 2021</v>
      </c>
      <c r="U27" s="27" t="str">
        <f t="shared" si="12"/>
        <v>20 Apr 2020 to 30 Sep 2020</v>
      </c>
      <c r="V27" s="27" t="str">
        <f t="shared" si="12"/>
        <v>01 Oct 2020 to 19 Dec 2020</v>
      </c>
      <c r="W27" s="27">
        <f t="shared" si="12"/>
        <v>0</v>
      </c>
      <c r="X27" s="27" t="str">
        <f t="shared" si="12"/>
        <v>20 Dec 2020 to 11 Jan 2021</v>
      </c>
      <c r="Z27" s="311"/>
      <c r="AA27" s="311"/>
      <c r="AB27" s="311"/>
      <c r="AC27" s="52" t="str">
        <f t="shared" si="13"/>
        <v>20 Apr 2020 to 30 Sep 2020</v>
      </c>
      <c r="AD27" s="52" t="str">
        <f t="shared" si="13"/>
        <v>01 Oct 2020 to 19 Dec 2020</v>
      </c>
      <c r="AE27" s="52">
        <f t="shared" si="13"/>
        <v>0</v>
      </c>
      <c r="AF27" s="52" t="str">
        <f>X27</f>
        <v>20 Dec 2020 to 11 Jan 2021</v>
      </c>
    </row>
    <row r="28" spans="1:32" ht="23.25" customHeight="1">
      <c r="A28" s="30" t="s">
        <v>647</v>
      </c>
      <c r="B28" s="31" t="s">
        <v>217</v>
      </c>
      <c r="C28" s="31" t="s">
        <v>140</v>
      </c>
      <c r="D28" s="31">
        <v>850</v>
      </c>
      <c r="E28" s="31">
        <v>1000</v>
      </c>
      <c r="F28" s="31">
        <v>0</v>
      </c>
      <c r="G28" s="31">
        <v>2200</v>
      </c>
      <c r="H28" s="8"/>
      <c r="I28" s="33"/>
      <c r="J28" s="33"/>
      <c r="K28" s="33">
        <v>12</v>
      </c>
      <c r="M28" s="30" t="str">
        <f t="shared" ref="M28:S41" si="14">A28</f>
        <v>Beach Sunrise Villa</v>
      </c>
      <c r="N28" s="31" t="str">
        <f t="shared" si="14"/>
        <v>HB</v>
      </c>
      <c r="O28" s="31" t="str">
        <f t="shared" si="14"/>
        <v>02 Persons</v>
      </c>
      <c r="P28" s="34">
        <f t="shared" ref="P28:P33" si="15">D28+K28</f>
        <v>862</v>
      </c>
      <c r="Q28" s="34">
        <f t="shared" ref="Q28:Q33" si="16">E28+K28</f>
        <v>1012</v>
      </c>
      <c r="R28" s="34">
        <f t="shared" ref="R28:R33" si="17">F28+K28</f>
        <v>12</v>
      </c>
      <c r="S28" s="34">
        <f>G28+K28</f>
        <v>2212</v>
      </c>
      <c r="U28" s="53">
        <v>12</v>
      </c>
      <c r="V28" s="53">
        <v>12</v>
      </c>
      <c r="W28" s="53">
        <v>12</v>
      </c>
      <c r="X28" s="53">
        <v>25</v>
      </c>
      <c r="Z28" s="30" t="str">
        <f t="shared" ref="Z28:AF41" si="18">M28</f>
        <v>Beach Sunrise Villa</v>
      </c>
      <c r="AA28" s="31" t="str">
        <f t="shared" si="18"/>
        <v>HB</v>
      </c>
      <c r="AB28" s="31" t="str">
        <f t="shared" si="18"/>
        <v>02 Persons</v>
      </c>
      <c r="AC28" s="34">
        <f>P28+U28</f>
        <v>874</v>
      </c>
      <c r="AD28" s="34">
        <f>Q28+V28</f>
        <v>1024</v>
      </c>
      <c r="AE28" s="34">
        <f>R28+W28</f>
        <v>24</v>
      </c>
      <c r="AF28" s="34">
        <f>S28+X28</f>
        <v>2237</v>
      </c>
    </row>
    <row r="29" spans="1:32" ht="23.25" customHeight="1">
      <c r="A29" s="30" t="s">
        <v>648</v>
      </c>
      <c r="B29" s="31" t="s">
        <v>217</v>
      </c>
      <c r="C29" s="31" t="s">
        <v>140</v>
      </c>
      <c r="D29" s="31">
        <v>900</v>
      </c>
      <c r="E29" s="31">
        <v>1050</v>
      </c>
      <c r="F29" s="31">
        <v>0</v>
      </c>
      <c r="G29" s="31">
        <v>2250</v>
      </c>
      <c r="H29" s="8"/>
      <c r="I29" s="33"/>
      <c r="J29" s="33"/>
      <c r="K29" s="33">
        <v>12</v>
      </c>
      <c r="M29" s="30" t="str">
        <f t="shared" si="14"/>
        <v xml:space="preserve">Beach Sunset Villa </v>
      </c>
      <c r="N29" s="31" t="str">
        <f t="shared" si="14"/>
        <v>HB</v>
      </c>
      <c r="O29" s="31" t="str">
        <f t="shared" si="14"/>
        <v>02 Persons</v>
      </c>
      <c r="P29" s="34">
        <f t="shared" si="15"/>
        <v>912</v>
      </c>
      <c r="Q29" s="34">
        <f t="shared" si="16"/>
        <v>1062</v>
      </c>
      <c r="R29" s="34">
        <f t="shared" si="17"/>
        <v>12</v>
      </c>
      <c r="S29" s="34">
        <f t="shared" ref="S29:S34" si="19">G29+K29</f>
        <v>2262</v>
      </c>
      <c r="U29" s="53">
        <v>12</v>
      </c>
      <c r="V29" s="53">
        <v>12</v>
      </c>
      <c r="W29" s="53">
        <v>12</v>
      </c>
      <c r="X29" s="53">
        <v>25</v>
      </c>
      <c r="Z29" s="30" t="str">
        <f t="shared" si="18"/>
        <v xml:space="preserve">Beach Sunset Villa </v>
      </c>
      <c r="AA29" s="31" t="str">
        <f t="shared" si="18"/>
        <v>HB</v>
      </c>
      <c r="AB29" s="31" t="str">
        <f t="shared" si="18"/>
        <v>02 Persons</v>
      </c>
      <c r="AC29" s="34">
        <f t="shared" ref="AC29:AF33" si="20">P29+U29</f>
        <v>924</v>
      </c>
      <c r="AD29" s="34">
        <f t="shared" si="20"/>
        <v>1074</v>
      </c>
      <c r="AE29" s="34">
        <f t="shared" si="20"/>
        <v>24</v>
      </c>
      <c r="AF29" s="34">
        <f t="shared" si="20"/>
        <v>2287</v>
      </c>
    </row>
    <row r="30" spans="1:32" ht="23.25" customHeight="1">
      <c r="A30" s="30" t="s">
        <v>649</v>
      </c>
      <c r="B30" s="31" t="s">
        <v>217</v>
      </c>
      <c r="C30" s="31" t="s">
        <v>140</v>
      </c>
      <c r="D30" s="31">
        <v>1000</v>
      </c>
      <c r="E30" s="31">
        <v>1150</v>
      </c>
      <c r="F30" s="31">
        <v>0</v>
      </c>
      <c r="G30" s="31">
        <v>2350</v>
      </c>
      <c r="H30" s="8"/>
      <c r="I30" s="33"/>
      <c r="J30" s="33"/>
      <c r="K30" s="33">
        <v>12</v>
      </c>
      <c r="M30" s="30" t="str">
        <f t="shared" si="14"/>
        <v xml:space="preserve">Deluxe Beach Sunrise Villa </v>
      </c>
      <c r="N30" s="31" t="str">
        <f t="shared" si="14"/>
        <v>HB</v>
      </c>
      <c r="O30" s="31" t="str">
        <f t="shared" si="14"/>
        <v>02 Persons</v>
      </c>
      <c r="P30" s="34">
        <f t="shared" si="15"/>
        <v>1012</v>
      </c>
      <c r="Q30" s="34">
        <f t="shared" si="16"/>
        <v>1162</v>
      </c>
      <c r="R30" s="34">
        <f t="shared" si="17"/>
        <v>12</v>
      </c>
      <c r="S30" s="34">
        <f t="shared" si="19"/>
        <v>2362</v>
      </c>
      <c r="U30" s="53">
        <v>12</v>
      </c>
      <c r="V30" s="53">
        <v>12</v>
      </c>
      <c r="W30" s="53">
        <v>12</v>
      </c>
      <c r="X30" s="53">
        <v>25</v>
      </c>
      <c r="Z30" s="30" t="str">
        <f t="shared" si="18"/>
        <v xml:space="preserve">Deluxe Beach Sunrise Villa </v>
      </c>
      <c r="AA30" s="31" t="str">
        <f t="shared" si="18"/>
        <v>HB</v>
      </c>
      <c r="AB30" s="31" t="str">
        <f t="shared" si="18"/>
        <v>02 Persons</v>
      </c>
      <c r="AC30" s="34">
        <f t="shared" si="20"/>
        <v>1024</v>
      </c>
      <c r="AD30" s="34">
        <f t="shared" si="20"/>
        <v>1174</v>
      </c>
      <c r="AE30" s="34">
        <f t="shared" si="20"/>
        <v>24</v>
      </c>
      <c r="AF30" s="34">
        <f t="shared" si="20"/>
        <v>2387</v>
      </c>
    </row>
    <row r="31" spans="1:32" ht="23.25" customHeight="1">
      <c r="A31" s="30" t="s">
        <v>650</v>
      </c>
      <c r="B31" s="31" t="s">
        <v>217</v>
      </c>
      <c r="C31" s="31" t="s">
        <v>140</v>
      </c>
      <c r="D31" s="31">
        <v>1050</v>
      </c>
      <c r="E31" s="31">
        <v>1200</v>
      </c>
      <c r="F31" s="31">
        <v>0</v>
      </c>
      <c r="G31" s="31">
        <v>2400</v>
      </c>
      <c r="H31" s="8"/>
      <c r="I31" s="33"/>
      <c r="J31" s="33"/>
      <c r="K31" s="33">
        <v>12</v>
      </c>
      <c r="M31" s="30" t="str">
        <f t="shared" si="14"/>
        <v xml:space="preserve">Deluxe Beach Sunset Villa </v>
      </c>
      <c r="N31" s="31" t="str">
        <f t="shared" si="14"/>
        <v>HB</v>
      </c>
      <c r="O31" s="31" t="str">
        <f t="shared" si="14"/>
        <v>02 Persons</v>
      </c>
      <c r="P31" s="34">
        <f t="shared" si="15"/>
        <v>1062</v>
      </c>
      <c r="Q31" s="34">
        <f t="shared" si="16"/>
        <v>1212</v>
      </c>
      <c r="R31" s="34">
        <f t="shared" si="17"/>
        <v>12</v>
      </c>
      <c r="S31" s="34">
        <f t="shared" si="19"/>
        <v>2412</v>
      </c>
      <c r="U31" s="53">
        <v>12</v>
      </c>
      <c r="V31" s="53">
        <v>12</v>
      </c>
      <c r="W31" s="53">
        <v>12</v>
      </c>
      <c r="X31" s="53">
        <v>25</v>
      </c>
      <c r="Z31" s="30" t="str">
        <f t="shared" si="18"/>
        <v xml:space="preserve">Deluxe Beach Sunset Villa </v>
      </c>
      <c r="AA31" s="31" t="str">
        <f t="shared" si="18"/>
        <v>HB</v>
      </c>
      <c r="AB31" s="31" t="str">
        <f t="shared" si="18"/>
        <v>02 Persons</v>
      </c>
      <c r="AC31" s="34">
        <f t="shared" si="20"/>
        <v>1074</v>
      </c>
      <c r="AD31" s="34">
        <f t="shared" si="20"/>
        <v>1224</v>
      </c>
      <c r="AE31" s="34">
        <f t="shared" si="20"/>
        <v>24</v>
      </c>
      <c r="AF31" s="34">
        <f t="shared" si="20"/>
        <v>2437</v>
      </c>
    </row>
    <row r="32" spans="1:32" ht="23.25" customHeight="1">
      <c r="A32" s="30" t="s">
        <v>651</v>
      </c>
      <c r="B32" s="31" t="s">
        <v>217</v>
      </c>
      <c r="C32" s="31" t="s">
        <v>140</v>
      </c>
      <c r="D32" s="31">
        <v>1200</v>
      </c>
      <c r="E32" s="31">
        <v>1350</v>
      </c>
      <c r="F32" s="31">
        <v>0</v>
      </c>
      <c r="G32" s="31">
        <v>2550</v>
      </c>
      <c r="H32" s="8"/>
      <c r="I32" s="33"/>
      <c r="J32" s="33"/>
      <c r="K32" s="33">
        <v>12</v>
      </c>
      <c r="M32" s="30" t="str">
        <f t="shared" si="14"/>
        <v xml:space="preserve">Water Sunrise Villa </v>
      </c>
      <c r="N32" s="31" t="str">
        <f t="shared" si="14"/>
        <v>HB</v>
      </c>
      <c r="O32" s="31" t="str">
        <f t="shared" si="14"/>
        <v>02 Persons</v>
      </c>
      <c r="P32" s="34">
        <f t="shared" si="15"/>
        <v>1212</v>
      </c>
      <c r="Q32" s="34">
        <f t="shared" si="16"/>
        <v>1362</v>
      </c>
      <c r="R32" s="34">
        <f t="shared" si="17"/>
        <v>12</v>
      </c>
      <c r="S32" s="34">
        <f t="shared" si="19"/>
        <v>2562</v>
      </c>
      <c r="U32" s="53">
        <v>12</v>
      </c>
      <c r="V32" s="53">
        <v>12</v>
      </c>
      <c r="W32" s="53">
        <v>12</v>
      </c>
      <c r="X32" s="53">
        <v>25</v>
      </c>
      <c r="Z32" s="30" t="str">
        <f t="shared" si="18"/>
        <v xml:space="preserve">Water Sunrise Villa </v>
      </c>
      <c r="AA32" s="31" t="str">
        <f t="shared" si="18"/>
        <v>HB</v>
      </c>
      <c r="AB32" s="31" t="str">
        <f t="shared" si="18"/>
        <v>02 Persons</v>
      </c>
      <c r="AC32" s="34">
        <f t="shared" si="20"/>
        <v>1224</v>
      </c>
      <c r="AD32" s="34">
        <f t="shared" si="20"/>
        <v>1374</v>
      </c>
      <c r="AE32" s="34">
        <f t="shared" si="20"/>
        <v>24</v>
      </c>
      <c r="AF32" s="34">
        <f t="shared" si="20"/>
        <v>2587</v>
      </c>
    </row>
    <row r="33" spans="1:32" ht="23.25" customHeight="1">
      <c r="A33" s="30" t="s">
        <v>652</v>
      </c>
      <c r="B33" s="31" t="s">
        <v>217</v>
      </c>
      <c r="C33" s="31" t="s">
        <v>140</v>
      </c>
      <c r="D33" s="31">
        <v>1300</v>
      </c>
      <c r="E33" s="31">
        <v>1450</v>
      </c>
      <c r="F33" s="31">
        <v>0</v>
      </c>
      <c r="G33" s="31">
        <v>2650</v>
      </c>
      <c r="H33" s="8"/>
      <c r="I33" s="33"/>
      <c r="J33" s="33"/>
      <c r="K33" s="33">
        <v>12</v>
      </c>
      <c r="M33" s="30" t="str">
        <f t="shared" si="14"/>
        <v xml:space="preserve">Grand Water Sunset Villa </v>
      </c>
      <c r="N33" s="31" t="str">
        <f t="shared" si="14"/>
        <v>HB</v>
      </c>
      <c r="O33" s="31" t="str">
        <f t="shared" si="14"/>
        <v>02 Persons</v>
      </c>
      <c r="P33" s="34">
        <f t="shared" si="15"/>
        <v>1312</v>
      </c>
      <c r="Q33" s="34">
        <f t="shared" si="16"/>
        <v>1462</v>
      </c>
      <c r="R33" s="34">
        <f t="shared" si="17"/>
        <v>12</v>
      </c>
      <c r="S33" s="34">
        <f t="shared" si="19"/>
        <v>2662</v>
      </c>
      <c r="U33" s="53">
        <v>12</v>
      </c>
      <c r="V33" s="53">
        <v>12</v>
      </c>
      <c r="W33" s="53">
        <v>12</v>
      </c>
      <c r="X33" s="53">
        <v>25</v>
      </c>
      <c r="Z33" s="30" t="str">
        <f t="shared" si="18"/>
        <v xml:space="preserve">Grand Water Sunset Villa </v>
      </c>
      <c r="AA33" s="31" t="str">
        <f t="shared" si="18"/>
        <v>HB</v>
      </c>
      <c r="AB33" s="31" t="str">
        <f t="shared" si="18"/>
        <v>02 Persons</v>
      </c>
      <c r="AC33" s="34">
        <f t="shared" si="20"/>
        <v>1324</v>
      </c>
      <c r="AD33" s="34">
        <f t="shared" si="20"/>
        <v>1474</v>
      </c>
      <c r="AE33" s="34">
        <f t="shared" si="20"/>
        <v>24</v>
      </c>
      <c r="AF33" s="34">
        <f t="shared" si="20"/>
        <v>2687</v>
      </c>
    </row>
    <row r="34" spans="1:32" ht="23.25" customHeight="1">
      <c r="A34" s="30" t="s">
        <v>653</v>
      </c>
      <c r="B34" s="31" t="s">
        <v>217</v>
      </c>
      <c r="C34" s="31" t="s">
        <v>140</v>
      </c>
      <c r="D34" s="31">
        <v>850</v>
      </c>
      <c r="E34" s="31">
        <v>1000</v>
      </c>
      <c r="F34" s="31">
        <v>0</v>
      </c>
      <c r="G34" s="31">
        <v>2200</v>
      </c>
      <c r="H34" s="8"/>
      <c r="I34" s="33"/>
      <c r="J34" s="33"/>
      <c r="K34" s="33">
        <v>12</v>
      </c>
      <c r="M34" s="30" t="str">
        <f t="shared" si="14"/>
        <v>Luxury Tented Villa</v>
      </c>
      <c r="N34" s="31" t="str">
        <f t="shared" si="14"/>
        <v>HB</v>
      </c>
      <c r="O34" s="31" t="str">
        <f t="shared" si="14"/>
        <v>02 Persons</v>
      </c>
      <c r="P34" s="34">
        <f>D34+K34</f>
        <v>862</v>
      </c>
      <c r="Q34" s="34">
        <f>E34+K34</f>
        <v>1012</v>
      </c>
      <c r="R34" s="34">
        <f>F34+K34</f>
        <v>12</v>
      </c>
      <c r="S34" s="34">
        <f t="shared" si="19"/>
        <v>2212</v>
      </c>
      <c r="U34" s="53">
        <v>12</v>
      </c>
      <c r="V34" s="53">
        <v>12</v>
      </c>
      <c r="W34" s="53">
        <v>12</v>
      </c>
      <c r="X34" s="53">
        <v>25</v>
      </c>
      <c r="Z34" s="30" t="str">
        <f t="shared" si="18"/>
        <v>Luxury Tented Villa</v>
      </c>
      <c r="AA34" s="31" t="str">
        <f t="shared" si="18"/>
        <v>HB</v>
      </c>
      <c r="AB34" s="31" t="str">
        <f t="shared" si="18"/>
        <v>02 Persons</v>
      </c>
      <c r="AC34" s="34">
        <f>P34+U34</f>
        <v>874</v>
      </c>
      <c r="AD34" s="34">
        <f>Q34+V34</f>
        <v>1024</v>
      </c>
      <c r="AE34" s="34">
        <f>R34+W34</f>
        <v>24</v>
      </c>
      <c r="AF34" s="34">
        <f>S34+X34</f>
        <v>2237</v>
      </c>
    </row>
    <row r="35" spans="1:32" ht="23.25" customHeight="1">
      <c r="A35" s="30" t="s">
        <v>654</v>
      </c>
      <c r="B35" s="31" t="s">
        <v>217</v>
      </c>
      <c r="C35" s="31" t="s">
        <v>68</v>
      </c>
      <c r="D35" s="31" t="s">
        <v>167</v>
      </c>
      <c r="E35" s="31" t="s">
        <v>167</v>
      </c>
      <c r="F35" s="31">
        <v>0</v>
      </c>
      <c r="G35" s="31" t="s">
        <v>167</v>
      </c>
      <c r="H35" s="8"/>
      <c r="I35" s="33"/>
      <c r="J35" s="33"/>
      <c r="K35" s="33">
        <v>24</v>
      </c>
      <c r="M35" s="30" t="str">
        <f t="shared" si="14"/>
        <v xml:space="preserve">Two Bed Room Beach Sunset Villa </v>
      </c>
      <c r="N35" s="31" t="str">
        <f t="shared" si="14"/>
        <v>HB</v>
      </c>
      <c r="O35" s="31" t="str">
        <f t="shared" si="14"/>
        <v>04 Persons</v>
      </c>
      <c r="P35" s="34" t="str">
        <f t="shared" si="14"/>
        <v>on Request</v>
      </c>
      <c r="Q35" s="34" t="str">
        <f t="shared" si="14"/>
        <v>on Request</v>
      </c>
      <c r="R35" s="34">
        <f t="shared" si="14"/>
        <v>0</v>
      </c>
      <c r="S35" s="34" t="str">
        <f>G35</f>
        <v>on Request</v>
      </c>
      <c r="U35" s="53">
        <v>25</v>
      </c>
      <c r="V35" s="53">
        <v>25</v>
      </c>
      <c r="W35" s="53">
        <v>25</v>
      </c>
      <c r="X35" s="53">
        <v>25</v>
      </c>
      <c r="Z35" s="30" t="str">
        <f t="shared" si="18"/>
        <v xml:space="preserve">Two Bed Room Beach Sunset Villa </v>
      </c>
      <c r="AA35" s="31" t="str">
        <f t="shared" si="18"/>
        <v>HB</v>
      </c>
      <c r="AB35" s="31" t="str">
        <f t="shared" si="18"/>
        <v>04 Persons</v>
      </c>
      <c r="AC35" s="34" t="str">
        <f t="shared" si="18"/>
        <v>on Request</v>
      </c>
      <c r="AD35" s="34" t="str">
        <f t="shared" si="18"/>
        <v>on Request</v>
      </c>
      <c r="AE35" s="34">
        <f t="shared" si="18"/>
        <v>0</v>
      </c>
      <c r="AF35" s="34" t="str">
        <f t="shared" si="18"/>
        <v>on Request</v>
      </c>
    </row>
    <row r="36" spans="1:32" ht="23.25" customHeight="1">
      <c r="A36" s="30" t="s">
        <v>655</v>
      </c>
      <c r="B36" s="31" t="s">
        <v>217</v>
      </c>
      <c r="C36" s="31" t="s">
        <v>68</v>
      </c>
      <c r="D36" s="31" t="s">
        <v>167</v>
      </c>
      <c r="E36" s="31" t="s">
        <v>167</v>
      </c>
      <c r="F36" s="31">
        <v>0</v>
      </c>
      <c r="G36" s="31" t="s">
        <v>167</v>
      </c>
      <c r="H36" s="8"/>
      <c r="I36" s="33"/>
      <c r="J36" s="33"/>
      <c r="K36" s="33">
        <v>24</v>
      </c>
      <c r="M36" s="30" t="str">
        <f t="shared" si="14"/>
        <v xml:space="preserve">Two Bed Room Water Sunrise Villa </v>
      </c>
      <c r="N36" s="31" t="str">
        <f t="shared" si="14"/>
        <v>HB</v>
      </c>
      <c r="O36" s="31" t="str">
        <f t="shared" si="14"/>
        <v>04 Persons</v>
      </c>
      <c r="P36" s="34" t="str">
        <f t="shared" si="14"/>
        <v>on Request</v>
      </c>
      <c r="Q36" s="34" t="str">
        <f t="shared" si="14"/>
        <v>on Request</v>
      </c>
      <c r="R36" s="34">
        <f t="shared" si="14"/>
        <v>0</v>
      </c>
      <c r="S36" s="34" t="str">
        <f t="shared" si="14"/>
        <v>on Request</v>
      </c>
      <c r="U36" s="53">
        <v>25</v>
      </c>
      <c r="V36" s="53">
        <v>25</v>
      </c>
      <c r="W36" s="53">
        <v>25</v>
      </c>
      <c r="X36" s="53">
        <v>25</v>
      </c>
      <c r="Z36" s="30" t="str">
        <f t="shared" si="18"/>
        <v xml:space="preserve">Two Bed Room Water Sunrise Villa </v>
      </c>
      <c r="AA36" s="31" t="str">
        <f t="shared" si="18"/>
        <v>HB</v>
      </c>
      <c r="AB36" s="31" t="str">
        <f t="shared" si="18"/>
        <v>04 Persons</v>
      </c>
      <c r="AC36" s="34" t="str">
        <f t="shared" si="18"/>
        <v>on Request</v>
      </c>
      <c r="AD36" s="34" t="str">
        <f t="shared" si="18"/>
        <v>on Request</v>
      </c>
      <c r="AE36" s="34">
        <f t="shared" si="18"/>
        <v>0</v>
      </c>
      <c r="AF36" s="34" t="str">
        <f t="shared" si="18"/>
        <v>on Request</v>
      </c>
    </row>
    <row r="37" spans="1:32" ht="23.25" customHeight="1">
      <c r="A37" s="30" t="s">
        <v>656</v>
      </c>
      <c r="B37" s="31" t="s">
        <v>217</v>
      </c>
      <c r="C37" s="31" t="s">
        <v>68</v>
      </c>
      <c r="D37" s="31" t="s">
        <v>167</v>
      </c>
      <c r="E37" s="31" t="s">
        <v>167</v>
      </c>
      <c r="F37" s="31">
        <v>0</v>
      </c>
      <c r="G37" s="31" t="s">
        <v>167</v>
      </c>
      <c r="H37" s="8"/>
      <c r="I37" s="33"/>
      <c r="J37" s="33"/>
      <c r="K37" s="33">
        <v>24</v>
      </c>
      <c r="M37" s="30" t="str">
        <f t="shared" si="14"/>
        <v xml:space="preserve">Two Bed Room Water Sunset Villa </v>
      </c>
      <c r="N37" s="31" t="str">
        <f t="shared" si="14"/>
        <v>HB</v>
      </c>
      <c r="O37" s="31" t="str">
        <f t="shared" si="14"/>
        <v>04 Persons</v>
      </c>
      <c r="P37" s="34" t="str">
        <f t="shared" si="14"/>
        <v>on Request</v>
      </c>
      <c r="Q37" s="34" t="str">
        <f t="shared" si="14"/>
        <v>on Request</v>
      </c>
      <c r="R37" s="34">
        <f t="shared" si="14"/>
        <v>0</v>
      </c>
      <c r="S37" s="34" t="str">
        <f t="shared" si="14"/>
        <v>on Request</v>
      </c>
      <c r="U37" s="53">
        <v>25</v>
      </c>
      <c r="V37" s="53">
        <v>25</v>
      </c>
      <c r="W37" s="53">
        <v>25</v>
      </c>
      <c r="X37" s="53">
        <v>25</v>
      </c>
      <c r="Z37" s="30" t="str">
        <f t="shared" si="18"/>
        <v xml:space="preserve">Two Bed Room Water Sunset Villa </v>
      </c>
      <c r="AA37" s="31" t="str">
        <f t="shared" si="18"/>
        <v>HB</v>
      </c>
      <c r="AB37" s="31" t="str">
        <f t="shared" si="18"/>
        <v>04 Persons</v>
      </c>
      <c r="AC37" s="34" t="str">
        <f t="shared" si="18"/>
        <v>on Request</v>
      </c>
      <c r="AD37" s="34" t="str">
        <f t="shared" si="18"/>
        <v>on Request</v>
      </c>
      <c r="AE37" s="34">
        <f t="shared" si="18"/>
        <v>0</v>
      </c>
      <c r="AF37" s="34" t="str">
        <f t="shared" si="18"/>
        <v>on Request</v>
      </c>
    </row>
    <row r="38" spans="1:32" ht="23.25" customHeight="1">
      <c r="A38" s="30" t="s">
        <v>657</v>
      </c>
      <c r="B38" s="31" t="s">
        <v>217</v>
      </c>
      <c r="C38" s="31" t="s">
        <v>206</v>
      </c>
      <c r="D38" s="31" t="s">
        <v>167</v>
      </c>
      <c r="E38" s="31" t="s">
        <v>167</v>
      </c>
      <c r="F38" s="31">
        <v>0</v>
      </c>
      <c r="G38" s="31" t="s">
        <v>167</v>
      </c>
      <c r="H38" s="8"/>
      <c r="I38" s="33"/>
      <c r="J38" s="33"/>
      <c r="K38" s="33">
        <v>36</v>
      </c>
      <c r="M38" s="30" t="str">
        <f t="shared" si="14"/>
        <v xml:space="preserve">Three Bed Room Beach Sunset Villa </v>
      </c>
      <c r="N38" s="31" t="str">
        <f t="shared" si="14"/>
        <v>HB</v>
      </c>
      <c r="O38" s="31" t="str">
        <f t="shared" si="14"/>
        <v>06 Persons</v>
      </c>
      <c r="P38" s="34" t="str">
        <f t="shared" si="14"/>
        <v>on Request</v>
      </c>
      <c r="Q38" s="34" t="str">
        <f t="shared" si="14"/>
        <v>on Request</v>
      </c>
      <c r="R38" s="34">
        <f t="shared" si="14"/>
        <v>0</v>
      </c>
      <c r="S38" s="34" t="str">
        <f t="shared" si="14"/>
        <v>on Request</v>
      </c>
      <c r="U38" s="53">
        <v>25</v>
      </c>
      <c r="V38" s="53">
        <v>25</v>
      </c>
      <c r="W38" s="53">
        <v>25</v>
      </c>
      <c r="X38" s="53">
        <v>25</v>
      </c>
      <c r="Z38" s="30" t="str">
        <f t="shared" si="18"/>
        <v xml:space="preserve">Three Bed Room Beach Sunset Villa </v>
      </c>
      <c r="AA38" s="31" t="str">
        <f t="shared" si="18"/>
        <v>HB</v>
      </c>
      <c r="AB38" s="31" t="str">
        <f t="shared" si="18"/>
        <v>06 Persons</v>
      </c>
      <c r="AC38" s="34" t="str">
        <f t="shared" si="18"/>
        <v>on Request</v>
      </c>
      <c r="AD38" s="34" t="str">
        <f t="shared" si="18"/>
        <v>on Request</v>
      </c>
      <c r="AE38" s="34">
        <f t="shared" si="18"/>
        <v>0</v>
      </c>
      <c r="AF38" s="34" t="str">
        <f t="shared" si="18"/>
        <v>on Request</v>
      </c>
    </row>
    <row r="39" spans="1:32" ht="23.25" customHeight="1">
      <c r="A39" s="30" t="s">
        <v>658</v>
      </c>
      <c r="B39" s="31" t="s">
        <v>217</v>
      </c>
      <c r="C39" s="31" t="s">
        <v>206</v>
      </c>
      <c r="D39" s="31" t="s">
        <v>167</v>
      </c>
      <c r="E39" s="31" t="s">
        <v>167</v>
      </c>
      <c r="F39" s="31">
        <v>0</v>
      </c>
      <c r="G39" s="31" t="s">
        <v>167</v>
      </c>
      <c r="H39" s="8"/>
      <c r="I39" s="33"/>
      <c r="J39" s="33"/>
      <c r="K39" s="33">
        <v>36</v>
      </c>
      <c r="M39" s="30" t="str">
        <f t="shared" si="14"/>
        <v xml:space="preserve">Three Bed Room Water Sunset Villa </v>
      </c>
      <c r="N39" s="31" t="str">
        <f t="shared" si="14"/>
        <v>HB</v>
      </c>
      <c r="O39" s="31" t="str">
        <f t="shared" si="14"/>
        <v>06 Persons</v>
      </c>
      <c r="P39" s="34" t="str">
        <f t="shared" si="14"/>
        <v>on Request</v>
      </c>
      <c r="Q39" s="34" t="str">
        <f t="shared" si="14"/>
        <v>on Request</v>
      </c>
      <c r="R39" s="34">
        <f t="shared" si="14"/>
        <v>0</v>
      </c>
      <c r="S39" s="34" t="str">
        <f t="shared" si="14"/>
        <v>on Request</v>
      </c>
      <c r="U39" s="53">
        <v>25</v>
      </c>
      <c r="V39" s="53">
        <v>25</v>
      </c>
      <c r="W39" s="53">
        <v>25</v>
      </c>
      <c r="X39" s="53">
        <v>25</v>
      </c>
      <c r="Z39" s="30" t="str">
        <f t="shared" si="18"/>
        <v xml:space="preserve">Three Bed Room Water Sunset Villa </v>
      </c>
      <c r="AA39" s="31" t="str">
        <f t="shared" si="18"/>
        <v>HB</v>
      </c>
      <c r="AB39" s="31" t="str">
        <f t="shared" si="18"/>
        <v>06 Persons</v>
      </c>
      <c r="AC39" s="34" t="str">
        <f t="shared" si="18"/>
        <v>on Request</v>
      </c>
      <c r="AD39" s="34" t="str">
        <f t="shared" si="18"/>
        <v>on Request</v>
      </c>
      <c r="AE39" s="34">
        <f t="shared" si="18"/>
        <v>0</v>
      </c>
      <c r="AF39" s="34" t="str">
        <f t="shared" si="18"/>
        <v>on Request</v>
      </c>
    </row>
    <row r="40" spans="1:32" ht="23.25" customHeight="1">
      <c r="A40" s="30" t="s">
        <v>659</v>
      </c>
      <c r="B40" s="31" t="s">
        <v>217</v>
      </c>
      <c r="C40" s="31" t="s">
        <v>660</v>
      </c>
      <c r="D40" s="31" t="s">
        <v>167</v>
      </c>
      <c r="E40" s="31" t="s">
        <v>167</v>
      </c>
      <c r="F40" s="31">
        <v>0</v>
      </c>
      <c r="G40" s="31" t="s">
        <v>167</v>
      </c>
      <c r="H40" s="8"/>
      <c r="I40" s="33"/>
      <c r="J40" s="33"/>
      <c r="K40" s="33">
        <v>30</v>
      </c>
      <c r="M40" s="30" t="str">
        <f t="shared" si="14"/>
        <v>Five Bed Room Beach Sunset Villa</v>
      </c>
      <c r="N40" s="31" t="str">
        <f t="shared" si="14"/>
        <v>HB</v>
      </c>
      <c r="O40" s="31" t="str">
        <f t="shared" si="14"/>
        <v>10 Persons</v>
      </c>
      <c r="P40" s="34" t="str">
        <f>D40</f>
        <v>on Request</v>
      </c>
      <c r="Q40" s="34" t="str">
        <f t="shared" si="14"/>
        <v>on Request</v>
      </c>
      <c r="R40" s="34">
        <f t="shared" si="14"/>
        <v>0</v>
      </c>
      <c r="S40" s="34" t="str">
        <f t="shared" si="14"/>
        <v>on Request</v>
      </c>
      <c r="U40" s="53">
        <v>25</v>
      </c>
      <c r="V40" s="53">
        <v>25</v>
      </c>
      <c r="W40" s="53">
        <v>25</v>
      </c>
      <c r="X40" s="53">
        <v>25</v>
      </c>
      <c r="Z40" s="30" t="str">
        <f t="shared" si="18"/>
        <v>Five Bed Room Beach Sunset Villa</v>
      </c>
      <c r="AA40" s="31" t="str">
        <f t="shared" si="18"/>
        <v>HB</v>
      </c>
      <c r="AB40" s="31" t="str">
        <f t="shared" si="18"/>
        <v>10 Persons</v>
      </c>
      <c r="AC40" s="34" t="str">
        <f>P40</f>
        <v>on Request</v>
      </c>
      <c r="AD40" s="34" t="str">
        <f t="shared" si="18"/>
        <v>on Request</v>
      </c>
      <c r="AE40" s="34">
        <f t="shared" si="18"/>
        <v>0</v>
      </c>
      <c r="AF40" s="34" t="str">
        <f t="shared" si="18"/>
        <v>on Request</v>
      </c>
    </row>
    <row r="41" spans="1:32" ht="23.25" customHeight="1">
      <c r="A41" s="30" t="s">
        <v>661</v>
      </c>
      <c r="B41" s="31" t="s">
        <v>217</v>
      </c>
      <c r="C41" s="31" t="s">
        <v>662</v>
      </c>
      <c r="D41" s="31" t="s">
        <v>167</v>
      </c>
      <c r="E41" s="31" t="s">
        <v>167</v>
      </c>
      <c r="F41" s="31">
        <v>0</v>
      </c>
      <c r="G41" s="31" t="s">
        <v>167</v>
      </c>
      <c r="H41" s="8"/>
      <c r="I41" s="33"/>
      <c r="J41" s="33"/>
      <c r="K41" s="33">
        <v>30</v>
      </c>
      <c r="M41" s="30" t="str">
        <f t="shared" si="14"/>
        <v xml:space="preserve">Seven Bed Room Beach Sunset Villa </v>
      </c>
      <c r="N41" s="31" t="str">
        <f t="shared" si="14"/>
        <v>HB</v>
      </c>
      <c r="O41" s="31" t="str">
        <f t="shared" si="14"/>
        <v>14 Persons</v>
      </c>
      <c r="P41" s="34" t="str">
        <f t="shared" si="14"/>
        <v>on Request</v>
      </c>
      <c r="Q41" s="34" t="str">
        <f t="shared" si="14"/>
        <v>on Request</v>
      </c>
      <c r="R41" s="34">
        <f t="shared" si="14"/>
        <v>0</v>
      </c>
      <c r="S41" s="34" t="str">
        <f t="shared" si="14"/>
        <v>on Request</v>
      </c>
      <c r="U41" s="53">
        <v>25</v>
      </c>
      <c r="V41" s="53">
        <v>25</v>
      </c>
      <c r="W41" s="53">
        <v>25</v>
      </c>
      <c r="X41" s="53">
        <v>25</v>
      </c>
      <c r="Z41" s="30" t="str">
        <f t="shared" si="18"/>
        <v xml:space="preserve">Seven Bed Room Beach Sunset Villa </v>
      </c>
      <c r="AA41" s="31" t="str">
        <f t="shared" si="18"/>
        <v>HB</v>
      </c>
      <c r="AB41" s="31" t="str">
        <f t="shared" si="18"/>
        <v>14 Persons</v>
      </c>
      <c r="AC41" s="34" t="str">
        <f t="shared" si="18"/>
        <v>on Request</v>
      </c>
      <c r="AD41" s="34" t="str">
        <f t="shared" si="18"/>
        <v>on Request</v>
      </c>
      <c r="AE41" s="34">
        <f t="shared" si="18"/>
        <v>0</v>
      </c>
      <c r="AF41" s="34" t="str">
        <f t="shared" si="18"/>
        <v>on Request</v>
      </c>
    </row>
  </sheetData>
  <sheetProtection algorithmName="SHA-512" hashValue="A4039FvByCgtZtBTr/wy7r1iWrmF4CNcc5jlnVmDuya0t2tY0rXfHb3TXjWjmdSfz/8f2DUangsuvrMmxr8FRw==" saltValue="auzkKfzMPI20POIaxU3HIQ==" spinCount="100000" sheet="1" selectLockedCells="1" selectUnlockedCells="1"/>
  <mergeCells count="18">
    <mergeCell ref="O26:O27"/>
    <mergeCell ref="Z26:Z27"/>
    <mergeCell ref="A9:A10"/>
    <mergeCell ref="B9:B10"/>
    <mergeCell ref="C9:C10"/>
    <mergeCell ref="M9:M10"/>
    <mergeCell ref="N9:N10"/>
    <mergeCell ref="O9:O10"/>
    <mergeCell ref="A26:A27"/>
    <mergeCell ref="B26:B27"/>
    <mergeCell ref="C26:C27"/>
    <mergeCell ref="M26:M27"/>
    <mergeCell ref="N26:N27"/>
    <mergeCell ref="AA26:AA27"/>
    <mergeCell ref="AB26:AB27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92A68-C92D-4519-9A77-2BA2DCD299CD}">
  <sheetPr codeName="Лист67"/>
  <dimension ref="A1:K9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18.85546875" style="1" customWidth="1"/>
    <col min="2" max="2" width="10.28515625" style="1" customWidth="1"/>
    <col min="3" max="3" width="12.5703125" style="2" customWidth="1"/>
    <col min="4" max="4" width="9.7109375" style="2" customWidth="1"/>
    <col min="5" max="6" width="9.7109375" style="3" customWidth="1"/>
    <col min="7" max="11" width="9.7109375" style="1" customWidth="1"/>
    <col min="12" max="16384" width="9.140625" style="1"/>
  </cols>
  <sheetData>
    <row r="1" spans="1:11" ht="20.25" customHeight="1">
      <c r="A1" s="300" t="s">
        <v>2075</v>
      </c>
      <c r="B1" s="300"/>
      <c r="C1" s="300"/>
      <c r="D1" s="300"/>
      <c r="K1" s="4"/>
    </row>
    <row r="2" spans="1:11" s="2" customFormat="1" ht="23.45" customHeight="1">
      <c r="A2" s="23"/>
      <c r="B2" s="15"/>
      <c r="E2" s="3"/>
      <c r="F2" s="3"/>
      <c r="G2" s="1"/>
      <c r="H2" s="1"/>
      <c r="I2" s="1"/>
      <c r="J2" s="1"/>
      <c r="K2" s="1"/>
    </row>
    <row r="3" spans="1:11" s="2" customFormat="1" ht="23.45" customHeight="1">
      <c r="A3" s="7" t="s">
        <v>664</v>
      </c>
      <c r="B3" s="15"/>
      <c r="E3" s="3"/>
      <c r="F3" s="3"/>
      <c r="G3" s="1"/>
      <c r="H3" s="1"/>
      <c r="I3" s="1"/>
      <c r="J3" s="1"/>
      <c r="K3" s="1"/>
    </row>
    <row r="4" spans="1:11" s="2" customFormat="1" ht="23.45" customHeight="1">
      <c r="A4" s="5" t="s">
        <v>665</v>
      </c>
      <c r="B4" s="15"/>
      <c r="E4" s="3"/>
      <c r="F4" s="3"/>
      <c r="G4" s="1"/>
      <c r="H4" s="1"/>
      <c r="I4" s="1"/>
      <c r="J4" s="1"/>
      <c r="K4" s="1"/>
    </row>
    <row r="5" spans="1:11" s="2" customFormat="1" ht="23.45" customHeight="1">
      <c r="A5" s="5" t="s">
        <v>666</v>
      </c>
      <c r="B5" s="5"/>
      <c r="E5" s="3"/>
      <c r="F5" s="3"/>
      <c r="G5" s="1"/>
      <c r="H5" s="1"/>
      <c r="I5" s="1"/>
      <c r="J5" s="1"/>
      <c r="K5" s="1"/>
    </row>
    <row r="6" spans="1:11" s="2" customFormat="1" ht="23.45" customHeight="1">
      <c r="A6" s="5" t="s">
        <v>667</v>
      </c>
      <c r="B6" s="5"/>
      <c r="E6" s="3"/>
      <c r="F6" s="3"/>
      <c r="G6" s="1"/>
      <c r="H6" s="1"/>
      <c r="I6" s="1"/>
      <c r="J6" s="1"/>
      <c r="K6" s="1"/>
    </row>
    <row r="7" spans="1:11" s="2" customFormat="1" ht="23.45" customHeight="1">
      <c r="A7" s="5" t="s">
        <v>668</v>
      </c>
      <c r="B7" s="5"/>
      <c r="E7" s="3"/>
      <c r="F7" s="3"/>
      <c r="G7" s="1"/>
      <c r="H7" s="1"/>
      <c r="I7" s="1"/>
      <c r="J7" s="1"/>
      <c r="K7" s="1"/>
    </row>
    <row r="8" spans="1:11" s="2" customFormat="1" ht="23.45" customHeight="1">
      <c r="A8" s="5" t="s">
        <v>669</v>
      </c>
      <c r="B8" s="5"/>
      <c r="E8" s="3"/>
      <c r="F8" s="3"/>
      <c r="G8" s="1"/>
      <c r="H8" s="1"/>
      <c r="I8" s="1"/>
      <c r="J8" s="1"/>
      <c r="K8" s="1"/>
    </row>
    <row r="9" spans="1:11" s="2" customFormat="1" ht="23.45" customHeight="1">
      <c r="A9" s="5" t="s">
        <v>670</v>
      </c>
      <c r="B9" s="5"/>
      <c r="E9" s="3"/>
      <c r="F9" s="3"/>
      <c r="G9" s="1"/>
      <c r="H9" s="1"/>
      <c r="I9" s="1"/>
      <c r="J9" s="1"/>
      <c r="K9" s="1"/>
    </row>
  </sheetData>
  <mergeCells count="1">
    <mergeCell ref="A1:D1"/>
  </mergeCells>
  <pageMargins left="0.25" right="0.25" top="0.75" bottom="0.75" header="0.3" footer="0.3"/>
  <pageSetup paperSize="9" scale="84" orientation="portrait" verticalDpi="1200" r:id="rId1"/>
  <headerFooter>
    <oddFooter>&amp;L&amp;"Candara,Regular"&amp;8INTOUR MALDIVES&amp;C&amp;"Candara,Regular"&amp;8&amp;P of &amp;N&amp;R&amp;"Candara,Regular"&amp;8Filitheyo Island Resort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1148C-C65C-408F-8F1E-C8D8167935B8}">
  <sheetPr codeName="Лист68">
    <tabColor rgb="FFFF0000"/>
  </sheetPr>
  <dimension ref="A8:BF43"/>
  <sheetViews>
    <sheetView topLeftCell="BG1" zoomScale="98" zoomScaleNormal="98" zoomScaleSheetLayoutView="100" workbookViewId="0">
      <selection sqref="A1:BF1048576"/>
    </sheetView>
  </sheetViews>
  <sheetFormatPr defaultColWidth="16.140625" defaultRowHeight="19.149999999999999" customHeight="1"/>
  <cols>
    <col min="1" max="58" width="0" style="25" hidden="1" customWidth="1"/>
    <col min="59" max="16384" width="16.140625" style="25"/>
  </cols>
  <sheetData>
    <row r="8" spans="1:58" ht="19.149999999999999" customHeight="1">
      <c r="A8" s="25" t="s">
        <v>275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9.149999999999999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19.149999999999999" customHeight="1">
      <c r="A10" s="298"/>
      <c r="B10" s="298"/>
      <c r="C10" s="298"/>
      <c r="D10" s="285" t="s">
        <v>235</v>
      </c>
      <c r="E10" s="286"/>
      <c r="F10" s="286"/>
      <c r="G10" s="287"/>
      <c r="H10" s="285" t="s">
        <v>354</v>
      </c>
      <c r="I10" s="286"/>
      <c r="J10" s="286"/>
      <c r="K10" s="287"/>
      <c r="M10" s="299"/>
      <c r="N10" s="299"/>
      <c r="O10" s="299"/>
      <c r="P10" s="288" t="str">
        <f>D10</f>
        <v>01 Nov 2019 to 23 Dec 2019</v>
      </c>
      <c r="Q10" s="289"/>
      <c r="R10" s="289"/>
      <c r="S10" s="290"/>
      <c r="T10" s="288" t="str">
        <f>H10</f>
        <v>24 Dec 2019 to 06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23 Dec 2019</v>
      </c>
      <c r="AI10" s="292"/>
      <c r="AJ10" s="292"/>
      <c r="AK10" s="293"/>
      <c r="AL10" s="291" t="str">
        <f>T10</f>
        <v>24 Dec 2019 to 06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23 Dec 2019</v>
      </c>
      <c r="AZ10" s="283"/>
      <c r="BA10" s="283"/>
      <c r="BB10" s="284"/>
      <c r="BC10" s="282" t="str">
        <f>AL10</f>
        <v>24 Dec 2019 to 06 Jan 2020</v>
      </c>
      <c r="BD10" s="283"/>
      <c r="BE10" s="283"/>
      <c r="BF10" s="284"/>
    </row>
    <row r="11" spans="1:58" ht="19.149999999999999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19.149999999999999" customHeight="1">
      <c r="A12" s="30" t="s">
        <v>671</v>
      </c>
      <c r="B12" s="31" t="s">
        <v>217</v>
      </c>
      <c r="C12" s="31" t="s">
        <v>672</v>
      </c>
      <c r="D12" s="31">
        <v>200</v>
      </c>
      <c r="E12" s="31">
        <v>150</v>
      </c>
      <c r="F12" s="31">
        <v>135</v>
      </c>
      <c r="G12" s="31">
        <v>45</v>
      </c>
      <c r="H12" s="31">
        <v>315</v>
      </c>
      <c r="I12" s="31">
        <v>265</v>
      </c>
      <c r="J12" s="31">
        <v>250</v>
      </c>
      <c r="K12" s="31">
        <v>45</v>
      </c>
      <c r="M12" s="30" t="str">
        <f t="shared" ref="M12:O14" si="0">A12</f>
        <v xml:space="preserve">Superior Villa </v>
      </c>
      <c r="N12" s="31" t="str">
        <f t="shared" si="0"/>
        <v>HB</v>
      </c>
      <c r="O12" s="31" t="str">
        <f t="shared" si="0"/>
        <v>As quoted</v>
      </c>
      <c r="P12" s="31">
        <f>SUM(D12)</f>
        <v>200</v>
      </c>
      <c r="Q12" s="31">
        <f>SUM(E12*2)</f>
        <v>300</v>
      </c>
      <c r="R12" s="31">
        <f>F12*3</f>
        <v>405</v>
      </c>
      <c r="S12" s="31">
        <f>G12</f>
        <v>45</v>
      </c>
      <c r="T12" s="31">
        <f>SUM(H12)</f>
        <v>315</v>
      </c>
      <c r="U12" s="31">
        <f>SUM(I12*2)</f>
        <v>530</v>
      </c>
      <c r="V12" s="31">
        <f>SUM(J12*3)</f>
        <v>750</v>
      </c>
      <c r="W12" s="31">
        <f>SUM(K12)</f>
        <v>45</v>
      </c>
      <c r="X12" s="8"/>
      <c r="Y12" s="33"/>
      <c r="Z12" s="33"/>
      <c r="AA12" s="33">
        <v>6</v>
      </c>
      <c r="AB12" s="33">
        <v>12</v>
      </c>
      <c r="AC12" s="33">
        <v>18</v>
      </c>
      <c r="AE12" s="30" t="str">
        <f t="shared" ref="AE12:AG14" si="1">M12</f>
        <v xml:space="preserve">Superior Villa </v>
      </c>
      <c r="AF12" s="31" t="str">
        <f t="shared" si="1"/>
        <v>HB</v>
      </c>
      <c r="AG12" s="31" t="str">
        <f t="shared" si="1"/>
        <v>As quoted</v>
      </c>
      <c r="AH12" s="31">
        <f>P12+AA12</f>
        <v>206</v>
      </c>
      <c r="AI12" s="34">
        <f>Q12+AB12</f>
        <v>312</v>
      </c>
      <c r="AJ12" s="34">
        <f>R12+AC12</f>
        <v>423</v>
      </c>
      <c r="AK12" s="34">
        <f>S12+AA12</f>
        <v>51</v>
      </c>
      <c r="AL12" s="34">
        <f t="shared" ref="AL12:AN14" si="2">T12+AA12</f>
        <v>321</v>
      </c>
      <c r="AM12" s="34">
        <f t="shared" si="2"/>
        <v>542</v>
      </c>
      <c r="AN12" s="34">
        <f t="shared" si="2"/>
        <v>768</v>
      </c>
      <c r="AO12" s="34">
        <f>W12+AA12</f>
        <v>51</v>
      </c>
      <c r="AQ12" s="35">
        <v>10</v>
      </c>
      <c r="AR12" s="35">
        <v>1</v>
      </c>
      <c r="AS12" s="35">
        <v>20</v>
      </c>
      <c r="AT12" s="35">
        <v>1</v>
      </c>
      <c r="AV12" s="30" t="str">
        <f t="shared" ref="AV12:AX14" si="3">AE12</f>
        <v xml:space="preserve">Superior Villa </v>
      </c>
      <c r="AW12" s="31" t="str">
        <f t="shared" si="3"/>
        <v>HB</v>
      </c>
      <c r="AX12" s="31" t="str">
        <f t="shared" si="3"/>
        <v>As quoted</v>
      </c>
      <c r="AY12" s="31">
        <f>AH12+AQ12</f>
        <v>216</v>
      </c>
      <c r="AZ12" s="31">
        <f>AI12+AQ12</f>
        <v>322</v>
      </c>
      <c r="BA12" s="31">
        <f t="shared" ref="BA12:BC13" si="4">AJ12+AQ12</f>
        <v>433</v>
      </c>
      <c r="BB12" s="31">
        <f t="shared" si="4"/>
        <v>52</v>
      </c>
      <c r="BC12" s="31">
        <f t="shared" si="4"/>
        <v>341</v>
      </c>
      <c r="BD12" s="31">
        <f>AM12+AS12</f>
        <v>562</v>
      </c>
      <c r="BE12" s="31">
        <f>AN12+AS12</f>
        <v>788</v>
      </c>
      <c r="BF12" s="31">
        <f>AO12+AT12</f>
        <v>52</v>
      </c>
    </row>
    <row r="13" spans="1:58" ht="19.149999999999999" customHeight="1">
      <c r="A13" s="30" t="s">
        <v>443</v>
      </c>
      <c r="B13" s="31" t="s">
        <v>217</v>
      </c>
      <c r="C13" s="31" t="s">
        <v>672</v>
      </c>
      <c r="D13" s="31">
        <v>340</v>
      </c>
      <c r="E13" s="31">
        <v>250</v>
      </c>
      <c r="F13" s="31">
        <v>220</v>
      </c>
      <c r="G13" s="31">
        <v>45</v>
      </c>
      <c r="H13" s="31">
        <v>455</v>
      </c>
      <c r="I13" s="31">
        <v>365</v>
      </c>
      <c r="J13" s="31">
        <v>335</v>
      </c>
      <c r="K13" s="31">
        <v>45</v>
      </c>
      <c r="M13" s="30" t="str">
        <f t="shared" si="0"/>
        <v xml:space="preserve">Deluxe Villa </v>
      </c>
      <c r="N13" s="31" t="str">
        <f t="shared" si="0"/>
        <v>HB</v>
      </c>
      <c r="O13" s="31" t="str">
        <f t="shared" si="0"/>
        <v>As quoted</v>
      </c>
      <c r="P13" s="31">
        <f>SUM(D13)</f>
        <v>340</v>
      </c>
      <c r="Q13" s="31">
        <f>SUM(E13*2)</f>
        <v>500</v>
      </c>
      <c r="R13" s="31">
        <f>F13*3</f>
        <v>660</v>
      </c>
      <c r="S13" s="31">
        <f>G13</f>
        <v>45</v>
      </c>
      <c r="T13" s="31">
        <f>SUM(H13)</f>
        <v>455</v>
      </c>
      <c r="U13" s="31">
        <f>SUM(I13*2)</f>
        <v>730</v>
      </c>
      <c r="V13" s="31">
        <f>SUM(J13*3)</f>
        <v>1005</v>
      </c>
      <c r="W13" s="31">
        <f>SUM(K13)</f>
        <v>45</v>
      </c>
      <c r="X13" s="8"/>
      <c r="Y13" s="33"/>
      <c r="Z13" s="33"/>
      <c r="AA13" s="33">
        <v>6</v>
      </c>
      <c r="AB13" s="33">
        <v>12</v>
      </c>
      <c r="AC13" s="33">
        <v>18</v>
      </c>
      <c r="AE13" s="30" t="str">
        <f t="shared" si="1"/>
        <v xml:space="preserve">Deluxe Villa </v>
      </c>
      <c r="AF13" s="31" t="str">
        <f t="shared" si="1"/>
        <v>HB</v>
      </c>
      <c r="AG13" s="31" t="str">
        <f t="shared" si="1"/>
        <v>As quoted</v>
      </c>
      <c r="AH13" s="31">
        <f t="shared" ref="AH13:AJ14" si="5">P13+AA13</f>
        <v>346</v>
      </c>
      <c r="AI13" s="34">
        <f t="shared" si="5"/>
        <v>512</v>
      </c>
      <c r="AJ13" s="34">
        <f t="shared" si="5"/>
        <v>678</v>
      </c>
      <c r="AK13" s="34">
        <f>S13+AA13</f>
        <v>51</v>
      </c>
      <c r="AL13" s="34">
        <f t="shared" si="2"/>
        <v>461</v>
      </c>
      <c r="AM13" s="34">
        <f t="shared" si="2"/>
        <v>742</v>
      </c>
      <c r="AN13" s="34">
        <f t="shared" si="2"/>
        <v>1023</v>
      </c>
      <c r="AO13" s="34">
        <f>W13+AA13</f>
        <v>51</v>
      </c>
      <c r="AQ13" s="35">
        <v>10</v>
      </c>
      <c r="AR13" s="35">
        <v>1</v>
      </c>
      <c r="AS13" s="35">
        <v>20</v>
      </c>
      <c r="AT13" s="35">
        <v>1</v>
      </c>
      <c r="AV13" s="30" t="str">
        <f t="shared" si="3"/>
        <v xml:space="preserve">Deluxe Villa </v>
      </c>
      <c r="AW13" s="31" t="str">
        <f t="shared" si="3"/>
        <v>HB</v>
      </c>
      <c r="AX13" s="31" t="str">
        <f t="shared" si="3"/>
        <v>As quoted</v>
      </c>
      <c r="AY13" s="31">
        <f>AH13+AQ13</f>
        <v>356</v>
      </c>
      <c r="AZ13" s="31">
        <f>AI13+AQ13</f>
        <v>522</v>
      </c>
      <c r="BA13" s="31">
        <f t="shared" si="4"/>
        <v>688</v>
      </c>
      <c r="BB13" s="31">
        <f t="shared" si="4"/>
        <v>52</v>
      </c>
      <c r="BC13" s="31">
        <f t="shared" si="4"/>
        <v>481</v>
      </c>
      <c r="BD13" s="31">
        <f>AM13+AS13</f>
        <v>762</v>
      </c>
      <c r="BE13" s="31">
        <f>AN13+AS13</f>
        <v>1043</v>
      </c>
      <c r="BF13" s="31">
        <f>AO13+AT13</f>
        <v>52</v>
      </c>
    </row>
    <row r="14" spans="1:58" ht="19.149999999999999" customHeight="1">
      <c r="A14" s="30" t="s">
        <v>331</v>
      </c>
      <c r="B14" s="31" t="s">
        <v>217</v>
      </c>
      <c r="C14" s="31" t="s">
        <v>672</v>
      </c>
      <c r="D14" s="31">
        <v>450</v>
      </c>
      <c r="E14" s="31">
        <v>340</v>
      </c>
      <c r="F14" s="31">
        <v>0</v>
      </c>
      <c r="G14" s="31">
        <v>0</v>
      </c>
      <c r="H14" s="31">
        <v>565</v>
      </c>
      <c r="I14" s="31">
        <v>455</v>
      </c>
      <c r="J14" s="31">
        <v>0</v>
      </c>
      <c r="K14" s="31">
        <v>0</v>
      </c>
      <c r="M14" s="30" t="str">
        <f t="shared" si="0"/>
        <v>Water Villa</v>
      </c>
      <c r="N14" s="31" t="str">
        <f t="shared" si="0"/>
        <v>HB</v>
      </c>
      <c r="O14" s="31" t="str">
        <f t="shared" si="0"/>
        <v>As quoted</v>
      </c>
      <c r="P14" s="31">
        <f>SUM(D14)</f>
        <v>450</v>
      </c>
      <c r="Q14" s="31">
        <f>SUM(E14*2)</f>
        <v>680</v>
      </c>
      <c r="R14" s="31">
        <f>F14*3</f>
        <v>0</v>
      </c>
      <c r="S14" s="31">
        <f>G14</f>
        <v>0</v>
      </c>
      <c r="T14" s="31">
        <f>SUM(H14)</f>
        <v>565</v>
      </c>
      <c r="U14" s="31">
        <f>SUM(I14*2)</f>
        <v>910</v>
      </c>
      <c r="V14" s="31">
        <f>SUM(J14*3)</f>
        <v>0</v>
      </c>
      <c r="W14" s="31">
        <f>SUM(K14)</f>
        <v>0</v>
      </c>
      <c r="X14" s="8"/>
      <c r="Y14" s="33"/>
      <c r="Z14" s="33"/>
      <c r="AA14" s="33">
        <v>6</v>
      </c>
      <c r="AB14" s="33">
        <v>12</v>
      </c>
      <c r="AC14" s="33">
        <v>18</v>
      </c>
      <c r="AE14" s="30" t="str">
        <f t="shared" si="1"/>
        <v>Water Villa</v>
      </c>
      <c r="AF14" s="31" t="str">
        <f t="shared" si="1"/>
        <v>HB</v>
      </c>
      <c r="AG14" s="31" t="str">
        <f t="shared" si="1"/>
        <v>As quoted</v>
      </c>
      <c r="AH14" s="31">
        <f t="shared" si="5"/>
        <v>456</v>
      </c>
      <c r="AI14" s="34">
        <f t="shared" si="5"/>
        <v>692</v>
      </c>
      <c r="AJ14" s="34">
        <f t="shared" si="5"/>
        <v>18</v>
      </c>
      <c r="AK14" s="34">
        <f>S14+AA14</f>
        <v>6</v>
      </c>
      <c r="AL14" s="34">
        <f t="shared" si="2"/>
        <v>571</v>
      </c>
      <c r="AM14" s="34">
        <f t="shared" si="2"/>
        <v>922</v>
      </c>
      <c r="AN14" s="34">
        <f t="shared" si="2"/>
        <v>18</v>
      </c>
      <c r="AO14" s="34">
        <f>W14+AA14</f>
        <v>6</v>
      </c>
      <c r="AQ14" s="35">
        <v>10</v>
      </c>
      <c r="AR14" s="35">
        <v>1</v>
      </c>
      <c r="AS14" s="35">
        <v>20</v>
      </c>
      <c r="AT14" s="35">
        <v>1</v>
      </c>
      <c r="AV14" s="30" t="str">
        <f t="shared" si="3"/>
        <v>Water Villa</v>
      </c>
      <c r="AW14" s="31" t="str">
        <f t="shared" si="3"/>
        <v>HB</v>
      </c>
      <c r="AX14" s="31" t="str">
        <f t="shared" si="3"/>
        <v>As quoted</v>
      </c>
      <c r="AY14" s="31">
        <f>AH14+AQ14</f>
        <v>466</v>
      </c>
      <c r="AZ14" s="31">
        <f>AI14+AQ14</f>
        <v>702</v>
      </c>
      <c r="BA14" s="31" t="s">
        <v>55</v>
      </c>
      <c r="BB14" s="31" t="s">
        <v>55</v>
      </c>
      <c r="BC14" s="31">
        <f>AL14+AS14</f>
        <v>591</v>
      </c>
      <c r="BD14" s="31">
        <f>AM14+AS14</f>
        <v>942</v>
      </c>
      <c r="BE14" s="31" t="s">
        <v>55</v>
      </c>
      <c r="BF14" s="31" t="s">
        <v>55</v>
      </c>
    </row>
    <row r="15" spans="1:58" ht="19.149999999999999" customHeight="1">
      <c r="A15" s="30"/>
      <c r="B15" s="31"/>
      <c r="C15" s="31"/>
      <c r="D15" s="313" t="s">
        <v>279</v>
      </c>
      <c r="E15" s="318"/>
      <c r="F15" s="318"/>
      <c r="G15" s="314"/>
      <c r="H15" s="313" t="s">
        <v>279</v>
      </c>
      <c r="I15" s="318"/>
      <c r="J15" s="318"/>
      <c r="K15" s="314"/>
      <c r="M15" s="30"/>
      <c r="N15" s="31"/>
      <c r="O15" s="31"/>
      <c r="P15" s="315" t="str">
        <f>D15</f>
        <v>Quadruple</v>
      </c>
      <c r="Q15" s="317"/>
      <c r="R15" s="317"/>
      <c r="S15" s="316"/>
      <c r="T15" s="315" t="str">
        <f>H15</f>
        <v>Quadruple</v>
      </c>
      <c r="U15" s="317"/>
      <c r="V15" s="317"/>
      <c r="W15" s="316"/>
      <c r="X15" s="8"/>
      <c r="Y15" s="33"/>
      <c r="Z15" s="33"/>
      <c r="AA15" s="33"/>
      <c r="AB15" s="33"/>
      <c r="AC15" s="33"/>
      <c r="AE15" s="30"/>
      <c r="AF15" s="31"/>
      <c r="AG15" s="31"/>
      <c r="AH15" s="315" t="str">
        <f>P15</f>
        <v>Quadruple</v>
      </c>
      <c r="AI15" s="317"/>
      <c r="AJ15" s="317"/>
      <c r="AK15" s="316"/>
      <c r="AL15" s="315" t="str">
        <f>T15</f>
        <v>Quadruple</v>
      </c>
      <c r="AM15" s="317"/>
      <c r="AN15" s="317"/>
      <c r="AO15" s="316"/>
      <c r="AQ15" s="35"/>
      <c r="AR15" s="35"/>
      <c r="AS15" s="35"/>
      <c r="AT15" s="35"/>
      <c r="AV15" s="30"/>
      <c r="AW15" s="31"/>
      <c r="AX15" s="31"/>
      <c r="AY15" s="315" t="str">
        <f>AH15</f>
        <v>Quadruple</v>
      </c>
      <c r="AZ15" s="317"/>
      <c r="BA15" s="317"/>
      <c r="BB15" s="316"/>
      <c r="BC15" s="315" t="str">
        <f>AL15</f>
        <v>Quadruple</v>
      </c>
      <c r="BD15" s="317"/>
      <c r="BE15" s="317"/>
      <c r="BF15" s="316"/>
    </row>
    <row r="16" spans="1:58" ht="19.149999999999999" customHeight="1">
      <c r="A16" s="30" t="s">
        <v>673</v>
      </c>
      <c r="B16" s="31" t="s">
        <v>217</v>
      </c>
      <c r="C16" s="31" t="s">
        <v>68</v>
      </c>
      <c r="D16" s="315">
        <v>540</v>
      </c>
      <c r="E16" s="317"/>
      <c r="F16" s="317"/>
      <c r="G16" s="316"/>
      <c r="H16" s="315">
        <v>1000</v>
      </c>
      <c r="I16" s="317"/>
      <c r="J16" s="317"/>
      <c r="K16" s="316"/>
      <c r="M16" s="30" t="str">
        <f>A16</f>
        <v>Family Villa</v>
      </c>
      <c r="N16" s="31" t="str">
        <f>B16</f>
        <v>HB</v>
      </c>
      <c r="O16" s="31" t="str">
        <f>C16</f>
        <v>04 Persons</v>
      </c>
      <c r="P16" s="315">
        <f>D16</f>
        <v>540</v>
      </c>
      <c r="Q16" s="317"/>
      <c r="R16" s="317"/>
      <c r="S16" s="316"/>
      <c r="T16" s="315">
        <f>H16</f>
        <v>1000</v>
      </c>
      <c r="U16" s="317"/>
      <c r="V16" s="317"/>
      <c r="W16" s="316"/>
      <c r="X16" s="8"/>
      <c r="Y16" s="33"/>
      <c r="Z16" s="33"/>
      <c r="AA16" s="33">
        <v>6</v>
      </c>
      <c r="AB16" s="33">
        <v>12</v>
      </c>
      <c r="AC16" s="33">
        <v>24</v>
      </c>
      <c r="AE16" s="30" t="str">
        <f>M16</f>
        <v>Family Villa</v>
      </c>
      <c r="AF16" s="31" t="str">
        <f>N16</f>
        <v>HB</v>
      </c>
      <c r="AG16" s="31" t="str">
        <f>O16</f>
        <v>04 Persons</v>
      </c>
      <c r="AH16" s="315">
        <f>P16+AC16</f>
        <v>564</v>
      </c>
      <c r="AI16" s="317"/>
      <c r="AJ16" s="317"/>
      <c r="AK16" s="316"/>
      <c r="AL16" s="315">
        <f>T16+AC16</f>
        <v>1024</v>
      </c>
      <c r="AM16" s="317"/>
      <c r="AN16" s="317"/>
      <c r="AO16" s="316"/>
      <c r="AQ16" s="35">
        <v>15</v>
      </c>
      <c r="AR16" s="35">
        <v>1</v>
      </c>
      <c r="AS16" s="35">
        <v>40</v>
      </c>
      <c r="AT16" s="35">
        <v>1</v>
      </c>
      <c r="AV16" s="30" t="str">
        <f>AE16</f>
        <v>Family Villa</v>
      </c>
      <c r="AW16" s="31" t="str">
        <f>AF16</f>
        <v>HB</v>
      </c>
      <c r="AX16" s="31" t="str">
        <f>AG16</f>
        <v>04 Persons</v>
      </c>
      <c r="AY16" s="315">
        <f>AH16+AQ16</f>
        <v>579</v>
      </c>
      <c r="AZ16" s="317"/>
      <c r="BA16" s="317"/>
      <c r="BB16" s="316"/>
      <c r="BC16" s="315">
        <f>AL16+AS16</f>
        <v>1064</v>
      </c>
      <c r="BD16" s="317"/>
      <c r="BE16" s="317"/>
      <c r="BF16" s="316"/>
    </row>
    <row r="17" spans="1:58" ht="19.149999999999999" customHeight="1">
      <c r="A17" s="25" t="s">
        <v>275</v>
      </c>
      <c r="M17" s="25" t="s">
        <v>24</v>
      </c>
      <c r="Y17" s="25" t="s">
        <v>25</v>
      </c>
      <c r="AE17" s="25" t="s">
        <v>26</v>
      </c>
      <c r="AQ17" s="25" t="s">
        <v>27</v>
      </c>
      <c r="AV17" s="25" t="s">
        <v>28</v>
      </c>
    </row>
    <row r="18" spans="1:58" ht="19.149999999999999" customHeight="1">
      <c r="A18" s="298" t="s">
        <v>0</v>
      </c>
      <c r="B18" s="298" t="s">
        <v>1</v>
      </c>
      <c r="C18" s="298" t="s">
        <v>29</v>
      </c>
      <c r="D18" s="285" t="s">
        <v>47</v>
      </c>
      <c r="E18" s="286"/>
      <c r="F18" s="286"/>
      <c r="G18" s="287"/>
      <c r="H18" s="285" t="s">
        <v>48</v>
      </c>
      <c r="I18" s="286"/>
      <c r="J18" s="286"/>
      <c r="K18" s="287"/>
      <c r="M18" s="299" t="s">
        <v>0</v>
      </c>
      <c r="N18" s="299" t="s">
        <v>1</v>
      </c>
      <c r="O18" s="299" t="s">
        <v>29</v>
      </c>
      <c r="P18" s="288" t="str">
        <f>D18</f>
        <v>Season 3</v>
      </c>
      <c r="Q18" s="289"/>
      <c r="R18" s="289"/>
      <c r="S18" s="290"/>
      <c r="T18" s="288" t="str">
        <f>H18</f>
        <v>Season 4</v>
      </c>
      <c r="U18" s="289"/>
      <c r="V18" s="289"/>
      <c r="W18" s="290"/>
      <c r="X18" s="8"/>
      <c r="Y18" s="26" t="s">
        <v>32</v>
      </c>
      <c r="Z18" s="26" t="s">
        <v>33</v>
      </c>
      <c r="AA18" s="26" t="s">
        <v>34</v>
      </c>
      <c r="AB18" s="26" t="s">
        <v>34</v>
      </c>
      <c r="AC18" s="26" t="s">
        <v>34</v>
      </c>
      <c r="AE18" s="294" t="s">
        <v>0</v>
      </c>
      <c r="AF18" s="294" t="s">
        <v>1</v>
      </c>
      <c r="AG18" s="294" t="s">
        <v>29</v>
      </c>
      <c r="AH18" s="291" t="str">
        <f>P18</f>
        <v>Season 3</v>
      </c>
      <c r="AI18" s="292"/>
      <c r="AJ18" s="292"/>
      <c r="AK18" s="293"/>
      <c r="AL18" s="291" t="str">
        <f>T18</f>
        <v>Season 4</v>
      </c>
      <c r="AM18" s="292"/>
      <c r="AN18" s="292"/>
      <c r="AO18" s="293"/>
      <c r="AQ18" s="27"/>
      <c r="AR18" s="27"/>
      <c r="AS18" s="27"/>
      <c r="AT18" s="28"/>
      <c r="AV18" s="295" t="s">
        <v>0</v>
      </c>
      <c r="AW18" s="295" t="s">
        <v>1</v>
      </c>
      <c r="AX18" s="295" t="s">
        <v>29</v>
      </c>
      <c r="AY18" s="282" t="str">
        <f>AH18</f>
        <v>Season 3</v>
      </c>
      <c r="AZ18" s="283"/>
      <c r="BA18" s="283"/>
      <c r="BB18" s="284"/>
      <c r="BC18" s="282" t="str">
        <f>AL18</f>
        <v>Season 4</v>
      </c>
      <c r="BD18" s="283"/>
      <c r="BE18" s="283"/>
      <c r="BF18" s="284"/>
    </row>
    <row r="19" spans="1:58" ht="19.149999999999999" customHeight="1">
      <c r="A19" s="298"/>
      <c r="B19" s="298"/>
      <c r="C19" s="298"/>
      <c r="D19" s="285" t="s">
        <v>453</v>
      </c>
      <c r="E19" s="286"/>
      <c r="F19" s="286"/>
      <c r="G19" s="287"/>
      <c r="H19" s="285" t="s">
        <v>50</v>
      </c>
      <c r="I19" s="286"/>
      <c r="J19" s="286"/>
      <c r="K19" s="287"/>
      <c r="M19" s="299"/>
      <c r="N19" s="299"/>
      <c r="O19" s="299"/>
      <c r="P19" s="288" t="str">
        <f>D19</f>
        <v>07 Jan 2020 to 31 Mar 2020</v>
      </c>
      <c r="Q19" s="289"/>
      <c r="R19" s="289"/>
      <c r="S19" s="290"/>
      <c r="T19" s="288" t="str">
        <f>H19</f>
        <v>01 Apr 2020 to 30 Apr 2020</v>
      </c>
      <c r="U19" s="289"/>
      <c r="V19" s="289"/>
      <c r="W19" s="290"/>
      <c r="X19" s="8"/>
      <c r="Y19" s="26" t="s">
        <v>37</v>
      </c>
      <c r="Z19" s="26" t="s">
        <v>38</v>
      </c>
      <c r="AA19" s="26" t="s">
        <v>38</v>
      </c>
      <c r="AB19" s="26" t="s">
        <v>38</v>
      </c>
      <c r="AC19" s="26"/>
      <c r="AE19" s="294"/>
      <c r="AF19" s="294"/>
      <c r="AG19" s="294"/>
      <c r="AH19" s="291" t="str">
        <f>P19</f>
        <v>07 Jan 2020 to 31 Mar 2020</v>
      </c>
      <c r="AI19" s="292"/>
      <c r="AJ19" s="292"/>
      <c r="AK19" s="293"/>
      <c r="AL19" s="291" t="str">
        <f>T19</f>
        <v>01 Apr 2020 to 30 Apr 2020</v>
      </c>
      <c r="AM19" s="292"/>
      <c r="AN19" s="292"/>
      <c r="AO19" s="293"/>
      <c r="AQ19" s="27" t="s">
        <v>39</v>
      </c>
      <c r="AR19" s="27"/>
      <c r="AS19" s="27" t="s">
        <v>40</v>
      </c>
      <c r="AT19" s="28"/>
      <c r="AV19" s="296"/>
      <c r="AW19" s="296"/>
      <c r="AX19" s="296"/>
      <c r="AY19" s="282" t="str">
        <f>AH19</f>
        <v>07 Jan 2020 to 31 Mar 2020</v>
      </c>
      <c r="AZ19" s="283"/>
      <c r="BA19" s="283"/>
      <c r="BB19" s="284"/>
      <c r="BC19" s="282" t="str">
        <f>AL19</f>
        <v>01 Apr 2020 to 30 Apr 2020</v>
      </c>
      <c r="BD19" s="283"/>
      <c r="BE19" s="283"/>
      <c r="BF19" s="284"/>
    </row>
    <row r="20" spans="1:58" ht="19.149999999999999" customHeight="1">
      <c r="A20" s="298"/>
      <c r="B20" s="298"/>
      <c r="C20" s="298"/>
      <c r="D20" s="29" t="s">
        <v>3</v>
      </c>
      <c r="E20" s="29" t="s">
        <v>4</v>
      </c>
      <c r="F20" s="29" t="s">
        <v>5</v>
      </c>
      <c r="G20" s="29" t="s">
        <v>41</v>
      </c>
      <c r="H20" s="29" t="s">
        <v>3</v>
      </c>
      <c r="I20" s="29" t="s">
        <v>4</v>
      </c>
      <c r="J20" s="29" t="s">
        <v>5</v>
      </c>
      <c r="K20" s="29" t="s">
        <v>41</v>
      </c>
      <c r="M20" s="299"/>
      <c r="N20" s="299"/>
      <c r="O20" s="299"/>
      <c r="P20" s="29" t="s">
        <v>3</v>
      </c>
      <c r="Q20" s="29" t="s">
        <v>4</v>
      </c>
      <c r="R20" s="29" t="s">
        <v>5</v>
      </c>
      <c r="S20" s="29" t="s">
        <v>41</v>
      </c>
      <c r="T20" s="29" t="s">
        <v>3</v>
      </c>
      <c r="U20" s="29" t="s">
        <v>4</v>
      </c>
      <c r="V20" s="29" t="s">
        <v>5</v>
      </c>
      <c r="W20" s="29" t="s">
        <v>41</v>
      </c>
      <c r="X20" s="8"/>
      <c r="Y20" s="26"/>
      <c r="Z20" s="26"/>
      <c r="AA20" s="26"/>
      <c r="AB20" s="26"/>
      <c r="AC20" s="26"/>
      <c r="AE20" s="294"/>
      <c r="AF20" s="294"/>
      <c r="AG20" s="294"/>
      <c r="AH20" s="29" t="s">
        <v>3</v>
      </c>
      <c r="AI20" s="29" t="s">
        <v>4</v>
      </c>
      <c r="AJ20" s="29" t="s">
        <v>5</v>
      </c>
      <c r="AK20" s="29" t="s">
        <v>41</v>
      </c>
      <c r="AL20" s="29" t="s">
        <v>3</v>
      </c>
      <c r="AM20" s="29" t="s">
        <v>4</v>
      </c>
      <c r="AN20" s="29" t="s">
        <v>5</v>
      </c>
      <c r="AO20" s="29" t="s">
        <v>41</v>
      </c>
      <c r="AQ20" s="27" t="s">
        <v>42</v>
      </c>
      <c r="AR20" s="27" t="s">
        <v>43</v>
      </c>
      <c r="AS20" s="27" t="s">
        <v>42</v>
      </c>
      <c r="AT20" s="28" t="s">
        <v>43</v>
      </c>
      <c r="AV20" s="297"/>
      <c r="AW20" s="297"/>
      <c r="AX20" s="297"/>
      <c r="AY20" s="29" t="s">
        <v>3</v>
      </c>
      <c r="AZ20" s="29" t="s">
        <v>4</v>
      </c>
      <c r="BA20" s="29" t="s">
        <v>5</v>
      </c>
      <c r="BB20" s="29" t="s">
        <v>41</v>
      </c>
      <c r="BC20" s="29" t="s">
        <v>3</v>
      </c>
      <c r="BD20" s="29" t="s">
        <v>4</v>
      </c>
      <c r="BE20" s="29" t="s">
        <v>5</v>
      </c>
      <c r="BF20" s="29" t="s">
        <v>41</v>
      </c>
    </row>
    <row r="21" spans="1:58" ht="19.149999999999999" customHeight="1">
      <c r="A21" s="30" t="s">
        <v>671</v>
      </c>
      <c r="B21" s="31" t="s">
        <v>217</v>
      </c>
      <c r="C21" s="31" t="s">
        <v>672</v>
      </c>
      <c r="D21" s="31">
        <v>235</v>
      </c>
      <c r="E21" s="31">
        <v>185</v>
      </c>
      <c r="F21" s="31">
        <v>170</v>
      </c>
      <c r="G21" s="31">
        <v>45</v>
      </c>
      <c r="H21" s="31">
        <v>205</v>
      </c>
      <c r="I21" s="31">
        <v>155</v>
      </c>
      <c r="J21" s="31">
        <v>140</v>
      </c>
      <c r="K21" s="31">
        <v>45</v>
      </c>
      <c r="M21" s="30" t="str">
        <f t="shared" ref="M21:O23" si="6">A21</f>
        <v xml:space="preserve">Superior Villa </v>
      </c>
      <c r="N21" s="31" t="str">
        <f t="shared" si="6"/>
        <v>HB</v>
      </c>
      <c r="O21" s="31" t="str">
        <f t="shared" si="6"/>
        <v>As quoted</v>
      </c>
      <c r="P21" s="31">
        <f>SUM(D21)</f>
        <v>235</v>
      </c>
      <c r="Q21" s="31">
        <f>SUM(E21*2)</f>
        <v>370</v>
      </c>
      <c r="R21" s="31">
        <f>F21*3</f>
        <v>510</v>
      </c>
      <c r="S21" s="31">
        <f>G21</f>
        <v>45</v>
      </c>
      <c r="T21" s="31">
        <f>SUM(H21)</f>
        <v>205</v>
      </c>
      <c r="U21" s="31">
        <f>SUM(I21*2)</f>
        <v>310</v>
      </c>
      <c r="V21" s="31">
        <f>SUM(J21*3)</f>
        <v>420</v>
      </c>
      <c r="W21" s="31">
        <f>SUM(K21)</f>
        <v>45</v>
      </c>
      <c r="X21" s="8"/>
      <c r="Y21" s="33"/>
      <c r="Z21" s="33"/>
      <c r="AA21" s="33">
        <v>6</v>
      </c>
      <c r="AB21" s="33">
        <v>12</v>
      </c>
      <c r="AC21" s="33">
        <v>18</v>
      </c>
      <c r="AE21" s="30" t="str">
        <f t="shared" ref="AE21:AG23" si="7">M21</f>
        <v xml:space="preserve">Superior Villa </v>
      </c>
      <c r="AF21" s="31" t="str">
        <f t="shared" si="7"/>
        <v>HB</v>
      </c>
      <c r="AG21" s="31" t="str">
        <f t="shared" si="7"/>
        <v>As quoted</v>
      </c>
      <c r="AH21" s="31">
        <f t="shared" ref="AH21:AJ23" si="8">P21+AA21</f>
        <v>241</v>
      </c>
      <c r="AI21" s="34">
        <f t="shared" si="8"/>
        <v>382</v>
      </c>
      <c r="AJ21" s="34">
        <f t="shared" si="8"/>
        <v>528</v>
      </c>
      <c r="AK21" s="34">
        <f>S21+AA21</f>
        <v>51</v>
      </c>
      <c r="AL21" s="34">
        <f t="shared" ref="AL21:AN23" si="9">T21+AA21</f>
        <v>211</v>
      </c>
      <c r="AM21" s="34">
        <f t="shared" si="9"/>
        <v>322</v>
      </c>
      <c r="AN21" s="34">
        <f t="shared" si="9"/>
        <v>438</v>
      </c>
      <c r="AO21" s="34">
        <f>W21+AA21</f>
        <v>51</v>
      </c>
      <c r="AQ21" s="35">
        <v>10</v>
      </c>
      <c r="AR21" s="35">
        <v>1</v>
      </c>
      <c r="AS21" s="35">
        <v>10</v>
      </c>
      <c r="AT21" s="35">
        <v>1</v>
      </c>
      <c r="AV21" s="30" t="str">
        <f t="shared" ref="AV21:AX23" si="10">AE21</f>
        <v xml:space="preserve">Superior Villa </v>
      </c>
      <c r="AW21" s="31" t="str">
        <f t="shared" si="10"/>
        <v>HB</v>
      </c>
      <c r="AX21" s="31" t="str">
        <f t="shared" si="10"/>
        <v>As quoted</v>
      </c>
      <c r="AY21" s="31">
        <f>AH21+AQ21</f>
        <v>251</v>
      </c>
      <c r="AZ21" s="31">
        <f>AI21+AQ21</f>
        <v>392</v>
      </c>
      <c r="BA21" s="31">
        <f t="shared" ref="BA21:BC22" si="11">AJ21+AQ21</f>
        <v>538</v>
      </c>
      <c r="BB21" s="31">
        <f t="shared" si="11"/>
        <v>52</v>
      </c>
      <c r="BC21" s="31">
        <f t="shared" si="11"/>
        <v>221</v>
      </c>
      <c r="BD21" s="31">
        <f>AM21+AS21</f>
        <v>332</v>
      </c>
      <c r="BE21" s="31">
        <f>AN21+AS21</f>
        <v>448</v>
      </c>
      <c r="BF21" s="31">
        <f>AO21+AT21</f>
        <v>52</v>
      </c>
    </row>
    <row r="22" spans="1:58" ht="19.149999999999999" customHeight="1">
      <c r="A22" s="30" t="s">
        <v>443</v>
      </c>
      <c r="B22" s="31" t="s">
        <v>217</v>
      </c>
      <c r="C22" s="31" t="s">
        <v>672</v>
      </c>
      <c r="D22" s="31">
        <v>375</v>
      </c>
      <c r="E22" s="31">
        <v>285</v>
      </c>
      <c r="F22" s="31">
        <v>255</v>
      </c>
      <c r="G22" s="31">
        <v>45</v>
      </c>
      <c r="H22" s="31">
        <v>345</v>
      </c>
      <c r="I22" s="31">
        <v>255</v>
      </c>
      <c r="J22" s="31">
        <v>225</v>
      </c>
      <c r="K22" s="31">
        <v>45</v>
      </c>
      <c r="M22" s="30" t="str">
        <f t="shared" si="6"/>
        <v xml:space="preserve">Deluxe Villa </v>
      </c>
      <c r="N22" s="31" t="str">
        <f t="shared" si="6"/>
        <v>HB</v>
      </c>
      <c r="O22" s="31" t="str">
        <f t="shared" si="6"/>
        <v>As quoted</v>
      </c>
      <c r="P22" s="31">
        <f>SUM(D22)</f>
        <v>375</v>
      </c>
      <c r="Q22" s="31">
        <f>SUM(E22*2)</f>
        <v>570</v>
      </c>
      <c r="R22" s="31">
        <f>F22*3</f>
        <v>765</v>
      </c>
      <c r="S22" s="31">
        <f>G22</f>
        <v>45</v>
      </c>
      <c r="T22" s="31">
        <f>SUM(H22)</f>
        <v>345</v>
      </c>
      <c r="U22" s="31">
        <f>SUM(I22*2)</f>
        <v>510</v>
      </c>
      <c r="V22" s="31">
        <f>SUM(J22*3)</f>
        <v>675</v>
      </c>
      <c r="W22" s="31">
        <f>SUM(K22)</f>
        <v>45</v>
      </c>
      <c r="X22" s="8"/>
      <c r="Y22" s="33"/>
      <c r="Z22" s="33"/>
      <c r="AA22" s="33">
        <v>6</v>
      </c>
      <c r="AB22" s="33">
        <v>12</v>
      </c>
      <c r="AC22" s="33">
        <v>18</v>
      </c>
      <c r="AE22" s="30" t="str">
        <f t="shared" si="7"/>
        <v xml:space="preserve">Deluxe Villa </v>
      </c>
      <c r="AF22" s="31" t="str">
        <f t="shared" si="7"/>
        <v>HB</v>
      </c>
      <c r="AG22" s="31" t="str">
        <f t="shared" si="7"/>
        <v>As quoted</v>
      </c>
      <c r="AH22" s="31">
        <f t="shared" si="8"/>
        <v>381</v>
      </c>
      <c r="AI22" s="34">
        <f t="shared" si="8"/>
        <v>582</v>
      </c>
      <c r="AJ22" s="34">
        <f t="shared" si="8"/>
        <v>783</v>
      </c>
      <c r="AK22" s="34">
        <f>S22+AA22</f>
        <v>51</v>
      </c>
      <c r="AL22" s="34">
        <f t="shared" si="9"/>
        <v>351</v>
      </c>
      <c r="AM22" s="34">
        <f t="shared" si="9"/>
        <v>522</v>
      </c>
      <c r="AN22" s="34">
        <f t="shared" si="9"/>
        <v>693</v>
      </c>
      <c r="AO22" s="34">
        <f>W22+AA22</f>
        <v>51</v>
      </c>
      <c r="AQ22" s="35">
        <v>10</v>
      </c>
      <c r="AR22" s="35">
        <v>1</v>
      </c>
      <c r="AS22" s="35">
        <v>10</v>
      </c>
      <c r="AT22" s="35">
        <v>1</v>
      </c>
      <c r="AV22" s="30" t="str">
        <f t="shared" si="10"/>
        <v xml:space="preserve">Deluxe Villa </v>
      </c>
      <c r="AW22" s="31" t="str">
        <f t="shared" si="10"/>
        <v>HB</v>
      </c>
      <c r="AX22" s="31" t="str">
        <f t="shared" si="10"/>
        <v>As quoted</v>
      </c>
      <c r="AY22" s="31">
        <f>AH22+AQ22</f>
        <v>391</v>
      </c>
      <c r="AZ22" s="31">
        <f>AI22+AQ22</f>
        <v>592</v>
      </c>
      <c r="BA22" s="31">
        <f t="shared" si="11"/>
        <v>793</v>
      </c>
      <c r="BB22" s="31">
        <f t="shared" si="11"/>
        <v>52</v>
      </c>
      <c r="BC22" s="31">
        <f t="shared" si="11"/>
        <v>361</v>
      </c>
      <c r="BD22" s="31">
        <f>AM22+AS22</f>
        <v>532</v>
      </c>
      <c r="BE22" s="31">
        <f>AN22+AS22</f>
        <v>703</v>
      </c>
      <c r="BF22" s="31">
        <f>AO22+AT22</f>
        <v>52</v>
      </c>
    </row>
    <row r="23" spans="1:58" ht="19.149999999999999" customHeight="1">
      <c r="A23" s="30" t="s">
        <v>331</v>
      </c>
      <c r="B23" s="31" t="s">
        <v>217</v>
      </c>
      <c r="C23" s="31" t="s">
        <v>672</v>
      </c>
      <c r="D23" s="31">
        <v>485</v>
      </c>
      <c r="E23" s="31">
        <v>375</v>
      </c>
      <c r="F23" s="31">
        <v>0</v>
      </c>
      <c r="G23" s="31">
        <v>0</v>
      </c>
      <c r="H23" s="31">
        <v>455</v>
      </c>
      <c r="I23" s="31">
        <v>345</v>
      </c>
      <c r="J23" s="31">
        <v>0</v>
      </c>
      <c r="K23" s="31">
        <v>0</v>
      </c>
      <c r="M23" s="30" t="str">
        <f t="shared" si="6"/>
        <v>Water Villa</v>
      </c>
      <c r="N23" s="31" t="str">
        <f t="shared" si="6"/>
        <v>HB</v>
      </c>
      <c r="O23" s="31" t="str">
        <f t="shared" si="6"/>
        <v>As quoted</v>
      </c>
      <c r="P23" s="31">
        <f>SUM(D23)</f>
        <v>485</v>
      </c>
      <c r="Q23" s="31">
        <f>SUM(E23*2)</f>
        <v>750</v>
      </c>
      <c r="R23" s="31">
        <f>F23*3</f>
        <v>0</v>
      </c>
      <c r="S23" s="31">
        <f>G23</f>
        <v>0</v>
      </c>
      <c r="T23" s="31">
        <f>SUM(H23)</f>
        <v>455</v>
      </c>
      <c r="U23" s="31">
        <f>SUM(I23*2)</f>
        <v>690</v>
      </c>
      <c r="V23" s="31">
        <f>SUM(J23*3)</f>
        <v>0</v>
      </c>
      <c r="W23" s="31">
        <f>SUM(K23)</f>
        <v>0</v>
      </c>
      <c r="X23" s="8"/>
      <c r="Y23" s="33"/>
      <c r="Z23" s="33"/>
      <c r="AA23" s="33">
        <v>6</v>
      </c>
      <c r="AB23" s="33">
        <v>12</v>
      </c>
      <c r="AC23" s="33">
        <v>18</v>
      </c>
      <c r="AE23" s="30" t="str">
        <f t="shared" si="7"/>
        <v>Water Villa</v>
      </c>
      <c r="AF23" s="31" t="str">
        <f t="shared" si="7"/>
        <v>HB</v>
      </c>
      <c r="AG23" s="31" t="str">
        <f t="shared" si="7"/>
        <v>As quoted</v>
      </c>
      <c r="AH23" s="31">
        <f t="shared" si="8"/>
        <v>491</v>
      </c>
      <c r="AI23" s="34">
        <f t="shared" si="8"/>
        <v>762</v>
      </c>
      <c r="AJ23" s="34">
        <f t="shared" si="8"/>
        <v>18</v>
      </c>
      <c r="AK23" s="34">
        <f>S23+AA23</f>
        <v>6</v>
      </c>
      <c r="AL23" s="34">
        <f t="shared" si="9"/>
        <v>461</v>
      </c>
      <c r="AM23" s="34">
        <f t="shared" si="9"/>
        <v>702</v>
      </c>
      <c r="AN23" s="34">
        <f t="shared" si="9"/>
        <v>18</v>
      </c>
      <c r="AO23" s="34">
        <f>W23+AA23</f>
        <v>6</v>
      </c>
      <c r="AQ23" s="35">
        <v>10</v>
      </c>
      <c r="AR23" s="35">
        <v>1</v>
      </c>
      <c r="AS23" s="35">
        <v>10</v>
      </c>
      <c r="AT23" s="35">
        <v>1</v>
      </c>
      <c r="AV23" s="30" t="str">
        <f t="shared" si="10"/>
        <v>Water Villa</v>
      </c>
      <c r="AW23" s="31" t="str">
        <f t="shared" si="10"/>
        <v>HB</v>
      </c>
      <c r="AX23" s="31" t="str">
        <f t="shared" si="10"/>
        <v>As quoted</v>
      </c>
      <c r="AY23" s="31">
        <f>AH23+AQ23</f>
        <v>501</v>
      </c>
      <c r="AZ23" s="31">
        <f>AI23+AQ23</f>
        <v>772</v>
      </c>
      <c r="BA23" s="31" t="s">
        <v>55</v>
      </c>
      <c r="BB23" s="31" t="s">
        <v>55</v>
      </c>
      <c r="BC23" s="31">
        <f>AL23+AS23</f>
        <v>471</v>
      </c>
      <c r="BD23" s="31">
        <f>AM23+AS23</f>
        <v>712</v>
      </c>
      <c r="BE23" s="31" t="s">
        <v>55</v>
      </c>
      <c r="BF23" s="31" t="s">
        <v>55</v>
      </c>
    </row>
    <row r="24" spans="1:58" ht="19.149999999999999" customHeight="1">
      <c r="A24" s="30"/>
      <c r="B24" s="31"/>
      <c r="C24" s="31"/>
      <c r="D24" s="313" t="s">
        <v>279</v>
      </c>
      <c r="E24" s="318"/>
      <c r="F24" s="318"/>
      <c r="G24" s="314"/>
      <c r="H24" s="313" t="s">
        <v>279</v>
      </c>
      <c r="I24" s="318"/>
      <c r="J24" s="318"/>
      <c r="K24" s="314"/>
      <c r="M24" s="30"/>
      <c r="N24" s="31"/>
      <c r="O24" s="31"/>
      <c r="P24" s="315" t="str">
        <f>D24</f>
        <v>Quadruple</v>
      </c>
      <c r="Q24" s="317"/>
      <c r="R24" s="317"/>
      <c r="S24" s="316"/>
      <c r="T24" s="315" t="str">
        <f>H24</f>
        <v>Quadruple</v>
      </c>
      <c r="U24" s="317"/>
      <c r="V24" s="317"/>
      <c r="W24" s="316"/>
      <c r="X24" s="8"/>
      <c r="Y24" s="33"/>
      <c r="Z24" s="33"/>
      <c r="AA24" s="33"/>
      <c r="AB24" s="33"/>
      <c r="AC24" s="33"/>
      <c r="AE24" s="30"/>
      <c r="AF24" s="31"/>
      <c r="AG24" s="31"/>
      <c r="AH24" s="315" t="str">
        <f>P24</f>
        <v>Quadruple</v>
      </c>
      <c r="AI24" s="317"/>
      <c r="AJ24" s="317"/>
      <c r="AK24" s="316"/>
      <c r="AL24" s="315" t="str">
        <f>T24</f>
        <v>Quadruple</v>
      </c>
      <c r="AM24" s="317"/>
      <c r="AN24" s="317"/>
      <c r="AO24" s="316"/>
      <c r="AQ24" s="35"/>
      <c r="AR24" s="35"/>
      <c r="AS24" s="35"/>
      <c r="AT24" s="35"/>
      <c r="AV24" s="30"/>
      <c r="AW24" s="31"/>
      <c r="AX24" s="31"/>
      <c r="AY24" s="315" t="str">
        <f>AH24</f>
        <v>Quadruple</v>
      </c>
      <c r="AZ24" s="317"/>
      <c r="BA24" s="317"/>
      <c r="BB24" s="316"/>
      <c r="BC24" s="315" t="str">
        <f>AL24</f>
        <v>Quadruple</v>
      </c>
      <c r="BD24" s="317"/>
      <c r="BE24" s="317"/>
      <c r="BF24" s="316"/>
    </row>
    <row r="25" spans="1:58" ht="19.149999999999999" customHeight="1">
      <c r="A25" s="30" t="s">
        <v>673</v>
      </c>
      <c r="B25" s="31" t="s">
        <v>217</v>
      </c>
      <c r="C25" s="31" t="s">
        <v>68</v>
      </c>
      <c r="D25" s="315">
        <v>680</v>
      </c>
      <c r="E25" s="317"/>
      <c r="F25" s="317"/>
      <c r="G25" s="316"/>
      <c r="H25" s="315">
        <v>560</v>
      </c>
      <c r="I25" s="317"/>
      <c r="J25" s="317"/>
      <c r="K25" s="316"/>
      <c r="M25" s="30" t="str">
        <f>A25</f>
        <v>Family Villa</v>
      </c>
      <c r="N25" s="31" t="str">
        <f>B25</f>
        <v>HB</v>
      </c>
      <c r="O25" s="31" t="str">
        <f>C25</f>
        <v>04 Persons</v>
      </c>
      <c r="P25" s="315">
        <f>D25</f>
        <v>680</v>
      </c>
      <c r="Q25" s="317"/>
      <c r="R25" s="317"/>
      <c r="S25" s="316"/>
      <c r="T25" s="315">
        <f>H25</f>
        <v>560</v>
      </c>
      <c r="U25" s="317"/>
      <c r="V25" s="317"/>
      <c r="W25" s="316"/>
      <c r="X25" s="8"/>
      <c r="Y25" s="33"/>
      <c r="Z25" s="33"/>
      <c r="AA25" s="33">
        <v>6</v>
      </c>
      <c r="AB25" s="33">
        <v>12</v>
      </c>
      <c r="AC25" s="33">
        <v>24</v>
      </c>
      <c r="AE25" s="30" t="str">
        <f>M25</f>
        <v>Family Villa</v>
      </c>
      <c r="AF25" s="31" t="str">
        <f>N25</f>
        <v>HB</v>
      </c>
      <c r="AG25" s="31" t="str">
        <f>O25</f>
        <v>04 Persons</v>
      </c>
      <c r="AH25" s="315">
        <f>P25+AC25</f>
        <v>704</v>
      </c>
      <c r="AI25" s="317"/>
      <c r="AJ25" s="317"/>
      <c r="AK25" s="316"/>
      <c r="AL25" s="315">
        <f>T25+AC25</f>
        <v>584</v>
      </c>
      <c r="AM25" s="317"/>
      <c r="AN25" s="317"/>
      <c r="AO25" s="316"/>
      <c r="AQ25" s="35">
        <v>15</v>
      </c>
      <c r="AR25" s="35">
        <v>1</v>
      </c>
      <c r="AS25" s="35">
        <v>15</v>
      </c>
      <c r="AT25" s="35">
        <v>1</v>
      </c>
      <c r="AV25" s="30" t="str">
        <f>AE25</f>
        <v>Family Villa</v>
      </c>
      <c r="AW25" s="31" t="str">
        <f>AF25</f>
        <v>HB</v>
      </c>
      <c r="AX25" s="31" t="str">
        <f>AG25</f>
        <v>04 Persons</v>
      </c>
      <c r="AY25" s="315">
        <f>AH25+AQ25</f>
        <v>719</v>
      </c>
      <c r="AZ25" s="317"/>
      <c r="BA25" s="317"/>
      <c r="BB25" s="316"/>
      <c r="BC25" s="315">
        <f>AL25+AS25</f>
        <v>599</v>
      </c>
      <c r="BD25" s="317"/>
      <c r="BE25" s="317"/>
      <c r="BF25" s="316"/>
    </row>
    <row r="26" spans="1:58" ht="19.149999999999999" customHeight="1">
      <c r="A26" s="25" t="s">
        <v>275</v>
      </c>
      <c r="M26" s="25" t="s">
        <v>24</v>
      </c>
      <c r="Y26" s="25" t="s">
        <v>25</v>
      </c>
      <c r="AE26" s="25" t="s">
        <v>26</v>
      </c>
      <c r="AQ26" s="25" t="s">
        <v>27</v>
      </c>
      <c r="AV26" s="25" t="s">
        <v>28</v>
      </c>
    </row>
    <row r="27" spans="1:58" ht="19.149999999999999" customHeight="1">
      <c r="A27" s="298" t="s">
        <v>0</v>
      </c>
      <c r="B27" s="298" t="s">
        <v>1</v>
      </c>
      <c r="C27" s="298" t="s">
        <v>29</v>
      </c>
      <c r="D27" s="285" t="s">
        <v>51</v>
      </c>
      <c r="E27" s="286"/>
      <c r="F27" s="286"/>
      <c r="G27" s="287"/>
      <c r="H27" s="285" t="s">
        <v>52</v>
      </c>
      <c r="I27" s="286"/>
      <c r="J27" s="286"/>
      <c r="K27" s="287"/>
      <c r="M27" s="299" t="s">
        <v>0</v>
      </c>
      <c r="N27" s="299" t="s">
        <v>1</v>
      </c>
      <c r="O27" s="299" t="s">
        <v>29</v>
      </c>
      <c r="P27" s="288" t="str">
        <f>D27</f>
        <v>Season 5</v>
      </c>
      <c r="Q27" s="289"/>
      <c r="R27" s="289"/>
      <c r="S27" s="290"/>
      <c r="T27" s="288" t="str">
        <f>H27</f>
        <v>Season 6</v>
      </c>
      <c r="U27" s="289"/>
      <c r="V27" s="289"/>
      <c r="W27" s="290"/>
      <c r="X27" s="8"/>
      <c r="Y27" s="26" t="s">
        <v>32</v>
      </c>
      <c r="Z27" s="26" t="s">
        <v>33</v>
      </c>
      <c r="AA27" s="26" t="s">
        <v>34</v>
      </c>
      <c r="AB27" s="26" t="s">
        <v>34</v>
      </c>
      <c r="AC27" s="26" t="s">
        <v>34</v>
      </c>
      <c r="AE27" s="294" t="s">
        <v>0</v>
      </c>
      <c r="AF27" s="294" t="s">
        <v>1</v>
      </c>
      <c r="AG27" s="294" t="s">
        <v>29</v>
      </c>
      <c r="AH27" s="291" t="str">
        <f>P27</f>
        <v>Season 5</v>
      </c>
      <c r="AI27" s="292"/>
      <c r="AJ27" s="292"/>
      <c r="AK27" s="293"/>
      <c r="AL27" s="291" t="str">
        <f>T27</f>
        <v>Season 6</v>
      </c>
      <c r="AM27" s="292"/>
      <c r="AN27" s="292"/>
      <c r="AO27" s="293"/>
      <c r="AQ27" s="27"/>
      <c r="AR27" s="27"/>
      <c r="AS27" s="27"/>
      <c r="AT27" s="28"/>
      <c r="AV27" s="295" t="s">
        <v>0</v>
      </c>
      <c r="AW27" s="295" t="s">
        <v>1</v>
      </c>
      <c r="AX27" s="295" t="s">
        <v>29</v>
      </c>
      <c r="AY27" s="282" t="str">
        <f>AH27</f>
        <v>Season 5</v>
      </c>
      <c r="AZ27" s="283"/>
      <c r="BA27" s="283"/>
      <c r="BB27" s="284"/>
      <c r="BC27" s="282" t="str">
        <f>AL27</f>
        <v>Season 6</v>
      </c>
      <c r="BD27" s="283"/>
      <c r="BE27" s="283"/>
      <c r="BF27" s="284"/>
    </row>
    <row r="28" spans="1:58" ht="19.149999999999999" customHeight="1">
      <c r="A28" s="298"/>
      <c r="B28" s="298"/>
      <c r="C28" s="298"/>
      <c r="D28" s="285" t="s">
        <v>53</v>
      </c>
      <c r="E28" s="286"/>
      <c r="F28" s="286"/>
      <c r="G28" s="287"/>
      <c r="H28" s="285" t="s">
        <v>179</v>
      </c>
      <c r="I28" s="286"/>
      <c r="J28" s="286"/>
      <c r="K28" s="287"/>
      <c r="M28" s="299"/>
      <c r="N28" s="299"/>
      <c r="O28" s="299"/>
      <c r="P28" s="288" t="str">
        <f>D28</f>
        <v>01 May 2020 to 31 Jul 2020</v>
      </c>
      <c r="Q28" s="289"/>
      <c r="R28" s="289"/>
      <c r="S28" s="290"/>
      <c r="T28" s="288" t="str">
        <f>H28</f>
        <v>01 Aug 2020 to 31 Aug 2020</v>
      </c>
      <c r="U28" s="289"/>
      <c r="V28" s="289"/>
      <c r="W28" s="290"/>
      <c r="X28" s="8"/>
      <c r="Y28" s="26" t="s">
        <v>37</v>
      </c>
      <c r="Z28" s="26" t="s">
        <v>38</v>
      </c>
      <c r="AA28" s="26" t="s">
        <v>38</v>
      </c>
      <c r="AB28" s="26" t="s">
        <v>38</v>
      </c>
      <c r="AC28" s="26"/>
      <c r="AE28" s="294"/>
      <c r="AF28" s="294"/>
      <c r="AG28" s="294"/>
      <c r="AH28" s="291" t="str">
        <f>P28</f>
        <v>01 May 2020 to 31 Jul 2020</v>
      </c>
      <c r="AI28" s="292"/>
      <c r="AJ28" s="292"/>
      <c r="AK28" s="293"/>
      <c r="AL28" s="291" t="str">
        <f>T28</f>
        <v>01 Aug 2020 to 31 Aug 2020</v>
      </c>
      <c r="AM28" s="292"/>
      <c r="AN28" s="292"/>
      <c r="AO28" s="293"/>
      <c r="AQ28" s="27" t="s">
        <v>39</v>
      </c>
      <c r="AR28" s="27"/>
      <c r="AS28" s="27" t="s">
        <v>40</v>
      </c>
      <c r="AT28" s="28"/>
      <c r="AV28" s="296"/>
      <c r="AW28" s="296"/>
      <c r="AX28" s="296"/>
      <c r="AY28" s="282" t="str">
        <f>AH28</f>
        <v>01 May 2020 to 31 Jul 2020</v>
      </c>
      <c r="AZ28" s="283"/>
      <c r="BA28" s="283"/>
      <c r="BB28" s="284"/>
      <c r="BC28" s="282" t="str">
        <f>AL28</f>
        <v>01 Aug 2020 to 31 Aug 2020</v>
      </c>
      <c r="BD28" s="283"/>
      <c r="BE28" s="283"/>
      <c r="BF28" s="284"/>
    </row>
    <row r="29" spans="1:58" ht="19.149999999999999" customHeight="1">
      <c r="A29" s="298"/>
      <c r="B29" s="298"/>
      <c r="C29" s="298"/>
      <c r="D29" s="29" t="s">
        <v>3</v>
      </c>
      <c r="E29" s="29" t="s">
        <v>4</v>
      </c>
      <c r="F29" s="29" t="s">
        <v>5</v>
      </c>
      <c r="G29" s="29" t="s">
        <v>41</v>
      </c>
      <c r="H29" s="29" t="s">
        <v>3</v>
      </c>
      <c r="I29" s="29" t="s">
        <v>4</v>
      </c>
      <c r="J29" s="29" t="s">
        <v>5</v>
      </c>
      <c r="K29" s="29" t="s">
        <v>41</v>
      </c>
      <c r="M29" s="299"/>
      <c r="N29" s="299"/>
      <c r="O29" s="299"/>
      <c r="P29" s="29" t="s">
        <v>3</v>
      </c>
      <c r="Q29" s="29" t="s">
        <v>4</v>
      </c>
      <c r="R29" s="29" t="s">
        <v>5</v>
      </c>
      <c r="S29" s="29" t="s">
        <v>41</v>
      </c>
      <c r="T29" s="29" t="s">
        <v>3</v>
      </c>
      <c r="U29" s="29" t="s">
        <v>4</v>
      </c>
      <c r="V29" s="29" t="s">
        <v>5</v>
      </c>
      <c r="W29" s="29" t="s">
        <v>41</v>
      </c>
      <c r="X29" s="8"/>
      <c r="Y29" s="26"/>
      <c r="Z29" s="26"/>
      <c r="AA29" s="26"/>
      <c r="AB29" s="26"/>
      <c r="AC29" s="26"/>
      <c r="AE29" s="294"/>
      <c r="AF29" s="294"/>
      <c r="AG29" s="294"/>
      <c r="AH29" s="29" t="s">
        <v>3</v>
      </c>
      <c r="AI29" s="29" t="s">
        <v>4</v>
      </c>
      <c r="AJ29" s="29" t="s">
        <v>5</v>
      </c>
      <c r="AK29" s="29" t="s">
        <v>41</v>
      </c>
      <c r="AL29" s="29" t="s">
        <v>3</v>
      </c>
      <c r="AM29" s="29" t="s">
        <v>4</v>
      </c>
      <c r="AN29" s="29" t="s">
        <v>5</v>
      </c>
      <c r="AO29" s="29" t="s">
        <v>41</v>
      </c>
      <c r="AQ29" s="27" t="s">
        <v>42</v>
      </c>
      <c r="AR29" s="27" t="s">
        <v>43</v>
      </c>
      <c r="AS29" s="27" t="s">
        <v>42</v>
      </c>
      <c r="AT29" s="28" t="s">
        <v>43</v>
      </c>
      <c r="AV29" s="297"/>
      <c r="AW29" s="297"/>
      <c r="AX29" s="297"/>
      <c r="AY29" s="29" t="s">
        <v>3</v>
      </c>
      <c r="AZ29" s="29" t="s">
        <v>4</v>
      </c>
      <c r="BA29" s="29" t="s">
        <v>5</v>
      </c>
      <c r="BB29" s="29" t="s">
        <v>41</v>
      </c>
      <c r="BC29" s="29" t="s">
        <v>3</v>
      </c>
      <c r="BD29" s="29" t="s">
        <v>4</v>
      </c>
      <c r="BE29" s="29" t="s">
        <v>5</v>
      </c>
      <c r="BF29" s="29" t="s">
        <v>41</v>
      </c>
    </row>
    <row r="30" spans="1:58" ht="19.149999999999999" customHeight="1">
      <c r="A30" s="30" t="s">
        <v>671</v>
      </c>
      <c r="B30" s="31" t="s">
        <v>217</v>
      </c>
      <c r="C30" s="31" t="s">
        <v>672</v>
      </c>
      <c r="D30" s="31">
        <v>160</v>
      </c>
      <c r="E30" s="31">
        <v>115</v>
      </c>
      <c r="F30" s="31">
        <v>100</v>
      </c>
      <c r="G30" s="31">
        <v>45</v>
      </c>
      <c r="H30" s="31">
        <v>195</v>
      </c>
      <c r="I30" s="31">
        <v>150</v>
      </c>
      <c r="J30" s="31">
        <v>135</v>
      </c>
      <c r="K30" s="31">
        <v>45</v>
      </c>
      <c r="M30" s="30" t="str">
        <f t="shared" ref="M30:O32" si="12">A30</f>
        <v xml:space="preserve">Superior Villa </v>
      </c>
      <c r="N30" s="31" t="str">
        <f t="shared" si="12"/>
        <v>HB</v>
      </c>
      <c r="O30" s="31" t="str">
        <f t="shared" si="12"/>
        <v>As quoted</v>
      </c>
      <c r="P30" s="31">
        <f>SUM(D30)</f>
        <v>160</v>
      </c>
      <c r="Q30" s="31">
        <f>SUM(E30*2)</f>
        <v>230</v>
      </c>
      <c r="R30" s="31">
        <f>F30*3</f>
        <v>300</v>
      </c>
      <c r="S30" s="31">
        <f>G30</f>
        <v>45</v>
      </c>
      <c r="T30" s="31">
        <f>SUM(H30)</f>
        <v>195</v>
      </c>
      <c r="U30" s="31">
        <f>SUM(I30*2)</f>
        <v>300</v>
      </c>
      <c r="V30" s="31">
        <f>SUM(J30*3)</f>
        <v>405</v>
      </c>
      <c r="W30" s="31">
        <f>SUM(K30)</f>
        <v>45</v>
      </c>
      <c r="X30" s="8"/>
      <c r="Y30" s="33"/>
      <c r="Z30" s="33"/>
      <c r="AA30" s="33">
        <v>6</v>
      </c>
      <c r="AB30" s="33">
        <v>12</v>
      </c>
      <c r="AC30" s="33">
        <v>18</v>
      </c>
      <c r="AE30" s="30" t="str">
        <f t="shared" ref="AE30:AG32" si="13">M30</f>
        <v xml:space="preserve">Superior Villa </v>
      </c>
      <c r="AF30" s="31" t="str">
        <f t="shared" si="13"/>
        <v>HB</v>
      </c>
      <c r="AG30" s="31" t="str">
        <f t="shared" si="13"/>
        <v>As quoted</v>
      </c>
      <c r="AH30" s="31">
        <f t="shared" ref="AH30:AJ32" si="14">P30+AA30</f>
        <v>166</v>
      </c>
      <c r="AI30" s="34">
        <f t="shared" si="14"/>
        <v>242</v>
      </c>
      <c r="AJ30" s="34">
        <f t="shared" si="14"/>
        <v>318</v>
      </c>
      <c r="AK30" s="34">
        <f>S30+AA30</f>
        <v>51</v>
      </c>
      <c r="AL30" s="34">
        <f t="shared" ref="AL30:AN32" si="15">T30+AA30</f>
        <v>201</v>
      </c>
      <c r="AM30" s="34">
        <f t="shared" si="15"/>
        <v>312</v>
      </c>
      <c r="AN30" s="34">
        <f t="shared" si="15"/>
        <v>423</v>
      </c>
      <c r="AO30" s="34">
        <f>W30+AA30</f>
        <v>51</v>
      </c>
      <c r="AQ30" s="35">
        <v>10</v>
      </c>
      <c r="AR30" s="35">
        <v>1</v>
      </c>
      <c r="AS30" s="35">
        <v>10</v>
      </c>
      <c r="AT30" s="35">
        <v>1</v>
      </c>
      <c r="AV30" s="30" t="str">
        <f t="shared" ref="AV30:AX32" si="16">AE30</f>
        <v xml:space="preserve">Superior Villa </v>
      </c>
      <c r="AW30" s="31" t="str">
        <f t="shared" si="16"/>
        <v>HB</v>
      </c>
      <c r="AX30" s="31" t="str">
        <f t="shared" si="16"/>
        <v>As quoted</v>
      </c>
      <c r="AY30" s="31">
        <f>AH30+AQ30</f>
        <v>176</v>
      </c>
      <c r="AZ30" s="31">
        <f>AI30+AQ30</f>
        <v>252</v>
      </c>
      <c r="BA30" s="31">
        <f t="shared" ref="BA30:BC31" si="17">AJ30+AQ30</f>
        <v>328</v>
      </c>
      <c r="BB30" s="31">
        <f t="shared" si="17"/>
        <v>52</v>
      </c>
      <c r="BC30" s="31">
        <f t="shared" si="17"/>
        <v>211</v>
      </c>
      <c r="BD30" s="31">
        <f>AM30+AS30</f>
        <v>322</v>
      </c>
      <c r="BE30" s="31">
        <f>AN30+AS30</f>
        <v>433</v>
      </c>
      <c r="BF30" s="31">
        <f>AO30+AT30</f>
        <v>52</v>
      </c>
    </row>
    <row r="31" spans="1:58" ht="19.149999999999999" customHeight="1">
      <c r="A31" s="30" t="s">
        <v>443</v>
      </c>
      <c r="B31" s="31" t="s">
        <v>217</v>
      </c>
      <c r="C31" s="31" t="s">
        <v>672</v>
      </c>
      <c r="D31" s="31">
        <v>215</v>
      </c>
      <c r="E31" s="31">
        <v>165</v>
      </c>
      <c r="F31" s="31">
        <v>135</v>
      </c>
      <c r="G31" s="31">
        <v>45</v>
      </c>
      <c r="H31" s="31">
        <v>250</v>
      </c>
      <c r="I31" s="31">
        <v>200</v>
      </c>
      <c r="J31" s="31">
        <v>170</v>
      </c>
      <c r="K31" s="31">
        <v>45</v>
      </c>
      <c r="M31" s="30" t="str">
        <f t="shared" si="12"/>
        <v xml:space="preserve">Deluxe Villa </v>
      </c>
      <c r="N31" s="31" t="str">
        <f t="shared" si="12"/>
        <v>HB</v>
      </c>
      <c r="O31" s="31" t="str">
        <f t="shared" si="12"/>
        <v>As quoted</v>
      </c>
      <c r="P31" s="31">
        <f>SUM(D31)</f>
        <v>215</v>
      </c>
      <c r="Q31" s="31">
        <f>SUM(E31*2)</f>
        <v>330</v>
      </c>
      <c r="R31" s="31">
        <f>F31*3</f>
        <v>405</v>
      </c>
      <c r="S31" s="31">
        <f>G31</f>
        <v>45</v>
      </c>
      <c r="T31" s="31">
        <f>SUM(H31)</f>
        <v>250</v>
      </c>
      <c r="U31" s="31">
        <f>SUM(I31*2)</f>
        <v>400</v>
      </c>
      <c r="V31" s="31">
        <f>SUM(J31*3)</f>
        <v>510</v>
      </c>
      <c r="W31" s="31">
        <f>SUM(K31)</f>
        <v>45</v>
      </c>
      <c r="X31" s="8"/>
      <c r="Y31" s="33"/>
      <c r="Z31" s="33"/>
      <c r="AA31" s="33">
        <v>6</v>
      </c>
      <c r="AB31" s="33">
        <v>12</v>
      </c>
      <c r="AC31" s="33">
        <v>18</v>
      </c>
      <c r="AE31" s="30" t="str">
        <f t="shared" si="13"/>
        <v xml:space="preserve">Deluxe Villa </v>
      </c>
      <c r="AF31" s="31" t="str">
        <f t="shared" si="13"/>
        <v>HB</v>
      </c>
      <c r="AG31" s="31" t="str">
        <f t="shared" si="13"/>
        <v>As quoted</v>
      </c>
      <c r="AH31" s="31">
        <f t="shared" si="14"/>
        <v>221</v>
      </c>
      <c r="AI31" s="34">
        <f t="shared" si="14"/>
        <v>342</v>
      </c>
      <c r="AJ31" s="34">
        <f t="shared" si="14"/>
        <v>423</v>
      </c>
      <c r="AK31" s="34">
        <f>S31+AA31</f>
        <v>51</v>
      </c>
      <c r="AL31" s="34">
        <f t="shared" si="15"/>
        <v>256</v>
      </c>
      <c r="AM31" s="34">
        <f t="shared" si="15"/>
        <v>412</v>
      </c>
      <c r="AN31" s="34">
        <f t="shared" si="15"/>
        <v>528</v>
      </c>
      <c r="AO31" s="34">
        <f>W31+AA31</f>
        <v>51</v>
      </c>
      <c r="AQ31" s="35">
        <v>10</v>
      </c>
      <c r="AR31" s="35">
        <v>1</v>
      </c>
      <c r="AS31" s="35">
        <v>10</v>
      </c>
      <c r="AT31" s="35">
        <v>1</v>
      </c>
      <c r="AV31" s="30" t="str">
        <f t="shared" si="16"/>
        <v xml:space="preserve">Deluxe Villa </v>
      </c>
      <c r="AW31" s="31" t="str">
        <f t="shared" si="16"/>
        <v>HB</v>
      </c>
      <c r="AX31" s="31" t="str">
        <f t="shared" si="16"/>
        <v>As quoted</v>
      </c>
      <c r="AY31" s="31">
        <f>AH31+AQ31</f>
        <v>231</v>
      </c>
      <c r="AZ31" s="31">
        <f>AI31+AQ31</f>
        <v>352</v>
      </c>
      <c r="BA31" s="31">
        <f t="shared" si="17"/>
        <v>433</v>
      </c>
      <c r="BB31" s="31">
        <f t="shared" si="17"/>
        <v>52</v>
      </c>
      <c r="BC31" s="31">
        <f t="shared" si="17"/>
        <v>266</v>
      </c>
      <c r="BD31" s="31">
        <f>AM31+AS31</f>
        <v>422</v>
      </c>
      <c r="BE31" s="31">
        <f>AN31+AS31</f>
        <v>538</v>
      </c>
      <c r="BF31" s="31">
        <f>AO31+AT31</f>
        <v>52</v>
      </c>
    </row>
    <row r="32" spans="1:58" ht="19.149999999999999" customHeight="1">
      <c r="A32" s="30" t="s">
        <v>331</v>
      </c>
      <c r="B32" s="31" t="s">
        <v>217</v>
      </c>
      <c r="C32" s="31" t="s">
        <v>672</v>
      </c>
      <c r="D32" s="31">
        <v>360</v>
      </c>
      <c r="E32" s="31">
        <v>270</v>
      </c>
      <c r="F32" s="31">
        <v>0</v>
      </c>
      <c r="G32" s="31">
        <v>0</v>
      </c>
      <c r="H32" s="31">
        <v>395</v>
      </c>
      <c r="I32" s="31">
        <v>305</v>
      </c>
      <c r="J32" s="31">
        <v>0</v>
      </c>
      <c r="K32" s="31">
        <v>0</v>
      </c>
      <c r="M32" s="30" t="str">
        <f t="shared" si="12"/>
        <v>Water Villa</v>
      </c>
      <c r="N32" s="31" t="str">
        <f t="shared" si="12"/>
        <v>HB</v>
      </c>
      <c r="O32" s="31" t="str">
        <f t="shared" si="12"/>
        <v>As quoted</v>
      </c>
      <c r="P32" s="31">
        <f>SUM(D32)</f>
        <v>360</v>
      </c>
      <c r="Q32" s="31">
        <f>SUM(E32*2)</f>
        <v>540</v>
      </c>
      <c r="R32" s="31">
        <f>F32*3</f>
        <v>0</v>
      </c>
      <c r="S32" s="31">
        <f>G32</f>
        <v>0</v>
      </c>
      <c r="T32" s="31">
        <f>SUM(H32)</f>
        <v>395</v>
      </c>
      <c r="U32" s="31">
        <f>SUM(I32*2)</f>
        <v>610</v>
      </c>
      <c r="V32" s="31">
        <f>SUM(J32*3)</f>
        <v>0</v>
      </c>
      <c r="W32" s="31">
        <f>SUM(K32)</f>
        <v>0</v>
      </c>
      <c r="X32" s="8"/>
      <c r="Y32" s="33"/>
      <c r="Z32" s="33"/>
      <c r="AA32" s="33">
        <v>6</v>
      </c>
      <c r="AB32" s="33">
        <v>12</v>
      </c>
      <c r="AC32" s="33">
        <v>18</v>
      </c>
      <c r="AE32" s="30" t="str">
        <f t="shared" si="13"/>
        <v>Water Villa</v>
      </c>
      <c r="AF32" s="31" t="str">
        <f t="shared" si="13"/>
        <v>HB</v>
      </c>
      <c r="AG32" s="31" t="str">
        <f t="shared" si="13"/>
        <v>As quoted</v>
      </c>
      <c r="AH32" s="31">
        <f t="shared" si="14"/>
        <v>366</v>
      </c>
      <c r="AI32" s="34">
        <f t="shared" si="14"/>
        <v>552</v>
      </c>
      <c r="AJ32" s="34">
        <f t="shared" si="14"/>
        <v>18</v>
      </c>
      <c r="AK32" s="34">
        <f>S32+AA32</f>
        <v>6</v>
      </c>
      <c r="AL32" s="34">
        <f t="shared" si="15"/>
        <v>401</v>
      </c>
      <c r="AM32" s="34">
        <f t="shared" si="15"/>
        <v>622</v>
      </c>
      <c r="AN32" s="34">
        <f t="shared" si="15"/>
        <v>18</v>
      </c>
      <c r="AO32" s="34">
        <f>W32+AA32</f>
        <v>6</v>
      </c>
      <c r="AQ32" s="35">
        <v>10</v>
      </c>
      <c r="AR32" s="35">
        <v>1</v>
      </c>
      <c r="AS32" s="35">
        <v>10</v>
      </c>
      <c r="AT32" s="35">
        <v>1</v>
      </c>
      <c r="AV32" s="30" t="str">
        <f t="shared" si="16"/>
        <v>Water Villa</v>
      </c>
      <c r="AW32" s="31" t="str">
        <f t="shared" si="16"/>
        <v>HB</v>
      </c>
      <c r="AX32" s="31" t="str">
        <f t="shared" si="16"/>
        <v>As quoted</v>
      </c>
      <c r="AY32" s="31">
        <f>AH32+AQ32</f>
        <v>376</v>
      </c>
      <c r="AZ32" s="31">
        <f>AI32+AQ32</f>
        <v>562</v>
      </c>
      <c r="BA32" s="31" t="s">
        <v>55</v>
      </c>
      <c r="BB32" s="31" t="s">
        <v>55</v>
      </c>
      <c r="BC32" s="31">
        <f>AL32+AS32</f>
        <v>411</v>
      </c>
      <c r="BD32" s="31">
        <f>AM32+AS32</f>
        <v>632</v>
      </c>
      <c r="BE32" s="31" t="s">
        <v>55</v>
      </c>
      <c r="BF32" s="31" t="s">
        <v>55</v>
      </c>
    </row>
    <row r="33" spans="1:58" ht="19.149999999999999" customHeight="1">
      <c r="A33" s="30"/>
      <c r="B33" s="31"/>
      <c r="C33" s="31"/>
      <c r="D33" s="313" t="s">
        <v>279</v>
      </c>
      <c r="E33" s="318"/>
      <c r="F33" s="318"/>
      <c r="G33" s="314"/>
      <c r="H33" s="313" t="s">
        <v>279</v>
      </c>
      <c r="I33" s="318"/>
      <c r="J33" s="318"/>
      <c r="K33" s="314"/>
      <c r="M33" s="30"/>
      <c r="N33" s="31"/>
      <c r="O33" s="31"/>
      <c r="P33" s="315" t="str">
        <f>D33</f>
        <v>Quadruple</v>
      </c>
      <c r="Q33" s="317"/>
      <c r="R33" s="317"/>
      <c r="S33" s="316"/>
      <c r="T33" s="315" t="str">
        <f>H33</f>
        <v>Quadruple</v>
      </c>
      <c r="U33" s="317"/>
      <c r="V33" s="317"/>
      <c r="W33" s="316"/>
      <c r="X33" s="8"/>
      <c r="Y33" s="33"/>
      <c r="Z33" s="33"/>
      <c r="AA33" s="33"/>
      <c r="AB33" s="33"/>
      <c r="AC33" s="33"/>
      <c r="AE33" s="30"/>
      <c r="AF33" s="31"/>
      <c r="AG33" s="31"/>
      <c r="AH33" s="315" t="str">
        <f>P33</f>
        <v>Quadruple</v>
      </c>
      <c r="AI33" s="317"/>
      <c r="AJ33" s="317"/>
      <c r="AK33" s="316"/>
      <c r="AL33" s="315" t="str">
        <f>T33</f>
        <v>Quadruple</v>
      </c>
      <c r="AM33" s="317"/>
      <c r="AN33" s="317"/>
      <c r="AO33" s="316"/>
      <c r="AQ33" s="35"/>
      <c r="AR33" s="35"/>
      <c r="AS33" s="35"/>
      <c r="AT33" s="35"/>
      <c r="AV33" s="30"/>
      <c r="AW33" s="31"/>
      <c r="AX33" s="31"/>
      <c r="AY33" s="315" t="str">
        <f>AH33</f>
        <v>Quadruple</v>
      </c>
      <c r="AZ33" s="317"/>
      <c r="BA33" s="317"/>
      <c r="BB33" s="316"/>
      <c r="BC33" s="315" t="str">
        <f>AL33</f>
        <v>Quadruple</v>
      </c>
      <c r="BD33" s="317"/>
      <c r="BE33" s="317"/>
      <c r="BF33" s="316"/>
    </row>
    <row r="34" spans="1:58" ht="19.149999999999999" customHeight="1">
      <c r="A34" s="30" t="s">
        <v>673</v>
      </c>
      <c r="B34" s="31" t="s">
        <v>217</v>
      </c>
      <c r="C34" s="31" t="s">
        <v>68</v>
      </c>
      <c r="D34" s="315">
        <v>400</v>
      </c>
      <c r="E34" s="317"/>
      <c r="F34" s="317"/>
      <c r="G34" s="316"/>
      <c r="H34" s="315">
        <v>540</v>
      </c>
      <c r="I34" s="317"/>
      <c r="J34" s="317"/>
      <c r="K34" s="316"/>
      <c r="M34" s="30" t="str">
        <f>A34</f>
        <v>Family Villa</v>
      </c>
      <c r="N34" s="31" t="str">
        <f>B34</f>
        <v>HB</v>
      </c>
      <c r="O34" s="31" t="str">
        <f>C34</f>
        <v>04 Persons</v>
      </c>
      <c r="P34" s="315">
        <f>D34</f>
        <v>400</v>
      </c>
      <c r="Q34" s="317"/>
      <c r="R34" s="317"/>
      <c r="S34" s="316"/>
      <c r="T34" s="315">
        <f>H34</f>
        <v>540</v>
      </c>
      <c r="U34" s="317"/>
      <c r="V34" s="317"/>
      <c r="W34" s="316"/>
      <c r="X34" s="8"/>
      <c r="Y34" s="33"/>
      <c r="Z34" s="33"/>
      <c r="AA34" s="33">
        <v>6</v>
      </c>
      <c r="AB34" s="33">
        <v>12</v>
      </c>
      <c r="AC34" s="33">
        <v>24</v>
      </c>
      <c r="AE34" s="30" t="str">
        <f>M34</f>
        <v>Family Villa</v>
      </c>
      <c r="AF34" s="31" t="str">
        <f>N34</f>
        <v>HB</v>
      </c>
      <c r="AG34" s="31" t="str">
        <f>O34</f>
        <v>04 Persons</v>
      </c>
      <c r="AH34" s="315">
        <f>P34+AC34</f>
        <v>424</v>
      </c>
      <c r="AI34" s="317"/>
      <c r="AJ34" s="317"/>
      <c r="AK34" s="316"/>
      <c r="AL34" s="315">
        <f>T34+AC34</f>
        <v>564</v>
      </c>
      <c r="AM34" s="317"/>
      <c r="AN34" s="317"/>
      <c r="AO34" s="316"/>
      <c r="AQ34" s="35">
        <v>15</v>
      </c>
      <c r="AR34" s="35">
        <v>1</v>
      </c>
      <c r="AS34" s="35">
        <v>15</v>
      </c>
      <c r="AT34" s="35">
        <v>1</v>
      </c>
      <c r="AV34" s="30" t="str">
        <f>AE34</f>
        <v>Family Villa</v>
      </c>
      <c r="AW34" s="31" t="str">
        <f>AF34</f>
        <v>HB</v>
      </c>
      <c r="AX34" s="31" t="str">
        <f>AG34</f>
        <v>04 Persons</v>
      </c>
      <c r="AY34" s="315">
        <f>AH34+AQ34</f>
        <v>439</v>
      </c>
      <c r="AZ34" s="317"/>
      <c r="BA34" s="317"/>
      <c r="BB34" s="316"/>
      <c r="BC34" s="315">
        <f>AL34+AS34</f>
        <v>579</v>
      </c>
      <c r="BD34" s="317"/>
      <c r="BE34" s="317"/>
      <c r="BF34" s="316"/>
    </row>
    <row r="35" spans="1:58" ht="19.149999999999999" customHeight="1">
      <c r="A35" s="25" t="s">
        <v>275</v>
      </c>
      <c r="M35" s="25" t="s">
        <v>24</v>
      </c>
      <c r="Y35" s="25" t="s">
        <v>25</v>
      </c>
      <c r="AE35" s="25" t="s">
        <v>26</v>
      </c>
      <c r="AQ35" s="25" t="s">
        <v>27</v>
      </c>
      <c r="AV35" s="25" t="s">
        <v>28</v>
      </c>
    </row>
    <row r="36" spans="1:58" ht="19.149999999999999" customHeight="1">
      <c r="A36" s="298" t="s">
        <v>0</v>
      </c>
      <c r="B36" s="298" t="s">
        <v>1</v>
      </c>
      <c r="C36" s="298" t="s">
        <v>29</v>
      </c>
      <c r="D36" s="285" t="s">
        <v>103</v>
      </c>
      <c r="E36" s="286"/>
      <c r="F36" s="286"/>
      <c r="G36" s="287"/>
      <c r="H36" s="285"/>
      <c r="I36" s="286"/>
      <c r="J36" s="286"/>
      <c r="K36" s="287"/>
      <c r="M36" s="299" t="s">
        <v>0</v>
      </c>
      <c r="N36" s="299" t="s">
        <v>1</v>
      </c>
      <c r="O36" s="299" t="s">
        <v>29</v>
      </c>
      <c r="P36" s="288" t="str">
        <f>D36</f>
        <v>Season 7</v>
      </c>
      <c r="Q36" s="289"/>
      <c r="R36" s="289"/>
      <c r="S36" s="290"/>
      <c r="T36" s="288">
        <f>H36</f>
        <v>0</v>
      </c>
      <c r="U36" s="289"/>
      <c r="V36" s="289"/>
      <c r="W36" s="290"/>
      <c r="X36" s="8"/>
      <c r="Y36" s="26" t="s">
        <v>32</v>
      </c>
      <c r="Z36" s="26" t="s">
        <v>33</v>
      </c>
      <c r="AA36" s="26" t="s">
        <v>34</v>
      </c>
      <c r="AB36" s="26" t="s">
        <v>34</v>
      </c>
      <c r="AC36" s="26" t="s">
        <v>34</v>
      </c>
      <c r="AE36" s="294" t="s">
        <v>0</v>
      </c>
      <c r="AF36" s="294" t="s">
        <v>1</v>
      </c>
      <c r="AG36" s="294" t="s">
        <v>29</v>
      </c>
      <c r="AH36" s="291" t="str">
        <f>P36</f>
        <v>Season 7</v>
      </c>
      <c r="AI36" s="292"/>
      <c r="AJ36" s="292"/>
      <c r="AK36" s="293"/>
      <c r="AL36" s="291">
        <f>T36</f>
        <v>0</v>
      </c>
      <c r="AM36" s="292"/>
      <c r="AN36" s="292"/>
      <c r="AO36" s="293"/>
      <c r="AQ36" s="27"/>
      <c r="AR36" s="27"/>
      <c r="AS36" s="27"/>
      <c r="AT36" s="28"/>
      <c r="AV36" s="295" t="s">
        <v>0</v>
      </c>
      <c r="AW36" s="295" t="s">
        <v>1</v>
      </c>
      <c r="AX36" s="295" t="s">
        <v>29</v>
      </c>
      <c r="AY36" s="282" t="str">
        <f>AH36</f>
        <v>Season 7</v>
      </c>
      <c r="AZ36" s="283"/>
      <c r="BA36" s="283"/>
      <c r="BB36" s="284"/>
      <c r="BC36" s="282">
        <f>AL36</f>
        <v>0</v>
      </c>
      <c r="BD36" s="283"/>
      <c r="BE36" s="283"/>
      <c r="BF36" s="284"/>
    </row>
    <row r="37" spans="1:58" ht="19.149999999999999" customHeight="1">
      <c r="A37" s="298"/>
      <c r="B37" s="298"/>
      <c r="C37" s="298"/>
      <c r="D37" s="285" t="s">
        <v>362</v>
      </c>
      <c r="E37" s="286"/>
      <c r="F37" s="286"/>
      <c r="G37" s="287"/>
      <c r="H37" s="285"/>
      <c r="I37" s="286"/>
      <c r="J37" s="286"/>
      <c r="K37" s="287"/>
      <c r="M37" s="299"/>
      <c r="N37" s="299"/>
      <c r="O37" s="299"/>
      <c r="P37" s="288" t="str">
        <f>D37</f>
        <v>01 Sep 2020 to 31 Oct 2020</v>
      </c>
      <c r="Q37" s="289"/>
      <c r="R37" s="289"/>
      <c r="S37" s="290"/>
      <c r="T37" s="288">
        <f>H37</f>
        <v>0</v>
      </c>
      <c r="U37" s="289"/>
      <c r="V37" s="289"/>
      <c r="W37" s="290"/>
      <c r="X37" s="8"/>
      <c r="Y37" s="26" t="s">
        <v>37</v>
      </c>
      <c r="Z37" s="26" t="s">
        <v>38</v>
      </c>
      <c r="AA37" s="26" t="s">
        <v>38</v>
      </c>
      <c r="AB37" s="26" t="s">
        <v>38</v>
      </c>
      <c r="AC37" s="26"/>
      <c r="AE37" s="294"/>
      <c r="AF37" s="294"/>
      <c r="AG37" s="294"/>
      <c r="AH37" s="291" t="str">
        <f>P37</f>
        <v>01 Sep 2020 to 31 Oct 2020</v>
      </c>
      <c r="AI37" s="292"/>
      <c r="AJ37" s="292"/>
      <c r="AK37" s="293"/>
      <c r="AL37" s="291">
        <f>T37</f>
        <v>0</v>
      </c>
      <c r="AM37" s="292"/>
      <c r="AN37" s="292"/>
      <c r="AO37" s="293"/>
      <c r="AQ37" s="27" t="s">
        <v>39</v>
      </c>
      <c r="AR37" s="27"/>
      <c r="AS37" s="27" t="s">
        <v>40</v>
      </c>
      <c r="AT37" s="28"/>
      <c r="AV37" s="296"/>
      <c r="AW37" s="296"/>
      <c r="AX37" s="296"/>
      <c r="AY37" s="282" t="str">
        <f>AH37</f>
        <v>01 Sep 2020 to 31 Oct 2020</v>
      </c>
      <c r="AZ37" s="283"/>
      <c r="BA37" s="283"/>
      <c r="BB37" s="284"/>
      <c r="BC37" s="282">
        <f>AL37</f>
        <v>0</v>
      </c>
      <c r="BD37" s="283"/>
      <c r="BE37" s="283"/>
      <c r="BF37" s="284"/>
    </row>
    <row r="38" spans="1:58" ht="19.149999999999999" customHeight="1">
      <c r="A38" s="298"/>
      <c r="B38" s="298"/>
      <c r="C38" s="298"/>
      <c r="D38" s="29" t="s">
        <v>3</v>
      </c>
      <c r="E38" s="29" t="s">
        <v>4</v>
      </c>
      <c r="F38" s="29" t="s">
        <v>5</v>
      </c>
      <c r="G38" s="29" t="s">
        <v>41</v>
      </c>
      <c r="H38" s="29"/>
      <c r="I38" s="29"/>
      <c r="J38" s="29"/>
      <c r="K38" s="29"/>
      <c r="M38" s="299"/>
      <c r="N38" s="299"/>
      <c r="O38" s="299"/>
      <c r="P38" s="29" t="s">
        <v>3</v>
      </c>
      <c r="Q38" s="29" t="s">
        <v>4</v>
      </c>
      <c r="R38" s="29" t="s">
        <v>5</v>
      </c>
      <c r="S38" s="29" t="s">
        <v>41</v>
      </c>
      <c r="T38" s="29" t="s">
        <v>3</v>
      </c>
      <c r="U38" s="29" t="s">
        <v>4</v>
      </c>
      <c r="V38" s="29" t="s">
        <v>5</v>
      </c>
      <c r="W38" s="29" t="s">
        <v>41</v>
      </c>
      <c r="X38" s="8"/>
      <c r="Y38" s="26"/>
      <c r="Z38" s="26"/>
      <c r="AA38" s="26"/>
      <c r="AB38" s="26"/>
      <c r="AC38" s="26"/>
      <c r="AE38" s="294"/>
      <c r="AF38" s="294"/>
      <c r="AG38" s="294"/>
      <c r="AH38" s="29" t="s">
        <v>3</v>
      </c>
      <c r="AI38" s="29" t="s">
        <v>4</v>
      </c>
      <c r="AJ38" s="29" t="s">
        <v>5</v>
      </c>
      <c r="AK38" s="29" t="s">
        <v>41</v>
      </c>
      <c r="AL38" s="29" t="s">
        <v>3</v>
      </c>
      <c r="AM38" s="29" t="s">
        <v>4</v>
      </c>
      <c r="AN38" s="29" t="s">
        <v>5</v>
      </c>
      <c r="AO38" s="29" t="s">
        <v>41</v>
      </c>
      <c r="AQ38" s="27" t="s">
        <v>42</v>
      </c>
      <c r="AR38" s="27" t="s">
        <v>43</v>
      </c>
      <c r="AS38" s="27" t="s">
        <v>42</v>
      </c>
      <c r="AT38" s="28" t="s">
        <v>43</v>
      </c>
      <c r="AV38" s="297"/>
      <c r="AW38" s="297"/>
      <c r="AX38" s="297"/>
      <c r="AY38" s="29" t="s">
        <v>3</v>
      </c>
      <c r="AZ38" s="29" t="s">
        <v>4</v>
      </c>
      <c r="BA38" s="29" t="s">
        <v>5</v>
      </c>
      <c r="BB38" s="29" t="s">
        <v>41</v>
      </c>
      <c r="BC38" s="29" t="s">
        <v>3</v>
      </c>
      <c r="BD38" s="29" t="s">
        <v>4</v>
      </c>
      <c r="BE38" s="29" t="s">
        <v>5</v>
      </c>
      <c r="BF38" s="29" t="s">
        <v>41</v>
      </c>
    </row>
    <row r="39" spans="1:58" ht="19.149999999999999" customHeight="1">
      <c r="A39" s="30" t="s">
        <v>671</v>
      </c>
      <c r="B39" s="31" t="s">
        <v>217</v>
      </c>
      <c r="C39" s="31" t="s">
        <v>672</v>
      </c>
      <c r="D39" s="31">
        <v>180</v>
      </c>
      <c r="E39" s="31">
        <v>135</v>
      </c>
      <c r="F39" s="31">
        <v>120</v>
      </c>
      <c r="G39" s="31">
        <v>45</v>
      </c>
      <c r="H39" s="31"/>
      <c r="I39" s="31"/>
      <c r="J39" s="31"/>
      <c r="K39" s="31"/>
      <c r="M39" s="30" t="str">
        <f t="shared" ref="M39:O41" si="18">A39</f>
        <v xml:space="preserve">Superior Villa </v>
      </c>
      <c r="N39" s="31" t="str">
        <f t="shared" si="18"/>
        <v>HB</v>
      </c>
      <c r="O39" s="31" t="str">
        <f t="shared" si="18"/>
        <v>As quoted</v>
      </c>
      <c r="P39" s="31">
        <f>SUM(D39)</f>
        <v>180</v>
      </c>
      <c r="Q39" s="31">
        <f>SUM(E39*2)</f>
        <v>270</v>
      </c>
      <c r="R39" s="31">
        <f>F39*3</f>
        <v>360</v>
      </c>
      <c r="S39" s="31">
        <f>G39</f>
        <v>45</v>
      </c>
      <c r="T39" s="31">
        <f>SUM(H39)</f>
        <v>0</v>
      </c>
      <c r="U39" s="31">
        <f>SUM(I39*2)</f>
        <v>0</v>
      </c>
      <c r="V39" s="31">
        <f>SUM(J39*3)</f>
        <v>0</v>
      </c>
      <c r="W39" s="31">
        <f>SUM(K39)</f>
        <v>0</v>
      </c>
      <c r="X39" s="8"/>
      <c r="Y39" s="33"/>
      <c r="Z39" s="33"/>
      <c r="AA39" s="33">
        <v>6</v>
      </c>
      <c r="AB39" s="33">
        <v>12</v>
      </c>
      <c r="AC39" s="33">
        <v>18</v>
      </c>
      <c r="AE39" s="30" t="str">
        <f t="shared" ref="AE39:AG41" si="19">M39</f>
        <v xml:space="preserve">Superior Villa </v>
      </c>
      <c r="AF39" s="31" t="str">
        <f t="shared" si="19"/>
        <v>HB</v>
      </c>
      <c r="AG39" s="31" t="str">
        <f t="shared" si="19"/>
        <v>As quoted</v>
      </c>
      <c r="AH39" s="31">
        <f t="shared" ref="AH39:AJ41" si="20">P39+AA39</f>
        <v>186</v>
      </c>
      <c r="AI39" s="34">
        <f t="shared" si="20"/>
        <v>282</v>
      </c>
      <c r="AJ39" s="34">
        <f t="shared" si="20"/>
        <v>378</v>
      </c>
      <c r="AK39" s="34">
        <f>S39+AA39</f>
        <v>51</v>
      </c>
      <c r="AL39" s="34">
        <f t="shared" ref="AL39:AN41" si="21">T39+AA39</f>
        <v>6</v>
      </c>
      <c r="AM39" s="34">
        <f t="shared" si="21"/>
        <v>12</v>
      </c>
      <c r="AN39" s="34">
        <f t="shared" si="21"/>
        <v>18</v>
      </c>
      <c r="AO39" s="34">
        <f>W39+AA39</f>
        <v>6</v>
      </c>
      <c r="AQ39" s="35">
        <v>10</v>
      </c>
      <c r="AR39" s="35">
        <v>1</v>
      </c>
      <c r="AS39" s="35">
        <v>10</v>
      </c>
      <c r="AT39" s="35">
        <v>1</v>
      </c>
      <c r="AV39" s="30" t="str">
        <f t="shared" ref="AV39:AX41" si="22">AE39</f>
        <v xml:space="preserve">Superior Villa </v>
      </c>
      <c r="AW39" s="31" t="str">
        <f t="shared" si="22"/>
        <v>HB</v>
      </c>
      <c r="AX39" s="31" t="str">
        <f t="shared" si="22"/>
        <v>As quoted</v>
      </c>
      <c r="AY39" s="31">
        <f>AH39+AQ39</f>
        <v>196</v>
      </c>
      <c r="AZ39" s="31">
        <f>AI39+AQ39</f>
        <v>292</v>
      </c>
      <c r="BA39" s="31">
        <f t="shared" ref="BA39:BC40" si="23">AJ39+AQ39</f>
        <v>388</v>
      </c>
      <c r="BB39" s="31">
        <f t="shared" si="23"/>
        <v>52</v>
      </c>
      <c r="BC39" s="31">
        <f t="shared" si="23"/>
        <v>16</v>
      </c>
      <c r="BD39" s="31">
        <f>AM39+AS39</f>
        <v>22</v>
      </c>
      <c r="BE39" s="31">
        <f>AN39+AS39</f>
        <v>28</v>
      </c>
      <c r="BF39" s="31">
        <f>AO39+AT39</f>
        <v>7</v>
      </c>
    </row>
    <row r="40" spans="1:58" ht="19.149999999999999" customHeight="1">
      <c r="A40" s="30" t="s">
        <v>443</v>
      </c>
      <c r="B40" s="31" t="s">
        <v>217</v>
      </c>
      <c r="C40" s="31" t="s">
        <v>672</v>
      </c>
      <c r="D40" s="31">
        <v>235</v>
      </c>
      <c r="E40" s="31">
        <v>185</v>
      </c>
      <c r="F40" s="31">
        <v>155</v>
      </c>
      <c r="G40" s="31">
        <v>45</v>
      </c>
      <c r="H40" s="31"/>
      <c r="I40" s="31"/>
      <c r="J40" s="31"/>
      <c r="K40" s="31"/>
      <c r="M40" s="30" t="str">
        <f t="shared" si="18"/>
        <v xml:space="preserve">Deluxe Villa </v>
      </c>
      <c r="N40" s="31" t="str">
        <f t="shared" si="18"/>
        <v>HB</v>
      </c>
      <c r="O40" s="31" t="str">
        <f t="shared" si="18"/>
        <v>As quoted</v>
      </c>
      <c r="P40" s="31">
        <f>SUM(D40)</f>
        <v>235</v>
      </c>
      <c r="Q40" s="31">
        <f>SUM(E40*2)</f>
        <v>370</v>
      </c>
      <c r="R40" s="31">
        <f>F40*3</f>
        <v>465</v>
      </c>
      <c r="S40" s="31">
        <f>G40</f>
        <v>45</v>
      </c>
      <c r="T40" s="31">
        <f>SUM(H40)</f>
        <v>0</v>
      </c>
      <c r="U40" s="31">
        <f>SUM(I40*2)</f>
        <v>0</v>
      </c>
      <c r="V40" s="31">
        <f>SUM(J40*3)</f>
        <v>0</v>
      </c>
      <c r="W40" s="31">
        <f>SUM(K40)</f>
        <v>0</v>
      </c>
      <c r="X40" s="8"/>
      <c r="Y40" s="33"/>
      <c r="Z40" s="33"/>
      <c r="AA40" s="33">
        <v>6</v>
      </c>
      <c r="AB40" s="33">
        <v>12</v>
      </c>
      <c r="AC40" s="33">
        <v>18</v>
      </c>
      <c r="AE40" s="30" t="str">
        <f t="shared" si="19"/>
        <v xml:space="preserve">Deluxe Villa </v>
      </c>
      <c r="AF40" s="31" t="str">
        <f t="shared" si="19"/>
        <v>HB</v>
      </c>
      <c r="AG40" s="31" t="str">
        <f t="shared" si="19"/>
        <v>As quoted</v>
      </c>
      <c r="AH40" s="31">
        <f t="shared" si="20"/>
        <v>241</v>
      </c>
      <c r="AI40" s="34">
        <f t="shared" si="20"/>
        <v>382</v>
      </c>
      <c r="AJ40" s="34">
        <f t="shared" si="20"/>
        <v>483</v>
      </c>
      <c r="AK40" s="34">
        <f>S40+AA40</f>
        <v>51</v>
      </c>
      <c r="AL40" s="34">
        <f t="shared" si="21"/>
        <v>6</v>
      </c>
      <c r="AM40" s="34">
        <f t="shared" si="21"/>
        <v>12</v>
      </c>
      <c r="AN40" s="34">
        <f t="shared" si="21"/>
        <v>18</v>
      </c>
      <c r="AO40" s="34">
        <f>W40+AA40</f>
        <v>6</v>
      </c>
      <c r="AQ40" s="35">
        <v>10</v>
      </c>
      <c r="AR40" s="35">
        <v>1</v>
      </c>
      <c r="AS40" s="35">
        <v>10</v>
      </c>
      <c r="AT40" s="35">
        <v>1</v>
      </c>
      <c r="AV40" s="30" t="str">
        <f t="shared" si="22"/>
        <v xml:space="preserve">Deluxe Villa </v>
      </c>
      <c r="AW40" s="31" t="str">
        <f t="shared" si="22"/>
        <v>HB</v>
      </c>
      <c r="AX40" s="31" t="str">
        <f t="shared" si="22"/>
        <v>As quoted</v>
      </c>
      <c r="AY40" s="31">
        <f>AH40+AQ40</f>
        <v>251</v>
      </c>
      <c r="AZ40" s="31">
        <f>AI40+AQ40</f>
        <v>392</v>
      </c>
      <c r="BA40" s="31">
        <f t="shared" si="23"/>
        <v>493</v>
      </c>
      <c r="BB40" s="31">
        <f t="shared" si="23"/>
        <v>52</v>
      </c>
      <c r="BC40" s="31">
        <f t="shared" si="23"/>
        <v>16</v>
      </c>
      <c r="BD40" s="31">
        <f>AM40+AS40</f>
        <v>22</v>
      </c>
      <c r="BE40" s="31">
        <f>AN40+AS40</f>
        <v>28</v>
      </c>
      <c r="BF40" s="31">
        <f>AO40+AT40</f>
        <v>7</v>
      </c>
    </row>
    <row r="41" spans="1:58" ht="19.149999999999999" customHeight="1">
      <c r="A41" s="30" t="s">
        <v>331</v>
      </c>
      <c r="B41" s="31" t="s">
        <v>217</v>
      </c>
      <c r="C41" s="31" t="s">
        <v>672</v>
      </c>
      <c r="D41" s="31">
        <v>380</v>
      </c>
      <c r="E41" s="31">
        <v>290</v>
      </c>
      <c r="F41" s="31">
        <v>0</v>
      </c>
      <c r="G41" s="31">
        <v>0</v>
      </c>
      <c r="H41" s="31"/>
      <c r="I41" s="31"/>
      <c r="J41" s="31"/>
      <c r="K41" s="31"/>
      <c r="M41" s="30" t="str">
        <f t="shared" si="18"/>
        <v>Water Villa</v>
      </c>
      <c r="N41" s="31" t="str">
        <f t="shared" si="18"/>
        <v>HB</v>
      </c>
      <c r="O41" s="31" t="str">
        <f t="shared" si="18"/>
        <v>As quoted</v>
      </c>
      <c r="P41" s="31">
        <f>SUM(D41)</f>
        <v>380</v>
      </c>
      <c r="Q41" s="31">
        <f>SUM(E41*2)</f>
        <v>580</v>
      </c>
      <c r="R41" s="31">
        <f>F41*3</f>
        <v>0</v>
      </c>
      <c r="S41" s="31">
        <f>G41</f>
        <v>0</v>
      </c>
      <c r="T41" s="31">
        <f>SUM(H41)</f>
        <v>0</v>
      </c>
      <c r="U41" s="31">
        <f>SUM(I41*2)</f>
        <v>0</v>
      </c>
      <c r="V41" s="31">
        <f>SUM(J41*3)</f>
        <v>0</v>
      </c>
      <c r="W41" s="31">
        <f>SUM(K41)</f>
        <v>0</v>
      </c>
      <c r="X41" s="8"/>
      <c r="Y41" s="33"/>
      <c r="Z41" s="33"/>
      <c r="AA41" s="33">
        <v>6</v>
      </c>
      <c r="AB41" s="33">
        <v>12</v>
      </c>
      <c r="AC41" s="33">
        <v>18</v>
      </c>
      <c r="AE41" s="30" t="str">
        <f t="shared" si="19"/>
        <v>Water Villa</v>
      </c>
      <c r="AF41" s="31" t="str">
        <f t="shared" si="19"/>
        <v>HB</v>
      </c>
      <c r="AG41" s="31" t="str">
        <f t="shared" si="19"/>
        <v>As quoted</v>
      </c>
      <c r="AH41" s="31">
        <f t="shared" si="20"/>
        <v>386</v>
      </c>
      <c r="AI41" s="34">
        <f t="shared" si="20"/>
        <v>592</v>
      </c>
      <c r="AJ41" s="34">
        <f t="shared" si="20"/>
        <v>18</v>
      </c>
      <c r="AK41" s="34">
        <f>S41+AA41</f>
        <v>6</v>
      </c>
      <c r="AL41" s="34">
        <f t="shared" si="21"/>
        <v>6</v>
      </c>
      <c r="AM41" s="34">
        <f t="shared" si="21"/>
        <v>12</v>
      </c>
      <c r="AN41" s="34">
        <f t="shared" si="21"/>
        <v>18</v>
      </c>
      <c r="AO41" s="34">
        <f>W41+AA41</f>
        <v>6</v>
      </c>
      <c r="AQ41" s="35">
        <v>10</v>
      </c>
      <c r="AR41" s="35">
        <v>1</v>
      </c>
      <c r="AS41" s="35">
        <v>10</v>
      </c>
      <c r="AT41" s="35">
        <v>1</v>
      </c>
      <c r="AV41" s="30" t="str">
        <f t="shared" si="22"/>
        <v>Water Villa</v>
      </c>
      <c r="AW41" s="31" t="str">
        <f t="shared" si="22"/>
        <v>HB</v>
      </c>
      <c r="AX41" s="31" t="str">
        <f t="shared" si="22"/>
        <v>As quoted</v>
      </c>
      <c r="AY41" s="31">
        <f>AH41+AQ41</f>
        <v>396</v>
      </c>
      <c r="AZ41" s="31">
        <f>AI41+AQ41</f>
        <v>602</v>
      </c>
      <c r="BA41" s="31" t="s">
        <v>55</v>
      </c>
      <c r="BB41" s="31" t="s">
        <v>55</v>
      </c>
      <c r="BC41" s="31">
        <f>AL41+AS41</f>
        <v>16</v>
      </c>
      <c r="BD41" s="31">
        <f>AM41+AS41</f>
        <v>22</v>
      </c>
      <c r="BE41" s="31" t="s">
        <v>55</v>
      </c>
      <c r="BF41" s="31" t="s">
        <v>55</v>
      </c>
    </row>
    <row r="42" spans="1:58" ht="19.149999999999999" customHeight="1">
      <c r="A42" s="30"/>
      <c r="B42" s="31"/>
      <c r="C42" s="31"/>
      <c r="D42" s="313" t="s">
        <v>279</v>
      </c>
      <c r="E42" s="318"/>
      <c r="F42" s="318"/>
      <c r="G42" s="314"/>
      <c r="H42" s="313"/>
      <c r="I42" s="318"/>
      <c r="J42" s="318"/>
      <c r="K42" s="314"/>
      <c r="M42" s="30"/>
      <c r="N42" s="31"/>
      <c r="O42" s="31"/>
      <c r="P42" s="315" t="str">
        <f>D42</f>
        <v>Quadruple</v>
      </c>
      <c r="Q42" s="317"/>
      <c r="R42" s="317"/>
      <c r="S42" s="316"/>
      <c r="T42" s="315">
        <f>H42</f>
        <v>0</v>
      </c>
      <c r="U42" s="317"/>
      <c r="V42" s="317"/>
      <c r="W42" s="316"/>
      <c r="X42" s="8"/>
      <c r="Y42" s="33"/>
      <c r="Z42" s="33"/>
      <c r="AA42" s="33"/>
      <c r="AB42" s="33"/>
      <c r="AC42" s="33"/>
      <c r="AE42" s="30"/>
      <c r="AF42" s="31"/>
      <c r="AG42" s="31"/>
      <c r="AH42" s="315" t="str">
        <f>P42</f>
        <v>Quadruple</v>
      </c>
      <c r="AI42" s="317"/>
      <c r="AJ42" s="317"/>
      <c r="AK42" s="316"/>
      <c r="AL42" s="315">
        <f>T42</f>
        <v>0</v>
      </c>
      <c r="AM42" s="317"/>
      <c r="AN42" s="317"/>
      <c r="AO42" s="316"/>
      <c r="AQ42" s="35"/>
      <c r="AR42" s="35"/>
      <c r="AS42" s="35"/>
      <c r="AT42" s="35"/>
      <c r="AV42" s="30"/>
      <c r="AW42" s="31"/>
      <c r="AX42" s="31"/>
      <c r="AY42" s="315" t="str">
        <f>AH42</f>
        <v>Quadruple</v>
      </c>
      <c r="AZ42" s="317"/>
      <c r="BA42" s="317"/>
      <c r="BB42" s="316"/>
      <c r="BC42" s="315">
        <f>AL42</f>
        <v>0</v>
      </c>
      <c r="BD42" s="317"/>
      <c r="BE42" s="317"/>
      <c r="BF42" s="316"/>
    </row>
    <row r="43" spans="1:58" ht="19.149999999999999" customHeight="1">
      <c r="A43" s="30" t="s">
        <v>673</v>
      </c>
      <c r="B43" s="31" t="s">
        <v>217</v>
      </c>
      <c r="C43" s="31" t="s">
        <v>68</v>
      </c>
      <c r="D43" s="315">
        <v>480</v>
      </c>
      <c r="E43" s="317"/>
      <c r="F43" s="317"/>
      <c r="G43" s="316"/>
      <c r="H43" s="315"/>
      <c r="I43" s="317"/>
      <c r="J43" s="317"/>
      <c r="K43" s="316"/>
      <c r="M43" s="30" t="str">
        <f>A43</f>
        <v>Family Villa</v>
      </c>
      <c r="N43" s="31" t="str">
        <f>B43</f>
        <v>HB</v>
      </c>
      <c r="O43" s="31" t="str">
        <f>C43</f>
        <v>04 Persons</v>
      </c>
      <c r="P43" s="315">
        <f>D43</f>
        <v>480</v>
      </c>
      <c r="Q43" s="317"/>
      <c r="R43" s="317"/>
      <c r="S43" s="316"/>
      <c r="T43" s="315">
        <f>H43</f>
        <v>0</v>
      </c>
      <c r="U43" s="317"/>
      <c r="V43" s="317"/>
      <c r="W43" s="316"/>
      <c r="X43" s="8"/>
      <c r="Y43" s="33"/>
      <c r="Z43" s="33"/>
      <c r="AA43" s="33">
        <v>6</v>
      </c>
      <c r="AB43" s="33">
        <v>12</v>
      </c>
      <c r="AC43" s="33">
        <v>24</v>
      </c>
      <c r="AE43" s="30" t="str">
        <f>M43</f>
        <v>Family Villa</v>
      </c>
      <c r="AF43" s="31" t="str">
        <f>N43</f>
        <v>HB</v>
      </c>
      <c r="AG43" s="31" t="str">
        <f>O43</f>
        <v>04 Persons</v>
      </c>
      <c r="AH43" s="315">
        <f>P43+AC43</f>
        <v>504</v>
      </c>
      <c r="AI43" s="317"/>
      <c r="AJ43" s="317"/>
      <c r="AK43" s="316"/>
      <c r="AL43" s="315">
        <f>T43+AC43</f>
        <v>24</v>
      </c>
      <c r="AM43" s="317"/>
      <c r="AN43" s="317"/>
      <c r="AO43" s="316"/>
      <c r="AQ43" s="35">
        <v>15</v>
      </c>
      <c r="AR43" s="35">
        <v>1</v>
      </c>
      <c r="AS43" s="35">
        <v>15</v>
      </c>
      <c r="AT43" s="35">
        <v>1</v>
      </c>
      <c r="AV43" s="30" t="str">
        <f>AE43</f>
        <v>Family Villa</v>
      </c>
      <c r="AW43" s="31" t="str">
        <f>AF43</f>
        <v>HB</v>
      </c>
      <c r="AX43" s="31" t="str">
        <f>AG43</f>
        <v>04 Persons</v>
      </c>
      <c r="AY43" s="315">
        <f>AH43+AQ43</f>
        <v>519</v>
      </c>
      <c r="AZ43" s="317"/>
      <c r="BA43" s="317"/>
      <c r="BB43" s="316"/>
      <c r="BC43" s="315">
        <f>AL43+AS43</f>
        <v>39</v>
      </c>
      <c r="BD43" s="317"/>
      <c r="BE43" s="317"/>
      <c r="BF43" s="316"/>
    </row>
  </sheetData>
  <sheetProtection password="D8E4" sheet="1" selectLockedCells="1" selectUnlockedCells="1"/>
  <mergeCells count="176"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N9:N11"/>
    <mergeCell ref="O9:O11"/>
    <mergeCell ref="P9:S9"/>
    <mergeCell ref="T9:W9"/>
    <mergeCell ref="AE9:AE11"/>
    <mergeCell ref="AF9:AF11"/>
    <mergeCell ref="A18:A20"/>
    <mergeCell ref="B18:B20"/>
    <mergeCell ref="C18:C20"/>
    <mergeCell ref="D18:G18"/>
    <mergeCell ref="H18:K18"/>
    <mergeCell ref="M18:M20"/>
    <mergeCell ref="A9:A11"/>
    <mergeCell ref="B9:B11"/>
    <mergeCell ref="C9:C11"/>
    <mergeCell ref="D9:G9"/>
    <mergeCell ref="H9:K9"/>
    <mergeCell ref="M9:M11"/>
    <mergeCell ref="AY15:BB15"/>
    <mergeCell ref="BC15:BF15"/>
    <mergeCell ref="D16:G16"/>
    <mergeCell ref="H16:K16"/>
    <mergeCell ref="P16:S16"/>
    <mergeCell ref="T16:W16"/>
    <mergeCell ref="AH16:AK16"/>
    <mergeCell ref="AL16:AO16"/>
    <mergeCell ref="AY16:BB16"/>
    <mergeCell ref="BC16:BF16"/>
    <mergeCell ref="D15:G15"/>
    <mergeCell ref="H15:K15"/>
    <mergeCell ref="P15:S15"/>
    <mergeCell ref="T15:W15"/>
    <mergeCell ref="AH15:AK15"/>
    <mergeCell ref="AL15:AO15"/>
    <mergeCell ref="AY18:BB18"/>
    <mergeCell ref="BC18:BF18"/>
    <mergeCell ref="D19:G19"/>
    <mergeCell ref="H19:K19"/>
    <mergeCell ref="P19:S19"/>
    <mergeCell ref="T19:W19"/>
    <mergeCell ref="AH19:AK19"/>
    <mergeCell ref="AL19:AO19"/>
    <mergeCell ref="AY19:BB19"/>
    <mergeCell ref="BC19:BF19"/>
    <mergeCell ref="AG18:AG20"/>
    <mergeCell ref="AH18:AK18"/>
    <mergeCell ref="AL18:AO18"/>
    <mergeCell ref="AV18:AV20"/>
    <mergeCell ref="AW18:AW20"/>
    <mergeCell ref="AX18:AX20"/>
    <mergeCell ref="N18:N20"/>
    <mergeCell ref="O18:O20"/>
    <mergeCell ref="P18:S18"/>
    <mergeCell ref="T18:W18"/>
    <mergeCell ref="AE18:AE20"/>
    <mergeCell ref="AF18:AF20"/>
    <mergeCell ref="A27:A29"/>
    <mergeCell ref="B27:B29"/>
    <mergeCell ref="C27:C29"/>
    <mergeCell ref="D27:G27"/>
    <mergeCell ref="H27:K27"/>
    <mergeCell ref="M27:M29"/>
    <mergeCell ref="AY24:BB24"/>
    <mergeCell ref="BC24:BF24"/>
    <mergeCell ref="D25:G25"/>
    <mergeCell ref="H25:K25"/>
    <mergeCell ref="P25:S25"/>
    <mergeCell ref="T25:W25"/>
    <mergeCell ref="AH25:AK25"/>
    <mergeCell ref="AL25:AO25"/>
    <mergeCell ref="AY25:BB25"/>
    <mergeCell ref="BC25:BF25"/>
    <mergeCell ref="D24:G24"/>
    <mergeCell ref="H24:K24"/>
    <mergeCell ref="P24:S24"/>
    <mergeCell ref="T24:W24"/>
    <mergeCell ref="AH24:AK24"/>
    <mergeCell ref="AL24:AO24"/>
    <mergeCell ref="AY27:BB27"/>
    <mergeCell ref="BC27:BF27"/>
    <mergeCell ref="D28:G28"/>
    <mergeCell ref="H28:K28"/>
    <mergeCell ref="P28:S28"/>
    <mergeCell ref="T28:W28"/>
    <mergeCell ref="AH28:AK28"/>
    <mergeCell ref="AL28:AO28"/>
    <mergeCell ref="AY28:BB28"/>
    <mergeCell ref="BC28:BF28"/>
    <mergeCell ref="AG27:AG29"/>
    <mergeCell ref="AH27:AK27"/>
    <mergeCell ref="AL27:AO27"/>
    <mergeCell ref="AV27:AV29"/>
    <mergeCell ref="AW27:AW29"/>
    <mergeCell ref="AX27:AX29"/>
    <mergeCell ref="N27:N29"/>
    <mergeCell ref="O27:O29"/>
    <mergeCell ref="P27:S27"/>
    <mergeCell ref="T27:W27"/>
    <mergeCell ref="AE27:AE29"/>
    <mergeCell ref="AF27:AF29"/>
    <mergeCell ref="A36:A38"/>
    <mergeCell ref="B36:B38"/>
    <mergeCell ref="C36:C38"/>
    <mergeCell ref="D36:G36"/>
    <mergeCell ref="H36:K36"/>
    <mergeCell ref="M36:M38"/>
    <mergeCell ref="AY33:BB33"/>
    <mergeCell ref="BC33:BF33"/>
    <mergeCell ref="D34:G34"/>
    <mergeCell ref="H34:K34"/>
    <mergeCell ref="P34:S34"/>
    <mergeCell ref="T34:W34"/>
    <mergeCell ref="AH34:AK34"/>
    <mergeCell ref="AL34:AO34"/>
    <mergeCell ref="AY34:BB34"/>
    <mergeCell ref="BC34:BF34"/>
    <mergeCell ref="D33:G33"/>
    <mergeCell ref="H33:K33"/>
    <mergeCell ref="P33:S33"/>
    <mergeCell ref="T33:W33"/>
    <mergeCell ref="AH33:AK33"/>
    <mergeCell ref="AL33:AO33"/>
    <mergeCell ref="AY36:BB36"/>
    <mergeCell ref="BC36:BF36"/>
    <mergeCell ref="D37:G37"/>
    <mergeCell ref="H37:K37"/>
    <mergeCell ref="P37:S37"/>
    <mergeCell ref="T37:W37"/>
    <mergeCell ref="AH37:AK37"/>
    <mergeCell ref="AL37:AO37"/>
    <mergeCell ref="AY37:BB37"/>
    <mergeCell ref="BC37:BF37"/>
    <mergeCell ref="AG36:AG38"/>
    <mergeCell ref="AH36:AK36"/>
    <mergeCell ref="AL36:AO36"/>
    <mergeCell ref="AV36:AV38"/>
    <mergeCell ref="AW36:AW38"/>
    <mergeCell ref="AX36:AX38"/>
    <mergeCell ref="N36:N38"/>
    <mergeCell ref="O36:O38"/>
    <mergeCell ref="P36:S36"/>
    <mergeCell ref="T36:W36"/>
    <mergeCell ref="AE36:AE38"/>
    <mergeCell ref="AF36:AF38"/>
    <mergeCell ref="AY42:BB42"/>
    <mergeCell ref="BC42:BF42"/>
    <mergeCell ref="D43:G43"/>
    <mergeCell ref="H43:K43"/>
    <mergeCell ref="P43:S43"/>
    <mergeCell ref="T43:W43"/>
    <mergeCell ref="AH43:AK43"/>
    <mergeCell ref="AL43:AO43"/>
    <mergeCell ref="AY43:BB43"/>
    <mergeCell ref="BC43:BF43"/>
    <mergeCell ref="D42:G42"/>
    <mergeCell ref="H42:K42"/>
    <mergeCell ref="P42:S42"/>
    <mergeCell ref="T42:W42"/>
    <mergeCell ref="AH42:AK42"/>
    <mergeCell ref="AL42:AO42"/>
  </mergeCells>
  <pageMargins left="0.25" right="0.25" top="0.75" bottom="0.75" header="0.3" footer="0.3"/>
  <pageSetup paperSize="9" fitToHeight="0" orientation="portrait" verticalDpi="1200" r:id="rId1"/>
  <headerFooter>
    <oddHeader>&amp;R&amp;8 2016</oddHeader>
    <oddFooter>&amp;L&amp;8INTOUR MALDIVES - A&amp;C&amp;8&amp;P of &amp;N&amp;R&amp;8AMILLA FUSHI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74EE3-CCD9-4E9F-9AC4-6C4BF8BB3F48}">
  <sheetPr codeName="Лист69"/>
  <dimension ref="A1:G25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34.42578125" style="1" customWidth="1"/>
    <col min="2" max="2" width="13.28515625" style="1" customWidth="1"/>
    <col min="3" max="3" width="14" style="2" customWidth="1"/>
    <col min="4" max="4" width="16.85546875" style="2" customWidth="1"/>
    <col min="5" max="6" width="16.85546875" style="3" customWidth="1"/>
    <col min="7" max="7" width="16.85546875" style="1" customWidth="1"/>
    <col min="8" max="16384" width="9.140625" style="1"/>
  </cols>
  <sheetData>
    <row r="1" spans="1:7" ht="20.25" customHeight="1">
      <c r="A1" s="300" t="s">
        <v>2074</v>
      </c>
      <c r="B1" s="300"/>
      <c r="C1" s="300"/>
      <c r="D1" s="300"/>
      <c r="G1" s="4"/>
    </row>
    <row r="2" spans="1:7" ht="24.6" customHeight="1">
      <c r="A2" s="22"/>
      <c r="B2" s="5"/>
      <c r="D2" s="1"/>
      <c r="G2" s="3"/>
    </row>
    <row r="3" spans="1:7" ht="24.6" customHeight="1">
      <c r="A3" s="15" t="s">
        <v>10</v>
      </c>
      <c r="B3" s="15"/>
      <c r="D3" s="1"/>
      <c r="G3" s="3"/>
    </row>
    <row r="4" spans="1:7" ht="24.6" customHeight="1">
      <c r="A4" s="5" t="s">
        <v>11</v>
      </c>
      <c r="B4" s="5"/>
      <c r="G4" s="3"/>
    </row>
    <row r="5" spans="1:7" ht="24.6" customHeight="1">
      <c r="A5" s="5" t="s">
        <v>12</v>
      </c>
      <c r="B5" s="5"/>
      <c r="G5" s="3"/>
    </row>
    <row r="6" spans="1:7" ht="24.6" customHeight="1">
      <c r="A6" s="5" t="s">
        <v>674</v>
      </c>
      <c r="B6" s="5"/>
      <c r="G6" s="3"/>
    </row>
    <row r="7" spans="1:7" ht="24.6" customHeight="1">
      <c r="A7" s="5"/>
      <c r="B7" s="5"/>
      <c r="G7" s="3"/>
    </row>
    <row r="8" spans="1:7" ht="24.6" customHeight="1">
      <c r="A8" s="15" t="s">
        <v>675</v>
      </c>
      <c r="B8" s="15"/>
      <c r="G8" s="3"/>
    </row>
    <row r="9" spans="1:7" ht="24.6" customHeight="1">
      <c r="A9" s="5" t="s">
        <v>676</v>
      </c>
      <c r="B9" s="15"/>
      <c r="G9" s="3"/>
    </row>
    <row r="10" spans="1:7" ht="24.6" customHeight="1">
      <c r="A10" s="5" t="s">
        <v>677</v>
      </c>
      <c r="B10" s="15"/>
      <c r="G10" s="3"/>
    </row>
    <row r="11" spans="1:7" ht="24.6" customHeight="1">
      <c r="A11" s="5"/>
      <c r="B11" s="5"/>
      <c r="G11" s="3"/>
    </row>
    <row r="12" spans="1:7" ht="24.6" customHeight="1">
      <c r="A12" s="15" t="s">
        <v>82</v>
      </c>
      <c r="B12" s="15"/>
      <c r="G12" s="3"/>
    </row>
    <row r="13" spans="1:7" ht="24.6" customHeight="1">
      <c r="A13" s="7" t="s">
        <v>678</v>
      </c>
      <c r="B13" s="15"/>
      <c r="G13" s="3"/>
    </row>
    <row r="14" spans="1:7" ht="24.6" customHeight="1">
      <c r="A14" s="5" t="s">
        <v>118</v>
      </c>
      <c r="B14" s="15"/>
      <c r="G14" s="3"/>
    </row>
    <row r="15" spans="1:7" ht="24.6" customHeight="1">
      <c r="A15" s="5" t="s">
        <v>119</v>
      </c>
      <c r="B15" s="5"/>
      <c r="G15" s="3"/>
    </row>
    <row r="16" spans="1:7" ht="24.6" customHeight="1">
      <c r="A16" s="5" t="s">
        <v>120</v>
      </c>
      <c r="B16" s="5"/>
      <c r="G16" s="3"/>
    </row>
    <row r="17" spans="1:7" ht="24.6" customHeight="1">
      <c r="A17" s="5" t="s">
        <v>121</v>
      </c>
      <c r="B17" s="5"/>
      <c r="G17" s="3"/>
    </row>
    <row r="18" spans="1:7" ht="24.6" customHeight="1">
      <c r="A18" s="7" t="s">
        <v>679</v>
      </c>
      <c r="B18" s="15"/>
      <c r="G18" s="3"/>
    </row>
    <row r="19" spans="1:7" ht="24.6" customHeight="1">
      <c r="A19" s="5" t="s">
        <v>680</v>
      </c>
      <c r="B19" s="23"/>
      <c r="G19" s="3"/>
    </row>
    <row r="20" spans="1:7" ht="24.6" customHeight="1">
      <c r="A20" s="5" t="s">
        <v>681</v>
      </c>
      <c r="B20" s="5"/>
      <c r="G20" s="3"/>
    </row>
    <row r="21" spans="1:7" ht="24.6" customHeight="1">
      <c r="A21" s="5" t="s">
        <v>682</v>
      </c>
      <c r="G21" s="3"/>
    </row>
    <row r="22" spans="1:7" ht="24.6" customHeight="1">
      <c r="A22" s="7" t="s">
        <v>683</v>
      </c>
      <c r="G22" s="3"/>
    </row>
    <row r="23" spans="1:7" ht="24.6" customHeight="1">
      <c r="A23" s="5" t="s">
        <v>684</v>
      </c>
    </row>
    <row r="24" spans="1:7" ht="24.6" customHeight="1">
      <c r="A24" s="5" t="s">
        <v>685</v>
      </c>
    </row>
    <row r="25" spans="1:7" ht="24.6" customHeight="1">
      <c r="A25" s="5" t="s">
        <v>682</v>
      </c>
    </row>
  </sheetData>
  <mergeCells count="1">
    <mergeCell ref="A1:D1"/>
  </mergeCells>
  <pageMargins left="0.25" right="0.25" top="0.75" bottom="0.75" header="0.3" footer="0.3"/>
  <pageSetup paperSize="9" scale="78" orientation="portrait" verticalDpi="1200" r:id="rId1"/>
  <headerFooter>
    <oddFooter>&amp;L&amp;"Candara,Regular"&amp;8INTOUR MALDIVES &amp;C&amp;"Candara,Regular"&amp;8&amp;P of &amp;N&amp;R&amp;"Candara,Regular"&amp;8Finolhu</oddFooter>
  </headerFooter>
  <rowBreaks count="1" manualBreakCount="1">
    <brk id="11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14609-6495-4876-9A91-483AF9C3A64D}">
  <sheetPr codeName="Лист70">
    <tabColor rgb="FFFF0000"/>
  </sheetPr>
  <dimension ref="A5:AE73"/>
  <sheetViews>
    <sheetView topLeftCell="AF1" zoomScale="120" zoomScaleNormal="120" zoomScaleSheetLayoutView="100" workbookViewId="0">
      <selection sqref="A1:AE1048576"/>
    </sheetView>
  </sheetViews>
  <sheetFormatPr defaultColWidth="23.28515625" defaultRowHeight="14.25" customHeight="1"/>
  <cols>
    <col min="1" max="31" width="0" style="25" hidden="1" customWidth="1"/>
    <col min="32" max="16384" width="23.28515625" style="25"/>
  </cols>
  <sheetData>
    <row r="5" spans="1:31" ht="14.25" customHeight="1">
      <c r="B5" s="77"/>
      <c r="C5" s="49"/>
      <c r="D5" s="49"/>
    </row>
    <row r="8" spans="1:31" ht="14.25" customHeight="1">
      <c r="A8" s="25" t="s">
        <v>24</v>
      </c>
      <c r="I8" s="25" t="s">
        <v>25</v>
      </c>
      <c r="N8" s="25" t="s">
        <v>26</v>
      </c>
      <c r="V8" s="25" t="s">
        <v>27</v>
      </c>
      <c r="Y8" s="25" t="s">
        <v>28</v>
      </c>
    </row>
    <row r="9" spans="1:31" ht="14.25" customHeight="1">
      <c r="A9" s="307" t="s">
        <v>0</v>
      </c>
      <c r="B9" s="307" t="s">
        <v>1</v>
      </c>
      <c r="C9" s="307" t="s">
        <v>29</v>
      </c>
      <c r="D9" s="288" t="s">
        <v>30</v>
      </c>
      <c r="E9" s="290"/>
      <c r="F9" s="288" t="s">
        <v>31</v>
      </c>
      <c r="G9" s="290"/>
      <c r="H9" s="8"/>
      <c r="I9" s="26" t="s">
        <v>32</v>
      </c>
      <c r="J9" s="26" t="s">
        <v>33</v>
      </c>
      <c r="K9" s="26" t="s">
        <v>34</v>
      </c>
      <c r="L9" s="26" t="s">
        <v>34</v>
      </c>
      <c r="N9" s="301" t="s">
        <v>0</v>
      </c>
      <c r="O9" s="301" t="s">
        <v>1</v>
      </c>
      <c r="P9" s="301" t="s">
        <v>29</v>
      </c>
      <c r="Q9" s="291" t="str">
        <f>D9</f>
        <v>Season 1</v>
      </c>
      <c r="R9" s="293"/>
      <c r="S9" s="291" t="str">
        <f>F9</f>
        <v>Season 2</v>
      </c>
      <c r="T9" s="293"/>
      <c r="V9" s="27" t="str">
        <f>Q9</f>
        <v>Season 1</v>
      </c>
      <c r="W9" s="27" t="str">
        <f>S9</f>
        <v>Season 2</v>
      </c>
      <c r="X9" s="50"/>
      <c r="Y9" s="295" t="s">
        <v>0</v>
      </c>
      <c r="Z9" s="295" t="s">
        <v>1</v>
      </c>
      <c r="AA9" s="295" t="s">
        <v>29</v>
      </c>
      <c r="AB9" s="282" t="str">
        <f>V9</f>
        <v>Season 1</v>
      </c>
      <c r="AC9" s="284"/>
      <c r="AD9" s="282" t="str">
        <f>W9</f>
        <v>Season 2</v>
      </c>
      <c r="AE9" s="284"/>
    </row>
    <row r="10" spans="1:31" ht="14.25" customHeight="1">
      <c r="A10" s="308"/>
      <c r="B10" s="308"/>
      <c r="C10" s="308"/>
      <c r="D10" s="288" t="s">
        <v>686</v>
      </c>
      <c r="E10" s="290"/>
      <c r="F10" s="288" t="s">
        <v>687</v>
      </c>
      <c r="G10" s="290"/>
      <c r="H10" s="8"/>
      <c r="I10" s="26" t="s">
        <v>37</v>
      </c>
      <c r="J10" s="26" t="s">
        <v>38</v>
      </c>
      <c r="K10" s="26" t="s">
        <v>38</v>
      </c>
      <c r="L10" s="26" t="s">
        <v>38</v>
      </c>
      <c r="N10" s="302"/>
      <c r="O10" s="302"/>
      <c r="P10" s="302"/>
      <c r="Q10" s="291" t="str">
        <f>D10</f>
        <v>01 Nov 2019 to 30 Nov 2019</v>
      </c>
      <c r="R10" s="293"/>
      <c r="S10" s="291" t="str">
        <f>F10</f>
        <v>01 Dec 2019 to 23 Dec 2019</v>
      </c>
      <c r="T10" s="293"/>
      <c r="V10" s="27" t="str">
        <f>Q10</f>
        <v>01 Nov 2019 to 30 Nov 2019</v>
      </c>
      <c r="W10" s="27" t="str">
        <f>S10</f>
        <v>01 Dec 2019 to 23 Dec 2019</v>
      </c>
      <c r="X10" s="50"/>
      <c r="Y10" s="296"/>
      <c r="Z10" s="296"/>
      <c r="AA10" s="296"/>
      <c r="AB10" s="282" t="str">
        <f>V10</f>
        <v>01 Nov 2019 to 30 Nov 2019</v>
      </c>
      <c r="AC10" s="284"/>
      <c r="AD10" s="282" t="str">
        <f>W10</f>
        <v>01 Dec 2019 to 23 Dec 2019</v>
      </c>
      <c r="AE10" s="284"/>
    </row>
    <row r="11" spans="1:31" ht="14.25" customHeight="1">
      <c r="A11" s="309"/>
      <c r="B11" s="309"/>
      <c r="C11" s="309"/>
      <c r="D11" s="29" t="s">
        <v>3</v>
      </c>
      <c r="E11" s="29" t="s">
        <v>4</v>
      </c>
      <c r="F11" s="29" t="s">
        <v>3</v>
      </c>
      <c r="G11" s="29" t="s">
        <v>4</v>
      </c>
      <c r="H11" s="8"/>
      <c r="I11" s="26"/>
      <c r="J11" s="26"/>
      <c r="K11" s="26"/>
      <c r="L11" s="26"/>
      <c r="N11" s="303"/>
      <c r="O11" s="303"/>
      <c r="P11" s="303"/>
      <c r="Q11" s="51" t="s">
        <v>3</v>
      </c>
      <c r="R11" s="51" t="s">
        <v>4</v>
      </c>
      <c r="S11" s="51" t="s">
        <v>3</v>
      </c>
      <c r="T11" s="51" t="s">
        <v>4</v>
      </c>
      <c r="V11" s="27"/>
      <c r="W11" s="27"/>
      <c r="X11" s="50"/>
      <c r="Y11" s="297"/>
      <c r="Z11" s="297"/>
      <c r="AA11" s="297"/>
      <c r="AB11" s="52" t="s">
        <v>3</v>
      </c>
      <c r="AC11" s="52" t="s">
        <v>4</v>
      </c>
      <c r="AD11" s="52" t="s">
        <v>3</v>
      </c>
      <c r="AE11" s="52" t="s">
        <v>4</v>
      </c>
    </row>
    <row r="12" spans="1:31" ht="14.25" customHeight="1">
      <c r="A12" s="30" t="s">
        <v>688</v>
      </c>
      <c r="B12" s="31" t="s">
        <v>139</v>
      </c>
      <c r="C12" s="31" t="s">
        <v>140</v>
      </c>
      <c r="D12" s="31">
        <f>E12-200</f>
        <v>396</v>
      </c>
      <c r="E12" s="31">
        <v>596</v>
      </c>
      <c r="F12" s="31">
        <f>G12-200</f>
        <v>326</v>
      </c>
      <c r="G12" s="31">
        <v>526</v>
      </c>
      <c r="H12" s="8"/>
      <c r="I12" s="33"/>
      <c r="J12" s="33"/>
      <c r="K12" s="33">
        <v>0</v>
      </c>
      <c r="L12" s="33">
        <v>0</v>
      </c>
      <c r="N12" s="30" t="str">
        <f t="shared" ref="N12:P18" si="0">A12</f>
        <v>Lagoon Villa</v>
      </c>
      <c r="O12" s="31" t="str">
        <f t="shared" si="0"/>
        <v>BB</v>
      </c>
      <c r="P12" s="31" t="str">
        <f t="shared" si="0"/>
        <v>02 Persons</v>
      </c>
      <c r="Q12" s="31">
        <f>D12+K12</f>
        <v>396</v>
      </c>
      <c r="R12" s="31">
        <f>E12+L12</f>
        <v>596</v>
      </c>
      <c r="S12" s="31">
        <f>F12+K12</f>
        <v>326</v>
      </c>
      <c r="T12" s="31">
        <f>G12+L12</f>
        <v>526</v>
      </c>
      <c r="V12" s="53">
        <v>12</v>
      </c>
      <c r="W12" s="53">
        <v>12</v>
      </c>
      <c r="X12" s="50"/>
      <c r="Y12" s="30" t="str">
        <f t="shared" ref="Y12:AA18" si="1">N12</f>
        <v>Lagoon Villa</v>
      </c>
      <c r="Z12" s="31" t="str">
        <f t="shared" si="1"/>
        <v>BB</v>
      </c>
      <c r="AA12" s="31" t="str">
        <f t="shared" si="1"/>
        <v>02 Persons</v>
      </c>
      <c r="AB12" s="31">
        <f t="shared" ref="AB12:AB15" si="2">Q12+V12</f>
        <v>408</v>
      </c>
      <c r="AC12" s="34">
        <f t="shared" ref="AC12:AD18" si="3">R12+V12</f>
        <v>608</v>
      </c>
      <c r="AD12" s="34">
        <f t="shared" si="3"/>
        <v>338</v>
      </c>
      <c r="AE12" s="34">
        <f t="shared" ref="AE12:AE15" si="4">T12+W12</f>
        <v>538</v>
      </c>
    </row>
    <row r="13" spans="1:31" ht="14.25" customHeight="1">
      <c r="A13" s="30" t="s">
        <v>65</v>
      </c>
      <c r="B13" s="31" t="s">
        <v>139</v>
      </c>
      <c r="C13" s="31" t="s">
        <v>140</v>
      </c>
      <c r="D13" s="31">
        <f t="shared" ref="D13:F15" si="5">E13-200</f>
        <v>485</v>
      </c>
      <c r="E13" s="31">
        <v>685</v>
      </c>
      <c r="F13" s="31">
        <f t="shared" si="5"/>
        <v>405</v>
      </c>
      <c r="G13" s="31">
        <v>605</v>
      </c>
      <c r="H13" s="8"/>
      <c r="I13" s="33"/>
      <c r="J13" s="33"/>
      <c r="K13" s="33">
        <v>0</v>
      </c>
      <c r="L13" s="33">
        <v>0</v>
      </c>
      <c r="N13" s="30" t="str">
        <f t="shared" si="0"/>
        <v xml:space="preserve">Beach Villa </v>
      </c>
      <c r="O13" s="31" t="str">
        <f t="shared" si="0"/>
        <v>BB</v>
      </c>
      <c r="P13" s="31" t="str">
        <f t="shared" si="0"/>
        <v>02 Persons</v>
      </c>
      <c r="Q13" s="31">
        <f t="shared" ref="Q13:R15" si="6">D13+K13</f>
        <v>485</v>
      </c>
      <c r="R13" s="31">
        <f t="shared" si="6"/>
        <v>685</v>
      </c>
      <c r="S13" s="31">
        <f t="shared" ref="S13:T15" si="7">F13+K13</f>
        <v>405</v>
      </c>
      <c r="T13" s="31">
        <f t="shared" si="7"/>
        <v>605</v>
      </c>
      <c r="V13" s="53">
        <v>12</v>
      </c>
      <c r="W13" s="53">
        <v>12</v>
      </c>
      <c r="X13" s="50"/>
      <c r="Y13" s="30" t="str">
        <f t="shared" si="1"/>
        <v xml:space="preserve">Beach Villa </v>
      </c>
      <c r="Z13" s="31" t="str">
        <f t="shared" si="1"/>
        <v>BB</v>
      </c>
      <c r="AA13" s="31" t="str">
        <f t="shared" si="1"/>
        <v>02 Persons</v>
      </c>
      <c r="AB13" s="31">
        <f t="shared" si="2"/>
        <v>497</v>
      </c>
      <c r="AC13" s="34">
        <f t="shared" si="3"/>
        <v>697</v>
      </c>
      <c r="AD13" s="34">
        <f t="shared" si="3"/>
        <v>417</v>
      </c>
      <c r="AE13" s="34">
        <f t="shared" si="4"/>
        <v>617</v>
      </c>
    </row>
    <row r="14" spans="1:31" ht="14.25" customHeight="1">
      <c r="A14" s="30" t="s">
        <v>94</v>
      </c>
      <c r="B14" s="31" t="s">
        <v>139</v>
      </c>
      <c r="C14" s="31" t="s">
        <v>140</v>
      </c>
      <c r="D14" s="31">
        <f t="shared" si="5"/>
        <v>575</v>
      </c>
      <c r="E14" s="31">
        <v>775</v>
      </c>
      <c r="F14" s="31">
        <f t="shared" si="5"/>
        <v>484</v>
      </c>
      <c r="G14" s="31">
        <v>684</v>
      </c>
      <c r="H14" s="8"/>
      <c r="I14" s="33"/>
      <c r="J14" s="33"/>
      <c r="K14" s="33">
        <v>0</v>
      </c>
      <c r="L14" s="33">
        <v>0</v>
      </c>
      <c r="N14" s="30" t="str">
        <f t="shared" si="0"/>
        <v>Private Pool Villa</v>
      </c>
      <c r="O14" s="31" t="str">
        <f t="shared" si="0"/>
        <v>BB</v>
      </c>
      <c r="P14" s="31" t="str">
        <f t="shared" si="0"/>
        <v>02 Persons</v>
      </c>
      <c r="Q14" s="31">
        <f t="shared" si="6"/>
        <v>575</v>
      </c>
      <c r="R14" s="31">
        <f t="shared" si="6"/>
        <v>775</v>
      </c>
      <c r="S14" s="31">
        <f t="shared" si="7"/>
        <v>484</v>
      </c>
      <c r="T14" s="31">
        <f t="shared" si="7"/>
        <v>684</v>
      </c>
      <c r="V14" s="53">
        <v>12</v>
      </c>
      <c r="W14" s="53">
        <v>12</v>
      </c>
      <c r="X14" s="50"/>
      <c r="Y14" s="30" t="str">
        <f t="shared" si="1"/>
        <v>Private Pool Villa</v>
      </c>
      <c r="Z14" s="31" t="str">
        <f t="shared" si="1"/>
        <v>BB</v>
      </c>
      <c r="AA14" s="31" t="str">
        <f t="shared" si="1"/>
        <v>02 Persons</v>
      </c>
      <c r="AB14" s="31">
        <f t="shared" si="2"/>
        <v>587</v>
      </c>
      <c r="AC14" s="34">
        <f t="shared" si="3"/>
        <v>787</v>
      </c>
      <c r="AD14" s="34">
        <f t="shared" si="3"/>
        <v>496</v>
      </c>
      <c r="AE14" s="34">
        <f t="shared" si="4"/>
        <v>696</v>
      </c>
    </row>
    <row r="15" spans="1:31" ht="14.25" customHeight="1">
      <c r="A15" s="30" t="s">
        <v>689</v>
      </c>
      <c r="B15" s="31" t="s">
        <v>139</v>
      </c>
      <c r="C15" s="31" t="s">
        <v>140</v>
      </c>
      <c r="D15" s="31">
        <f t="shared" si="5"/>
        <v>754</v>
      </c>
      <c r="E15" s="31">
        <v>954</v>
      </c>
      <c r="F15" s="31">
        <f t="shared" si="5"/>
        <v>642</v>
      </c>
      <c r="G15" s="31">
        <v>842</v>
      </c>
      <c r="H15" s="8"/>
      <c r="I15" s="33"/>
      <c r="J15" s="33"/>
      <c r="K15" s="33">
        <v>0</v>
      </c>
      <c r="L15" s="33">
        <v>0</v>
      </c>
      <c r="N15" s="30" t="str">
        <f t="shared" si="0"/>
        <v>Ocean Pool Villa</v>
      </c>
      <c r="O15" s="31" t="str">
        <f t="shared" si="0"/>
        <v>BB</v>
      </c>
      <c r="P15" s="31" t="str">
        <f t="shared" si="0"/>
        <v>02 Persons</v>
      </c>
      <c r="Q15" s="31">
        <f t="shared" si="6"/>
        <v>754</v>
      </c>
      <c r="R15" s="31">
        <f t="shared" si="6"/>
        <v>954</v>
      </c>
      <c r="S15" s="31">
        <f t="shared" si="7"/>
        <v>642</v>
      </c>
      <c r="T15" s="31">
        <f t="shared" si="7"/>
        <v>842</v>
      </c>
      <c r="V15" s="53">
        <v>12</v>
      </c>
      <c r="W15" s="53">
        <v>12</v>
      </c>
      <c r="X15" s="50"/>
      <c r="Y15" s="30" t="str">
        <f t="shared" si="1"/>
        <v>Ocean Pool Villa</v>
      </c>
      <c r="Z15" s="31" t="str">
        <f t="shared" si="1"/>
        <v>BB</v>
      </c>
      <c r="AA15" s="31" t="str">
        <f t="shared" si="1"/>
        <v>02 Persons</v>
      </c>
      <c r="AB15" s="31">
        <f t="shared" si="2"/>
        <v>766</v>
      </c>
      <c r="AC15" s="34">
        <f t="shared" si="3"/>
        <v>966</v>
      </c>
      <c r="AD15" s="34">
        <f t="shared" si="3"/>
        <v>654</v>
      </c>
      <c r="AE15" s="34">
        <f t="shared" si="4"/>
        <v>854</v>
      </c>
    </row>
    <row r="16" spans="1:31" ht="14.25" customHeight="1">
      <c r="A16" s="30" t="s">
        <v>690</v>
      </c>
      <c r="B16" s="31" t="s">
        <v>139</v>
      </c>
      <c r="C16" s="31" t="s">
        <v>68</v>
      </c>
      <c r="D16" s="31"/>
      <c r="E16" s="31">
        <v>2235</v>
      </c>
      <c r="F16" s="31"/>
      <c r="G16" s="31">
        <v>1973</v>
      </c>
      <c r="H16" s="8"/>
      <c r="I16" s="33"/>
      <c r="J16" s="33"/>
      <c r="K16" s="33">
        <v>0</v>
      </c>
      <c r="L16" s="33">
        <v>0</v>
      </c>
      <c r="N16" s="30" t="str">
        <f t="shared" si="0"/>
        <v xml:space="preserve">Two Bed Room Water Villa with Pool </v>
      </c>
      <c r="O16" s="31" t="str">
        <f t="shared" si="0"/>
        <v>BB</v>
      </c>
      <c r="P16" s="31" t="str">
        <f t="shared" si="0"/>
        <v>04 Persons</v>
      </c>
      <c r="Q16" s="315">
        <f>E16+K16</f>
        <v>2235</v>
      </c>
      <c r="R16" s="316"/>
      <c r="S16" s="315">
        <f>G16+K16</f>
        <v>1973</v>
      </c>
      <c r="T16" s="316"/>
      <c r="V16" s="53">
        <v>20</v>
      </c>
      <c r="W16" s="53">
        <v>20</v>
      </c>
      <c r="X16" s="50"/>
      <c r="Y16" s="30" t="str">
        <f t="shared" si="1"/>
        <v xml:space="preserve">Two Bed Room Water Villa with Pool </v>
      </c>
      <c r="Z16" s="31" t="str">
        <f t="shared" si="1"/>
        <v>BB</v>
      </c>
      <c r="AA16" s="31" t="str">
        <f t="shared" si="1"/>
        <v>04 Persons</v>
      </c>
      <c r="AB16" s="315">
        <f>Q16+V16</f>
        <v>2255</v>
      </c>
      <c r="AC16" s="316"/>
      <c r="AD16" s="313">
        <f t="shared" si="3"/>
        <v>1993</v>
      </c>
      <c r="AE16" s="314"/>
    </row>
    <row r="17" spans="1:31" ht="14.25" customHeight="1">
      <c r="A17" s="30" t="s">
        <v>691</v>
      </c>
      <c r="B17" s="31" t="s">
        <v>139</v>
      </c>
      <c r="C17" s="31" t="s">
        <v>68</v>
      </c>
      <c r="D17" s="31"/>
      <c r="E17" s="31">
        <v>2384</v>
      </c>
      <c r="F17" s="31"/>
      <c r="G17" s="31">
        <v>2104</v>
      </c>
      <c r="H17" s="8"/>
      <c r="I17" s="33"/>
      <c r="J17" s="33"/>
      <c r="K17" s="33">
        <v>0</v>
      </c>
      <c r="L17" s="33">
        <v>0</v>
      </c>
      <c r="N17" s="30" t="str">
        <f t="shared" si="0"/>
        <v>Two Bed Room Beach Pool Villa</v>
      </c>
      <c r="O17" s="31" t="str">
        <f t="shared" si="0"/>
        <v>BB</v>
      </c>
      <c r="P17" s="31" t="str">
        <f t="shared" si="0"/>
        <v>04 Persons</v>
      </c>
      <c r="Q17" s="315">
        <f t="shared" ref="Q17:Q18" si="8">E17+K17</f>
        <v>2384</v>
      </c>
      <c r="R17" s="316"/>
      <c r="S17" s="315">
        <f t="shared" ref="S17:S18" si="9">G17+K17</f>
        <v>2104</v>
      </c>
      <c r="T17" s="316"/>
      <c r="V17" s="53">
        <v>20</v>
      </c>
      <c r="W17" s="53">
        <v>20</v>
      </c>
      <c r="X17" s="50"/>
      <c r="Y17" s="30" t="str">
        <f t="shared" si="1"/>
        <v>Two Bed Room Beach Pool Villa</v>
      </c>
      <c r="Z17" s="31" t="str">
        <f t="shared" si="1"/>
        <v>BB</v>
      </c>
      <c r="AA17" s="31" t="str">
        <f t="shared" si="1"/>
        <v>04 Persons</v>
      </c>
      <c r="AB17" s="315">
        <f t="shared" ref="AB17:AB18" si="10">Q17+V17</f>
        <v>2404</v>
      </c>
      <c r="AC17" s="316"/>
      <c r="AD17" s="313">
        <f t="shared" si="3"/>
        <v>2124</v>
      </c>
      <c r="AE17" s="314"/>
    </row>
    <row r="18" spans="1:31" ht="14.25" customHeight="1">
      <c r="A18" s="30" t="s">
        <v>692</v>
      </c>
      <c r="B18" s="31" t="s">
        <v>139</v>
      </c>
      <c r="C18" s="31" t="s">
        <v>68</v>
      </c>
      <c r="D18" s="31"/>
      <c r="E18" s="31">
        <v>3576</v>
      </c>
      <c r="F18" s="31"/>
      <c r="G18" s="31">
        <v>3156</v>
      </c>
      <c r="H18" s="8"/>
      <c r="I18" s="33"/>
      <c r="J18" s="33"/>
      <c r="K18" s="33">
        <v>0</v>
      </c>
      <c r="L18" s="33">
        <v>0</v>
      </c>
      <c r="N18" s="30" t="str">
        <f t="shared" si="0"/>
        <v xml:space="preserve">Rockstar Two Bed Room Ocean Pool Villa </v>
      </c>
      <c r="O18" s="31" t="str">
        <f t="shared" si="0"/>
        <v>BB</v>
      </c>
      <c r="P18" s="31" t="str">
        <f t="shared" si="0"/>
        <v>04 Persons</v>
      </c>
      <c r="Q18" s="315">
        <f t="shared" si="8"/>
        <v>3576</v>
      </c>
      <c r="R18" s="316"/>
      <c r="S18" s="315">
        <f t="shared" si="9"/>
        <v>3156</v>
      </c>
      <c r="T18" s="316"/>
      <c r="V18" s="53">
        <v>20</v>
      </c>
      <c r="W18" s="53">
        <v>20</v>
      </c>
      <c r="X18" s="50"/>
      <c r="Y18" s="30" t="str">
        <f t="shared" si="1"/>
        <v xml:space="preserve">Rockstar Two Bed Room Ocean Pool Villa </v>
      </c>
      <c r="Z18" s="31" t="str">
        <f t="shared" si="1"/>
        <v>BB</v>
      </c>
      <c r="AA18" s="31" t="str">
        <f t="shared" si="1"/>
        <v>04 Persons</v>
      </c>
      <c r="AB18" s="315">
        <f t="shared" si="10"/>
        <v>3596</v>
      </c>
      <c r="AC18" s="316"/>
      <c r="AD18" s="313">
        <f t="shared" si="3"/>
        <v>3176</v>
      </c>
      <c r="AE18" s="314"/>
    </row>
    <row r="19" spans="1:31" ht="14.25" customHeight="1">
      <c r="A19" s="25" t="s">
        <v>24</v>
      </c>
      <c r="I19" s="25" t="s">
        <v>25</v>
      </c>
      <c r="N19" s="25" t="s">
        <v>26</v>
      </c>
      <c r="V19" s="25" t="s">
        <v>27</v>
      </c>
      <c r="Y19" s="25" t="s">
        <v>28</v>
      </c>
    </row>
    <row r="20" spans="1:31" ht="14.25" customHeight="1">
      <c r="A20" s="307" t="s">
        <v>0</v>
      </c>
      <c r="B20" s="307" t="s">
        <v>1</v>
      </c>
      <c r="C20" s="307" t="s">
        <v>29</v>
      </c>
      <c r="D20" s="288" t="s">
        <v>47</v>
      </c>
      <c r="E20" s="290"/>
      <c r="F20" s="288" t="s">
        <v>48</v>
      </c>
      <c r="G20" s="290"/>
      <c r="H20" s="8"/>
      <c r="I20" s="26" t="s">
        <v>32</v>
      </c>
      <c r="J20" s="26" t="s">
        <v>33</v>
      </c>
      <c r="K20" s="26" t="s">
        <v>34</v>
      </c>
      <c r="L20" s="26" t="s">
        <v>34</v>
      </c>
      <c r="N20" s="301" t="s">
        <v>0</v>
      </c>
      <c r="O20" s="301" t="s">
        <v>1</v>
      </c>
      <c r="P20" s="301" t="s">
        <v>29</v>
      </c>
      <c r="Q20" s="291" t="str">
        <f>D20</f>
        <v>Season 3</v>
      </c>
      <c r="R20" s="293"/>
      <c r="S20" s="291" t="str">
        <f>F20</f>
        <v>Season 4</v>
      </c>
      <c r="T20" s="293"/>
      <c r="V20" s="27" t="str">
        <f>Q20</f>
        <v>Season 3</v>
      </c>
      <c r="W20" s="27" t="str">
        <f>S20</f>
        <v>Season 4</v>
      </c>
      <c r="X20" s="50"/>
      <c r="Y20" s="295" t="s">
        <v>0</v>
      </c>
      <c r="Z20" s="295" t="s">
        <v>1</v>
      </c>
      <c r="AA20" s="295" t="s">
        <v>29</v>
      </c>
      <c r="AB20" s="282" t="str">
        <f>V20</f>
        <v>Season 3</v>
      </c>
      <c r="AC20" s="284"/>
      <c r="AD20" s="282" t="str">
        <f>W20</f>
        <v>Season 4</v>
      </c>
      <c r="AE20" s="284"/>
    </row>
    <row r="21" spans="1:31" ht="14.25" customHeight="1">
      <c r="A21" s="308"/>
      <c r="B21" s="308"/>
      <c r="C21" s="308"/>
      <c r="D21" s="288" t="s">
        <v>354</v>
      </c>
      <c r="E21" s="290"/>
      <c r="F21" s="288" t="s">
        <v>693</v>
      </c>
      <c r="G21" s="290"/>
      <c r="H21" s="8"/>
      <c r="I21" s="26" t="s">
        <v>37</v>
      </c>
      <c r="J21" s="26" t="s">
        <v>38</v>
      </c>
      <c r="K21" s="26" t="s">
        <v>38</v>
      </c>
      <c r="L21" s="26" t="s">
        <v>38</v>
      </c>
      <c r="N21" s="302"/>
      <c r="O21" s="302"/>
      <c r="P21" s="302"/>
      <c r="Q21" s="291" t="str">
        <f>D21</f>
        <v>24 Dec 2019 to 06 Jan 2020</v>
      </c>
      <c r="R21" s="293"/>
      <c r="S21" s="291" t="str">
        <f>F21</f>
        <v>07 Jan 2020 to 03 Apr 2020</v>
      </c>
      <c r="T21" s="293"/>
      <c r="V21" s="27" t="str">
        <f>Q21</f>
        <v>24 Dec 2019 to 06 Jan 2020</v>
      </c>
      <c r="W21" s="27" t="str">
        <f>S21</f>
        <v>07 Jan 2020 to 03 Apr 2020</v>
      </c>
      <c r="X21" s="50"/>
      <c r="Y21" s="296"/>
      <c r="Z21" s="296"/>
      <c r="AA21" s="296"/>
      <c r="AB21" s="282" t="str">
        <f>V21</f>
        <v>24 Dec 2019 to 06 Jan 2020</v>
      </c>
      <c r="AC21" s="284"/>
      <c r="AD21" s="282" t="str">
        <f>W21</f>
        <v>07 Jan 2020 to 03 Apr 2020</v>
      </c>
      <c r="AE21" s="284"/>
    </row>
    <row r="22" spans="1:31" ht="14.25" customHeight="1">
      <c r="A22" s="309"/>
      <c r="B22" s="309"/>
      <c r="C22" s="309"/>
      <c r="D22" s="29" t="s">
        <v>3</v>
      </c>
      <c r="E22" s="29" t="s">
        <v>4</v>
      </c>
      <c r="F22" s="29" t="s">
        <v>3</v>
      </c>
      <c r="G22" s="29" t="s">
        <v>4</v>
      </c>
      <c r="H22" s="8"/>
      <c r="I22" s="26"/>
      <c r="J22" s="26"/>
      <c r="K22" s="26"/>
      <c r="L22" s="26"/>
      <c r="N22" s="303"/>
      <c r="O22" s="303"/>
      <c r="P22" s="303"/>
      <c r="Q22" s="51" t="s">
        <v>3</v>
      </c>
      <c r="R22" s="51" t="s">
        <v>4</v>
      </c>
      <c r="S22" s="51" t="s">
        <v>3</v>
      </c>
      <c r="T22" s="51" t="s">
        <v>4</v>
      </c>
      <c r="V22" s="27"/>
      <c r="W22" s="27"/>
      <c r="X22" s="50"/>
      <c r="Y22" s="297"/>
      <c r="Z22" s="297"/>
      <c r="AA22" s="297"/>
      <c r="AB22" s="52" t="s">
        <v>3</v>
      </c>
      <c r="AC22" s="52" t="s">
        <v>4</v>
      </c>
      <c r="AD22" s="52" t="s">
        <v>3</v>
      </c>
      <c r="AE22" s="52" t="s">
        <v>4</v>
      </c>
    </row>
    <row r="23" spans="1:31" ht="14.25" customHeight="1">
      <c r="A23" s="30" t="s">
        <v>688</v>
      </c>
      <c r="B23" s="31" t="s">
        <v>139</v>
      </c>
      <c r="C23" s="31" t="s">
        <v>140</v>
      </c>
      <c r="D23" s="31">
        <f>E23-200</f>
        <v>1020</v>
      </c>
      <c r="E23" s="31">
        <v>1220</v>
      </c>
      <c r="F23" s="31">
        <f>G23-200</f>
        <v>526</v>
      </c>
      <c r="G23" s="31">
        <v>726</v>
      </c>
      <c r="H23" s="8"/>
      <c r="I23" s="33"/>
      <c r="J23" s="33"/>
      <c r="K23" s="33">
        <v>0</v>
      </c>
      <c r="L23" s="33">
        <v>0</v>
      </c>
      <c r="N23" s="30" t="str">
        <f t="shared" ref="N23:P29" si="11">A23</f>
        <v>Lagoon Villa</v>
      </c>
      <c r="O23" s="31" t="str">
        <f t="shared" si="11"/>
        <v>BB</v>
      </c>
      <c r="P23" s="31" t="str">
        <f t="shared" si="11"/>
        <v>02 Persons</v>
      </c>
      <c r="Q23" s="31">
        <f>D23+K23</f>
        <v>1020</v>
      </c>
      <c r="R23" s="31">
        <f>E23+L23</f>
        <v>1220</v>
      </c>
      <c r="S23" s="31">
        <f>F23+K23</f>
        <v>526</v>
      </c>
      <c r="T23" s="31">
        <f>G23+L23</f>
        <v>726</v>
      </c>
      <c r="V23" s="53">
        <v>25</v>
      </c>
      <c r="W23" s="53">
        <v>12</v>
      </c>
      <c r="X23" s="50"/>
      <c r="Y23" s="30" t="str">
        <f t="shared" ref="Y23:AA29" si="12">N23</f>
        <v>Lagoon Villa</v>
      </c>
      <c r="Z23" s="31" t="str">
        <f t="shared" si="12"/>
        <v>BB</v>
      </c>
      <c r="AA23" s="31" t="str">
        <f t="shared" si="12"/>
        <v>02 Persons</v>
      </c>
      <c r="AB23" s="31">
        <f t="shared" ref="AB23:AB26" si="13">Q23+V23</f>
        <v>1045</v>
      </c>
      <c r="AC23" s="34">
        <f t="shared" ref="AC23:AD29" si="14">R23+V23</f>
        <v>1245</v>
      </c>
      <c r="AD23" s="34">
        <f t="shared" si="14"/>
        <v>538</v>
      </c>
      <c r="AE23" s="34">
        <f t="shared" ref="AE23:AE26" si="15">T23+W23</f>
        <v>738</v>
      </c>
    </row>
    <row r="24" spans="1:31" ht="14.25" customHeight="1">
      <c r="A24" s="30" t="s">
        <v>65</v>
      </c>
      <c r="B24" s="31" t="s">
        <v>139</v>
      </c>
      <c r="C24" s="31" t="s">
        <v>140</v>
      </c>
      <c r="D24" s="31">
        <f t="shared" ref="D24:D26" si="16">E24-200</f>
        <v>1203</v>
      </c>
      <c r="E24" s="31">
        <v>1403</v>
      </c>
      <c r="F24" s="31">
        <f t="shared" ref="F24:F26" si="17">G24-200</f>
        <v>635</v>
      </c>
      <c r="G24" s="31">
        <v>835</v>
      </c>
      <c r="H24" s="8"/>
      <c r="I24" s="33"/>
      <c r="J24" s="33"/>
      <c r="K24" s="33">
        <v>0</v>
      </c>
      <c r="L24" s="33">
        <v>0</v>
      </c>
      <c r="N24" s="30" t="str">
        <f t="shared" si="11"/>
        <v xml:space="preserve">Beach Villa </v>
      </c>
      <c r="O24" s="31" t="str">
        <f t="shared" si="11"/>
        <v>BB</v>
      </c>
      <c r="P24" s="31" t="str">
        <f t="shared" si="11"/>
        <v>02 Persons</v>
      </c>
      <c r="Q24" s="31">
        <f t="shared" ref="Q24:R26" si="18">D24+K24</f>
        <v>1203</v>
      </c>
      <c r="R24" s="31">
        <f t="shared" si="18"/>
        <v>1403</v>
      </c>
      <c r="S24" s="31">
        <f t="shared" ref="S24:T26" si="19">F24+K24</f>
        <v>635</v>
      </c>
      <c r="T24" s="31">
        <f t="shared" si="19"/>
        <v>835</v>
      </c>
      <c r="V24" s="53">
        <v>25</v>
      </c>
      <c r="W24" s="53">
        <v>12</v>
      </c>
      <c r="X24" s="50"/>
      <c r="Y24" s="30" t="str">
        <f t="shared" si="12"/>
        <v xml:space="preserve">Beach Villa </v>
      </c>
      <c r="Z24" s="31" t="str">
        <f t="shared" si="12"/>
        <v>BB</v>
      </c>
      <c r="AA24" s="31" t="str">
        <f t="shared" si="12"/>
        <v>02 Persons</v>
      </c>
      <c r="AB24" s="31">
        <f t="shared" si="13"/>
        <v>1228</v>
      </c>
      <c r="AC24" s="34">
        <f t="shared" si="14"/>
        <v>1428</v>
      </c>
      <c r="AD24" s="34">
        <f t="shared" si="14"/>
        <v>647</v>
      </c>
      <c r="AE24" s="34">
        <f t="shared" si="15"/>
        <v>847</v>
      </c>
    </row>
    <row r="25" spans="1:31" ht="14.25" customHeight="1">
      <c r="A25" s="30" t="s">
        <v>94</v>
      </c>
      <c r="B25" s="31" t="s">
        <v>139</v>
      </c>
      <c r="C25" s="31" t="s">
        <v>140</v>
      </c>
      <c r="D25" s="31">
        <f t="shared" si="16"/>
        <v>1386</v>
      </c>
      <c r="E25" s="31">
        <v>1586</v>
      </c>
      <c r="F25" s="31">
        <f t="shared" si="17"/>
        <v>744</v>
      </c>
      <c r="G25" s="31">
        <v>944</v>
      </c>
      <c r="H25" s="8"/>
      <c r="I25" s="33"/>
      <c r="J25" s="33"/>
      <c r="K25" s="33">
        <v>0</v>
      </c>
      <c r="L25" s="33">
        <v>0</v>
      </c>
      <c r="N25" s="30" t="str">
        <f t="shared" si="11"/>
        <v>Private Pool Villa</v>
      </c>
      <c r="O25" s="31" t="str">
        <f t="shared" si="11"/>
        <v>BB</v>
      </c>
      <c r="P25" s="31" t="str">
        <f t="shared" si="11"/>
        <v>02 Persons</v>
      </c>
      <c r="Q25" s="31">
        <f t="shared" si="18"/>
        <v>1386</v>
      </c>
      <c r="R25" s="31">
        <f t="shared" si="18"/>
        <v>1586</v>
      </c>
      <c r="S25" s="31">
        <f t="shared" si="19"/>
        <v>744</v>
      </c>
      <c r="T25" s="31">
        <f t="shared" si="19"/>
        <v>944</v>
      </c>
      <c r="V25" s="53">
        <v>25</v>
      </c>
      <c r="W25" s="53">
        <v>12</v>
      </c>
      <c r="X25" s="50"/>
      <c r="Y25" s="30" t="str">
        <f t="shared" si="12"/>
        <v>Private Pool Villa</v>
      </c>
      <c r="Z25" s="31" t="str">
        <f t="shared" si="12"/>
        <v>BB</v>
      </c>
      <c r="AA25" s="31" t="str">
        <f t="shared" si="12"/>
        <v>02 Persons</v>
      </c>
      <c r="AB25" s="31">
        <f t="shared" si="13"/>
        <v>1411</v>
      </c>
      <c r="AC25" s="34">
        <f t="shared" si="14"/>
        <v>1611</v>
      </c>
      <c r="AD25" s="34">
        <f t="shared" si="14"/>
        <v>756</v>
      </c>
      <c r="AE25" s="34">
        <f t="shared" si="15"/>
        <v>956</v>
      </c>
    </row>
    <row r="26" spans="1:31" ht="14.25" customHeight="1">
      <c r="A26" s="30" t="s">
        <v>689</v>
      </c>
      <c r="B26" s="31" t="s">
        <v>139</v>
      </c>
      <c r="C26" s="31" t="s">
        <v>140</v>
      </c>
      <c r="D26" s="31">
        <f t="shared" si="16"/>
        <v>1752</v>
      </c>
      <c r="E26" s="31">
        <v>1952</v>
      </c>
      <c r="F26" s="31">
        <f t="shared" si="17"/>
        <v>962</v>
      </c>
      <c r="G26" s="31">
        <v>1162</v>
      </c>
      <c r="H26" s="8"/>
      <c r="I26" s="33"/>
      <c r="J26" s="33"/>
      <c r="K26" s="33">
        <v>0</v>
      </c>
      <c r="L26" s="33">
        <v>0</v>
      </c>
      <c r="N26" s="30" t="str">
        <f t="shared" si="11"/>
        <v>Ocean Pool Villa</v>
      </c>
      <c r="O26" s="31" t="str">
        <f t="shared" si="11"/>
        <v>BB</v>
      </c>
      <c r="P26" s="31" t="str">
        <f t="shared" si="11"/>
        <v>02 Persons</v>
      </c>
      <c r="Q26" s="31">
        <f t="shared" si="18"/>
        <v>1752</v>
      </c>
      <c r="R26" s="31">
        <f t="shared" si="18"/>
        <v>1952</v>
      </c>
      <c r="S26" s="31">
        <f t="shared" si="19"/>
        <v>962</v>
      </c>
      <c r="T26" s="31">
        <f t="shared" si="19"/>
        <v>1162</v>
      </c>
      <c r="V26" s="53">
        <v>25</v>
      </c>
      <c r="W26" s="53">
        <v>12</v>
      </c>
      <c r="X26" s="50"/>
      <c r="Y26" s="30" t="str">
        <f t="shared" si="12"/>
        <v>Ocean Pool Villa</v>
      </c>
      <c r="Z26" s="31" t="str">
        <f t="shared" si="12"/>
        <v>BB</v>
      </c>
      <c r="AA26" s="31" t="str">
        <f t="shared" si="12"/>
        <v>02 Persons</v>
      </c>
      <c r="AB26" s="31">
        <f t="shared" si="13"/>
        <v>1777</v>
      </c>
      <c r="AC26" s="34">
        <f t="shared" si="14"/>
        <v>1977</v>
      </c>
      <c r="AD26" s="34">
        <f t="shared" si="14"/>
        <v>974</v>
      </c>
      <c r="AE26" s="34">
        <f t="shared" si="15"/>
        <v>1174</v>
      </c>
    </row>
    <row r="27" spans="1:31" ht="14.25" customHeight="1">
      <c r="A27" s="30" t="s">
        <v>690</v>
      </c>
      <c r="B27" s="31" t="s">
        <v>139</v>
      </c>
      <c r="C27" s="31" t="s">
        <v>68</v>
      </c>
      <c r="D27" s="31"/>
      <c r="E27" s="31">
        <v>4575</v>
      </c>
      <c r="F27" s="31"/>
      <c r="G27" s="31">
        <v>2723</v>
      </c>
      <c r="H27" s="8"/>
      <c r="I27" s="33"/>
      <c r="J27" s="33"/>
      <c r="K27" s="33">
        <v>0</v>
      </c>
      <c r="L27" s="33">
        <v>0</v>
      </c>
      <c r="N27" s="30" t="str">
        <f t="shared" si="11"/>
        <v xml:space="preserve">Two Bed Room Water Villa with Pool </v>
      </c>
      <c r="O27" s="31" t="str">
        <f t="shared" si="11"/>
        <v>BB</v>
      </c>
      <c r="P27" s="31" t="str">
        <f t="shared" si="11"/>
        <v>04 Persons</v>
      </c>
      <c r="Q27" s="315">
        <f>E27+K27</f>
        <v>4575</v>
      </c>
      <c r="R27" s="316"/>
      <c r="S27" s="315">
        <f>G27+K27</f>
        <v>2723</v>
      </c>
      <c r="T27" s="316"/>
      <c r="V27" s="53">
        <v>50</v>
      </c>
      <c r="W27" s="53">
        <v>20</v>
      </c>
      <c r="X27" s="50"/>
      <c r="Y27" s="30" t="str">
        <f t="shared" si="12"/>
        <v xml:space="preserve">Two Bed Room Water Villa with Pool </v>
      </c>
      <c r="Z27" s="31" t="str">
        <f t="shared" si="12"/>
        <v>BB</v>
      </c>
      <c r="AA27" s="31" t="str">
        <f t="shared" si="12"/>
        <v>04 Persons</v>
      </c>
      <c r="AB27" s="315">
        <f>Q27+V27</f>
        <v>4625</v>
      </c>
      <c r="AC27" s="316"/>
      <c r="AD27" s="313">
        <f t="shared" si="14"/>
        <v>2743</v>
      </c>
      <c r="AE27" s="314"/>
    </row>
    <row r="28" spans="1:31" ht="14.25" customHeight="1">
      <c r="A28" s="30" t="s">
        <v>691</v>
      </c>
      <c r="B28" s="31" t="s">
        <v>139</v>
      </c>
      <c r="C28" s="31" t="s">
        <v>68</v>
      </c>
      <c r="D28" s="31"/>
      <c r="E28" s="31">
        <v>4880</v>
      </c>
      <c r="F28" s="31"/>
      <c r="G28" s="31">
        <v>2904</v>
      </c>
      <c r="H28" s="8"/>
      <c r="I28" s="33"/>
      <c r="J28" s="33"/>
      <c r="K28" s="33">
        <v>0</v>
      </c>
      <c r="L28" s="33">
        <v>0</v>
      </c>
      <c r="N28" s="30" t="str">
        <f t="shared" si="11"/>
        <v>Two Bed Room Beach Pool Villa</v>
      </c>
      <c r="O28" s="31" t="str">
        <f t="shared" si="11"/>
        <v>BB</v>
      </c>
      <c r="P28" s="31" t="str">
        <f t="shared" si="11"/>
        <v>04 Persons</v>
      </c>
      <c r="Q28" s="315">
        <f t="shared" ref="Q28:Q29" si="20">E28+K28</f>
        <v>4880</v>
      </c>
      <c r="R28" s="316"/>
      <c r="S28" s="315">
        <f t="shared" ref="S28:S29" si="21">G28+K28</f>
        <v>2904</v>
      </c>
      <c r="T28" s="316"/>
      <c r="V28" s="53">
        <v>50</v>
      </c>
      <c r="W28" s="53">
        <v>20</v>
      </c>
      <c r="X28" s="50"/>
      <c r="Y28" s="30" t="str">
        <f t="shared" si="12"/>
        <v>Two Bed Room Beach Pool Villa</v>
      </c>
      <c r="Z28" s="31" t="str">
        <f t="shared" si="12"/>
        <v>BB</v>
      </c>
      <c r="AA28" s="31" t="str">
        <f t="shared" si="12"/>
        <v>04 Persons</v>
      </c>
      <c r="AB28" s="315">
        <f t="shared" ref="AB28:AB29" si="22">Q28+V28</f>
        <v>4930</v>
      </c>
      <c r="AC28" s="316"/>
      <c r="AD28" s="313">
        <f t="shared" si="14"/>
        <v>2924</v>
      </c>
      <c r="AE28" s="314"/>
    </row>
    <row r="29" spans="1:31" ht="14.25" customHeight="1">
      <c r="A29" s="30" t="s">
        <v>692</v>
      </c>
      <c r="B29" s="31" t="s">
        <v>139</v>
      </c>
      <c r="C29" s="31" t="s">
        <v>68</v>
      </c>
      <c r="D29" s="31"/>
      <c r="E29" s="31">
        <v>7320</v>
      </c>
      <c r="F29" s="31"/>
      <c r="G29" s="31">
        <v>4356</v>
      </c>
      <c r="H29" s="8"/>
      <c r="I29" s="33"/>
      <c r="J29" s="33"/>
      <c r="K29" s="33">
        <v>0</v>
      </c>
      <c r="L29" s="33">
        <v>0</v>
      </c>
      <c r="N29" s="30" t="str">
        <f t="shared" si="11"/>
        <v xml:space="preserve">Rockstar Two Bed Room Ocean Pool Villa </v>
      </c>
      <c r="O29" s="31" t="str">
        <f t="shared" si="11"/>
        <v>BB</v>
      </c>
      <c r="P29" s="31" t="str">
        <f t="shared" si="11"/>
        <v>04 Persons</v>
      </c>
      <c r="Q29" s="315">
        <f t="shared" si="20"/>
        <v>7320</v>
      </c>
      <c r="R29" s="316"/>
      <c r="S29" s="315">
        <f t="shared" si="21"/>
        <v>4356</v>
      </c>
      <c r="T29" s="316"/>
      <c r="V29" s="53">
        <v>50</v>
      </c>
      <c r="W29" s="53">
        <v>20</v>
      </c>
      <c r="X29" s="50"/>
      <c r="Y29" s="30" t="str">
        <f t="shared" si="12"/>
        <v xml:space="preserve">Rockstar Two Bed Room Ocean Pool Villa </v>
      </c>
      <c r="Z29" s="31" t="str">
        <f t="shared" si="12"/>
        <v>BB</v>
      </c>
      <c r="AA29" s="31" t="str">
        <f t="shared" si="12"/>
        <v>04 Persons</v>
      </c>
      <c r="AB29" s="315">
        <f t="shared" si="22"/>
        <v>7370</v>
      </c>
      <c r="AC29" s="316"/>
      <c r="AD29" s="313">
        <f t="shared" si="14"/>
        <v>4376</v>
      </c>
      <c r="AE29" s="314"/>
    </row>
    <row r="30" spans="1:31" ht="14.25" customHeight="1">
      <c r="A30" s="25" t="s">
        <v>24</v>
      </c>
      <c r="I30" s="25" t="s">
        <v>25</v>
      </c>
      <c r="N30" s="25" t="s">
        <v>26</v>
      </c>
      <c r="V30" s="25" t="s">
        <v>27</v>
      </c>
      <c r="Y30" s="25" t="s">
        <v>28</v>
      </c>
    </row>
    <row r="31" spans="1:31" ht="14.25" customHeight="1">
      <c r="A31" s="307" t="s">
        <v>0</v>
      </c>
      <c r="B31" s="307" t="s">
        <v>1</v>
      </c>
      <c r="C31" s="307" t="s">
        <v>29</v>
      </c>
      <c r="D31" s="288" t="s">
        <v>51</v>
      </c>
      <c r="E31" s="290"/>
      <c r="F31" s="288" t="s">
        <v>52</v>
      </c>
      <c r="G31" s="290"/>
      <c r="H31" s="8"/>
      <c r="I31" s="26" t="s">
        <v>32</v>
      </c>
      <c r="J31" s="26" t="s">
        <v>33</v>
      </c>
      <c r="K31" s="26" t="s">
        <v>34</v>
      </c>
      <c r="L31" s="26" t="s">
        <v>34</v>
      </c>
      <c r="N31" s="301" t="s">
        <v>0</v>
      </c>
      <c r="O31" s="301" t="s">
        <v>1</v>
      </c>
      <c r="P31" s="301" t="s">
        <v>29</v>
      </c>
      <c r="Q31" s="291" t="str">
        <f>D31</f>
        <v>Season 5</v>
      </c>
      <c r="R31" s="293"/>
      <c r="S31" s="291" t="str">
        <f>F31</f>
        <v>Season 6</v>
      </c>
      <c r="T31" s="293"/>
      <c r="V31" s="27" t="str">
        <f>Q31</f>
        <v>Season 5</v>
      </c>
      <c r="W31" s="27" t="str">
        <f>S31</f>
        <v>Season 6</v>
      </c>
      <c r="X31" s="50"/>
      <c r="Y31" s="295" t="s">
        <v>0</v>
      </c>
      <c r="Z31" s="295" t="s">
        <v>1</v>
      </c>
      <c r="AA31" s="295" t="s">
        <v>29</v>
      </c>
      <c r="AB31" s="282" t="str">
        <f>V31</f>
        <v>Season 5</v>
      </c>
      <c r="AC31" s="284"/>
      <c r="AD31" s="282" t="str">
        <f>W31</f>
        <v>Season 6</v>
      </c>
      <c r="AE31" s="284"/>
    </row>
    <row r="32" spans="1:31" ht="14.25" customHeight="1">
      <c r="A32" s="308"/>
      <c r="B32" s="308"/>
      <c r="C32" s="308"/>
      <c r="D32" s="288" t="s">
        <v>694</v>
      </c>
      <c r="E32" s="290"/>
      <c r="F32" s="288" t="s">
        <v>695</v>
      </c>
      <c r="G32" s="290"/>
      <c r="H32" s="8"/>
      <c r="I32" s="26" t="s">
        <v>37</v>
      </c>
      <c r="J32" s="26" t="s">
        <v>38</v>
      </c>
      <c r="K32" s="26" t="s">
        <v>38</v>
      </c>
      <c r="L32" s="26" t="s">
        <v>38</v>
      </c>
      <c r="N32" s="302"/>
      <c r="O32" s="302"/>
      <c r="P32" s="302"/>
      <c r="Q32" s="291" t="str">
        <f>D32</f>
        <v>04 Apr 2020 to 17 Apr 2020</v>
      </c>
      <c r="R32" s="293"/>
      <c r="S32" s="291" t="str">
        <f>F32</f>
        <v>18 Apr 2020 to 10 Jul 2020</v>
      </c>
      <c r="T32" s="293"/>
      <c r="V32" s="27" t="str">
        <f>Q32</f>
        <v>04 Apr 2020 to 17 Apr 2020</v>
      </c>
      <c r="W32" s="27" t="str">
        <f>S32</f>
        <v>18 Apr 2020 to 10 Jul 2020</v>
      </c>
      <c r="X32" s="50"/>
      <c r="Y32" s="296"/>
      <c r="Z32" s="296"/>
      <c r="AA32" s="296"/>
      <c r="AB32" s="282" t="str">
        <f>V32</f>
        <v>04 Apr 2020 to 17 Apr 2020</v>
      </c>
      <c r="AC32" s="284"/>
      <c r="AD32" s="282" t="str">
        <f>W32</f>
        <v>18 Apr 2020 to 10 Jul 2020</v>
      </c>
      <c r="AE32" s="284"/>
    </row>
    <row r="33" spans="1:31" ht="14.25" customHeight="1">
      <c r="A33" s="309"/>
      <c r="B33" s="309"/>
      <c r="C33" s="309"/>
      <c r="D33" s="29" t="s">
        <v>3</v>
      </c>
      <c r="E33" s="29" t="s">
        <v>4</v>
      </c>
      <c r="F33" s="29" t="s">
        <v>3</v>
      </c>
      <c r="G33" s="29" t="s">
        <v>4</v>
      </c>
      <c r="H33" s="8"/>
      <c r="I33" s="26"/>
      <c r="J33" s="26"/>
      <c r="K33" s="26"/>
      <c r="L33" s="26"/>
      <c r="N33" s="303"/>
      <c r="O33" s="303"/>
      <c r="P33" s="303"/>
      <c r="Q33" s="51" t="s">
        <v>3</v>
      </c>
      <c r="R33" s="51" t="s">
        <v>4</v>
      </c>
      <c r="S33" s="51" t="s">
        <v>3</v>
      </c>
      <c r="T33" s="51" t="s">
        <v>4</v>
      </c>
      <c r="V33" s="27"/>
      <c r="W33" s="27"/>
      <c r="X33" s="50"/>
      <c r="Y33" s="297"/>
      <c r="Z33" s="297"/>
      <c r="AA33" s="297"/>
      <c r="AB33" s="52" t="s">
        <v>3</v>
      </c>
      <c r="AC33" s="52" t="s">
        <v>4</v>
      </c>
      <c r="AD33" s="52" t="s">
        <v>3</v>
      </c>
      <c r="AE33" s="52" t="s">
        <v>4</v>
      </c>
    </row>
    <row r="34" spans="1:31" ht="14.25" customHeight="1">
      <c r="A34" s="30" t="s">
        <v>688</v>
      </c>
      <c r="B34" s="31" t="s">
        <v>139</v>
      </c>
      <c r="C34" s="31" t="s">
        <v>140</v>
      </c>
      <c r="D34" s="31">
        <f>E34-200</f>
        <v>586</v>
      </c>
      <c r="E34" s="31">
        <v>786</v>
      </c>
      <c r="F34" s="31">
        <f>G34-200</f>
        <v>246</v>
      </c>
      <c r="G34" s="31">
        <v>446</v>
      </c>
      <c r="H34" s="8"/>
      <c r="I34" s="33"/>
      <c r="J34" s="33"/>
      <c r="K34" s="33">
        <v>0</v>
      </c>
      <c r="L34" s="33">
        <v>0</v>
      </c>
      <c r="N34" s="30" t="str">
        <f t="shared" ref="N34:P40" si="23">A34</f>
        <v>Lagoon Villa</v>
      </c>
      <c r="O34" s="31" t="str">
        <f t="shared" si="23"/>
        <v>BB</v>
      </c>
      <c r="P34" s="31" t="str">
        <f t="shared" si="23"/>
        <v>02 Persons</v>
      </c>
      <c r="Q34" s="31">
        <f>D34+K34</f>
        <v>586</v>
      </c>
      <c r="R34" s="31">
        <f>E34+L34</f>
        <v>786</v>
      </c>
      <c r="S34" s="31">
        <f>F34+K34</f>
        <v>246</v>
      </c>
      <c r="T34" s="31">
        <f>G34+L34</f>
        <v>446</v>
      </c>
      <c r="V34" s="53">
        <v>12</v>
      </c>
      <c r="W34" s="53">
        <v>12</v>
      </c>
      <c r="X34" s="50"/>
      <c r="Y34" s="30" t="str">
        <f t="shared" ref="Y34:AA40" si="24">N34</f>
        <v>Lagoon Villa</v>
      </c>
      <c r="Z34" s="31" t="str">
        <f t="shared" si="24"/>
        <v>BB</v>
      </c>
      <c r="AA34" s="31" t="str">
        <f t="shared" si="24"/>
        <v>02 Persons</v>
      </c>
      <c r="AB34" s="31">
        <f t="shared" ref="AB34:AB37" si="25">Q34+V34</f>
        <v>598</v>
      </c>
      <c r="AC34" s="34">
        <f t="shared" ref="AC34:AD40" si="26">R34+V34</f>
        <v>798</v>
      </c>
      <c r="AD34" s="34">
        <f t="shared" si="26"/>
        <v>258</v>
      </c>
      <c r="AE34" s="34">
        <f t="shared" ref="AE34:AE37" si="27">T34+W34</f>
        <v>458</v>
      </c>
    </row>
    <row r="35" spans="1:31" ht="14.25" customHeight="1">
      <c r="A35" s="30" t="s">
        <v>65</v>
      </c>
      <c r="B35" s="31" t="s">
        <v>139</v>
      </c>
      <c r="C35" s="31" t="s">
        <v>140</v>
      </c>
      <c r="D35" s="31">
        <f t="shared" ref="D35:D37" si="28">E35-200</f>
        <v>704</v>
      </c>
      <c r="E35" s="31">
        <v>904</v>
      </c>
      <c r="F35" s="31">
        <f t="shared" ref="F35:F37" si="29">G35-200</f>
        <v>313</v>
      </c>
      <c r="G35" s="31">
        <v>513</v>
      </c>
      <c r="H35" s="8"/>
      <c r="I35" s="33"/>
      <c r="J35" s="33"/>
      <c r="K35" s="33">
        <v>0</v>
      </c>
      <c r="L35" s="33">
        <v>0</v>
      </c>
      <c r="N35" s="30" t="str">
        <f t="shared" si="23"/>
        <v xml:space="preserve">Beach Villa </v>
      </c>
      <c r="O35" s="31" t="str">
        <f t="shared" si="23"/>
        <v>BB</v>
      </c>
      <c r="P35" s="31" t="str">
        <f t="shared" si="23"/>
        <v>02 Persons</v>
      </c>
      <c r="Q35" s="31">
        <f t="shared" ref="Q35:R37" si="30">D35+K35</f>
        <v>704</v>
      </c>
      <c r="R35" s="31">
        <f t="shared" si="30"/>
        <v>904</v>
      </c>
      <c r="S35" s="31">
        <f t="shared" ref="S35:T37" si="31">F35+K35</f>
        <v>313</v>
      </c>
      <c r="T35" s="31">
        <f t="shared" si="31"/>
        <v>513</v>
      </c>
      <c r="V35" s="53">
        <v>12</v>
      </c>
      <c r="W35" s="53">
        <v>12</v>
      </c>
      <c r="X35" s="50"/>
      <c r="Y35" s="30" t="str">
        <f t="shared" si="24"/>
        <v xml:space="preserve">Beach Villa </v>
      </c>
      <c r="Z35" s="31" t="str">
        <f t="shared" si="24"/>
        <v>BB</v>
      </c>
      <c r="AA35" s="31" t="str">
        <f t="shared" si="24"/>
        <v>02 Persons</v>
      </c>
      <c r="AB35" s="31">
        <f t="shared" si="25"/>
        <v>716</v>
      </c>
      <c r="AC35" s="34">
        <f t="shared" si="26"/>
        <v>916</v>
      </c>
      <c r="AD35" s="34">
        <f t="shared" si="26"/>
        <v>325</v>
      </c>
      <c r="AE35" s="34">
        <f t="shared" si="27"/>
        <v>525</v>
      </c>
    </row>
    <row r="36" spans="1:31" ht="14.25" customHeight="1">
      <c r="A36" s="30" t="s">
        <v>94</v>
      </c>
      <c r="B36" s="31" t="s">
        <v>139</v>
      </c>
      <c r="C36" s="31" t="s">
        <v>140</v>
      </c>
      <c r="D36" s="31">
        <f t="shared" si="28"/>
        <v>822</v>
      </c>
      <c r="E36" s="31">
        <v>1022</v>
      </c>
      <c r="F36" s="31">
        <f t="shared" si="29"/>
        <v>380</v>
      </c>
      <c r="G36" s="31">
        <v>580</v>
      </c>
      <c r="H36" s="8"/>
      <c r="I36" s="33"/>
      <c r="J36" s="33"/>
      <c r="K36" s="33">
        <v>0</v>
      </c>
      <c r="L36" s="33">
        <v>0</v>
      </c>
      <c r="N36" s="30" t="str">
        <f t="shared" si="23"/>
        <v>Private Pool Villa</v>
      </c>
      <c r="O36" s="31" t="str">
        <f t="shared" si="23"/>
        <v>BB</v>
      </c>
      <c r="P36" s="31" t="str">
        <f t="shared" si="23"/>
        <v>02 Persons</v>
      </c>
      <c r="Q36" s="31">
        <f t="shared" si="30"/>
        <v>822</v>
      </c>
      <c r="R36" s="31">
        <f t="shared" si="30"/>
        <v>1022</v>
      </c>
      <c r="S36" s="31">
        <f t="shared" si="31"/>
        <v>380</v>
      </c>
      <c r="T36" s="31">
        <f t="shared" si="31"/>
        <v>580</v>
      </c>
      <c r="V36" s="53">
        <v>12</v>
      </c>
      <c r="W36" s="53">
        <v>12</v>
      </c>
      <c r="X36" s="50"/>
      <c r="Y36" s="30" t="str">
        <f t="shared" si="24"/>
        <v>Private Pool Villa</v>
      </c>
      <c r="Z36" s="31" t="str">
        <f t="shared" si="24"/>
        <v>BB</v>
      </c>
      <c r="AA36" s="31" t="str">
        <f t="shared" si="24"/>
        <v>02 Persons</v>
      </c>
      <c r="AB36" s="31">
        <f t="shared" si="25"/>
        <v>834</v>
      </c>
      <c r="AC36" s="34">
        <f t="shared" si="26"/>
        <v>1034</v>
      </c>
      <c r="AD36" s="34">
        <f t="shared" si="26"/>
        <v>392</v>
      </c>
      <c r="AE36" s="34">
        <f t="shared" si="27"/>
        <v>592</v>
      </c>
    </row>
    <row r="37" spans="1:31" ht="14.25" customHeight="1">
      <c r="A37" s="30" t="s">
        <v>689</v>
      </c>
      <c r="B37" s="31" t="s">
        <v>139</v>
      </c>
      <c r="C37" s="31" t="s">
        <v>140</v>
      </c>
      <c r="D37" s="31">
        <f t="shared" si="28"/>
        <v>1058</v>
      </c>
      <c r="E37" s="31">
        <v>1258</v>
      </c>
      <c r="F37" s="31">
        <f t="shared" si="29"/>
        <v>514</v>
      </c>
      <c r="G37" s="31">
        <v>714</v>
      </c>
      <c r="H37" s="8"/>
      <c r="I37" s="33"/>
      <c r="J37" s="33"/>
      <c r="K37" s="33">
        <v>0</v>
      </c>
      <c r="L37" s="33">
        <v>0</v>
      </c>
      <c r="N37" s="30" t="str">
        <f t="shared" si="23"/>
        <v>Ocean Pool Villa</v>
      </c>
      <c r="O37" s="31" t="str">
        <f t="shared" si="23"/>
        <v>BB</v>
      </c>
      <c r="P37" s="31" t="str">
        <f t="shared" si="23"/>
        <v>02 Persons</v>
      </c>
      <c r="Q37" s="31">
        <f t="shared" si="30"/>
        <v>1058</v>
      </c>
      <c r="R37" s="31">
        <f t="shared" si="30"/>
        <v>1258</v>
      </c>
      <c r="S37" s="31">
        <f t="shared" si="31"/>
        <v>514</v>
      </c>
      <c r="T37" s="31">
        <f t="shared" si="31"/>
        <v>714</v>
      </c>
      <c r="V37" s="53">
        <v>12</v>
      </c>
      <c r="W37" s="53">
        <v>12</v>
      </c>
      <c r="X37" s="50"/>
      <c r="Y37" s="30" t="str">
        <f t="shared" si="24"/>
        <v>Ocean Pool Villa</v>
      </c>
      <c r="Z37" s="31" t="str">
        <f t="shared" si="24"/>
        <v>BB</v>
      </c>
      <c r="AA37" s="31" t="str">
        <f t="shared" si="24"/>
        <v>02 Persons</v>
      </c>
      <c r="AB37" s="31">
        <f t="shared" si="25"/>
        <v>1070</v>
      </c>
      <c r="AC37" s="34">
        <f t="shared" si="26"/>
        <v>1270</v>
      </c>
      <c r="AD37" s="34">
        <f t="shared" si="26"/>
        <v>526</v>
      </c>
      <c r="AE37" s="34">
        <f t="shared" si="27"/>
        <v>726</v>
      </c>
    </row>
    <row r="38" spans="1:31" ht="14.25" customHeight="1">
      <c r="A38" s="30" t="s">
        <v>690</v>
      </c>
      <c r="B38" s="31" t="s">
        <v>139</v>
      </c>
      <c r="C38" s="31" t="s">
        <v>68</v>
      </c>
      <c r="D38" s="31"/>
      <c r="E38" s="31">
        <v>2948</v>
      </c>
      <c r="F38" s="31"/>
      <c r="G38" s="31">
        <v>1673</v>
      </c>
      <c r="H38" s="8"/>
      <c r="I38" s="33"/>
      <c r="J38" s="33"/>
      <c r="K38" s="33">
        <v>0</v>
      </c>
      <c r="L38" s="33">
        <v>0</v>
      </c>
      <c r="N38" s="30" t="str">
        <f t="shared" si="23"/>
        <v xml:space="preserve">Two Bed Room Water Villa with Pool </v>
      </c>
      <c r="O38" s="31" t="str">
        <f t="shared" si="23"/>
        <v>BB</v>
      </c>
      <c r="P38" s="31" t="str">
        <f t="shared" si="23"/>
        <v>04 Persons</v>
      </c>
      <c r="Q38" s="315">
        <f>E38+K38</f>
        <v>2948</v>
      </c>
      <c r="R38" s="316"/>
      <c r="S38" s="315">
        <f>G38+K38</f>
        <v>1673</v>
      </c>
      <c r="T38" s="316"/>
      <c r="V38" s="53">
        <v>20</v>
      </c>
      <c r="W38" s="53">
        <v>20</v>
      </c>
      <c r="X38" s="50"/>
      <c r="Y38" s="30" t="str">
        <f t="shared" si="24"/>
        <v xml:space="preserve">Two Bed Room Water Villa with Pool </v>
      </c>
      <c r="Z38" s="31" t="str">
        <f t="shared" si="24"/>
        <v>BB</v>
      </c>
      <c r="AA38" s="31" t="str">
        <f t="shared" si="24"/>
        <v>04 Persons</v>
      </c>
      <c r="AB38" s="315">
        <f>Q38+V38</f>
        <v>2968</v>
      </c>
      <c r="AC38" s="316"/>
      <c r="AD38" s="313">
        <f t="shared" si="26"/>
        <v>1693</v>
      </c>
      <c r="AE38" s="314"/>
    </row>
    <row r="39" spans="1:31" ht="14.25" customHeight="1">
      <c r="A39" s="30" t="s">
        <v>691</v>
      </c>
      <c r="B39" s="31" t="s">
        <v>139</v>
      </c>
      <c r="C39" s="31" t="s">
        <v>68</v>
      </c>
      <c r="D39" s="31"/>
      <c r="E39" s="31">
        <v>3144</v>
      </c>
      <c r="F39" s="31"/>
      <c r="G39" s="31">
        <v>1784</v>
      </c>
      <c r="H39" s="8"/>
      <c r="I39" s="33"/>
      <c r="J39" s="33"/>
      <c r="K39" s="33">
        <v>0</v>
      </c>
      <c r="L39" s="33">
        <v>0</v>
      </c>
      <c r="N39" s="30" t="str">
        <f t="shared" si="23"/>
        <v>Two Bed Room Beach Pool Villa</v>
      </c>
      <c r="O39" s="31" t="str">
        <f t="shared" si="23"/>
        <v>BB</v>
      </c>
      <c r="P39" s="31" t="str">
        <f t="shared" si="23"/>
        <v>04 Persons</v>
      </c>
      <c r="Q39" s="315">
        <f t="shared" ref="Q39:Q40" si="32">E39+K39</f>
        <v>3144</v>
      </c>
      <c r="R39" s="316"/>
      <c r="S39" s="315">
        <f t="shared" ref="S39:S40" si="33">G39+K39</f>
        <v>1784</v>
      </c>
      <c r="T39" s="316"/>
      <c r="V39" s="53">
        <v>20</v>
      </c>
      <c r="W39" s="53">
        <v>20</v>
      </c>
      <c r="X39" s="50"/>
      <c r="Y39" s="30" t="str">
        <f t="shared" si="24"/>
        <v>Two Bed Room Beach Pool Villa</v>
      </c>
      <c r="Z39" s="31" t="str">
        <f t="shared" si="24"/>
        <v>BB</v>
      </c>
      <c r="AA39" s="31" t="str">
        <f t="shared" si="24"/>
        <v>04 Persons</v>
      </c>
      <c r="AB39" s="315">
        <f t="shared" ref="AB39:AB40" si="34">Q39+V39</f>
        <v>3164</v>
      </c>
      <c r="AC39" s="316"/>
      <c r="AD39" s="313">
        <f t="shared" si="26"/>
        <v>1804</v>
      </c>
      <c r="AE39" s="314"/>
    </row>
    <row r="40" spans="1:31" ht="14.25" customHeight="1">
      <c r="A40" s="30" t="s">
        <v>692</v>
      </c>
      <c r="B40" s="31" t="s">
        <v>139</v>
      </c>
      <c r="C40" s="31" t="s">
        <v>68</v>
      </c>
      <c r="D40" s="31"/>
      <c r="E40" s="31">
        <v>4716</v>
      </c>
      <c r="F40" s="31"/>
      <c r="G40" s="31">
        <v>2676</v>
      </c>
      <c r="H40" s="8"/>
      <c r="I40" s="33"/>
      <c r="J40" s="33"/>
      <c r="K40" s="33">
        <v>0</v>
      </c>
      <c r="L40" s="33">
        <v>0</v>
      </c>
      <c r="N40" s="30" t="str">
        <f t="shared" si="23"/>
        <v xml:space="preserve">Rockstar Two Bed Room Ocean Pool Villa </v>
      </c>
      <c r="O40" s="31" t="str">
        <f t="shared" si="23"/>
        <v>BB</v>
      </c>
      <c r="P40" s="31" t="str">
        <f t="shared" si="23"/>
        <v>04 Persons</v>
      </c>
      <c r="Q40" s="315">
        <f t="shared" si="32"/>
        <v>4716</v>
      </c>
      <c r="R40" s="316"/>
      <c r="S40" s="315">
        <f t="shared" si="33"/>
        <v>2676</v>
      </c>
      <c r="T40" s="316"/>
      <c r="V40" s="53">
        <v>20</v>
      </c>
      <c r="W40" s="53">
        <v>20</v>
      </c>
      <c r="X40" s="50"/>
      <c r="Y40" s="30" t="str">
        <f t="shared" si="24"/>
        <v xml:space="preserve">Rockstar Two Bed Room Ocean Pool Villa </v>
      </c>
      <c r="Z40" s="31" t="str">
        <f t="shared" si="24"/>
        <v>BB</v>
      </c>
      <c r="AA40" s="31" t="str">
        <f t="shared" si="24"/>
        <v>04 Persons</v>
      </c>
      <c r="AB40" s="315">
        <f t="shared" si="34"/>
        <v>4736</v>
      </c>
      <c r="AC40" s="316"/>
      <c r="AD40" s="313">
        <f t="shared" si="26"/>
        <v>2696</v>
      </c>
      <c r="AE40" s="314"/>
    </row>
    <row r="41" spans="1:31" ht="14.25" customHeight="1">
      <c r="A41" s="25" t="s">
        <v>24</v>
      </c>
      <c r="I41" s="25" t="s">
        <v>25</v>
      </c>
      <c r="N41" s="25" t="s">
        <v>26</v>
      </c>
      <c r="V41" s="25" t="s">
        <v>27</v>
      </c>
      <c r="Y41" s="25" t="s">
        <v>28</v>
      </c>
    </row>
    <row r="42" spans="1:31" ht="14.25" customHeight="1">
      <c r="A42" s="307" t="s">
        <v>0</v>
      </c>
      <c r="B42" s="307" t="s">
        <v>1</v>
      </c>
      <c r="C42" s="307" t="s">
        <v>29</v>
      </c>
      <c r="D42" s="288" t="s">
        <v>103</v>
      </c>
      <c r="E42" s="290"/>
      <c r="F42" s="90" t="s">
        <v>556</v>
      </c>
      <c r="G42" s="91"/>
      <c r="H42" s="8"/>
      <c r="I42" s="26" t="s">
        <v>32</v>
      </c>
      <c r="J42" s="26" t="s">
        <v>33</v>
      </c>
      <c r="K42" s="26" t="s">
        <v>34</v>
      </c>
      <c r="L42" s="26" t="s">
        <v>34</v>
      </c>
      <c r="N42" s="301" t="s">
        <v>0</v>
      </c>
      <c r="O42" s="301" t="s">
        <v>1</v>
      </c>
      <c r="P42" s="301" t="s">
        <v>29</v>
      </c>
      <c r="Q42" s="291" t="str">
        <f>D42</f>
        <v>Season 7</v>
      </c>
      <c r="R42" s="293"/>
      <c r="S42" s="291" t="str">
        <f>F42</f>
        <v>Season 8</v>
      </c>
      <c r="T42" s="293"/>
      <c r="V42" s="27" t="str">
        <f>Q42</f>
        <v>Season 7</v>
      </c>
      <c r="W42" s="27" t="str">
        <f>S42</f>
        <v>Season 8</v>
      </c>
      <c r="X42" s="50"/>
      <c r="Y42" s="295" t="s">
        <v>0</v>
      </c>
      <c r="Z42" s="295" t="s">
        <v>1</v>
      </c>
      <c r="AA42" s="295" t="s">
        <v>29</v>
      </c>
      <c r="AB42" s="282" t="str">
        <f>V42</f>
        <v>Season 7</v>
      </c>
      <c r="AC42" s="284"/>
      <c r="AD42" s="282" t="str">
        <f>W42</f>
        <v>Season 8</v>
      </c>
      <c r="AE42" s="284"/>
    </row>
    <row r="43" spans="1:31" ht="14.25" customHeight="1">
      <c r="A43" s="308"/>
      <c r="B43" s="308"/>
      <c r="C43" s="308"/>
      <c r="D43" s="288" t="s">
        <v>696</v>
      </c>
      <c r="E43" s="290"/>
      <c r="F43" s="90" t="s">
        <v>403</v>
      </c>
      <c r="G43" s="91"/>
      <c r="H43" s="8"/>
      <c r="I43" s="26" t="s">
        <v>37</v>
      </c>
      <c r="J43" s="26" t="s">
        <v>38</v>
      </c>
      <c r="K43" s="26" t="s">
        <v>38</v>
      </c>
      <c r="L43" s="26" t="s">
        <v>38</v>
      </c>
      <c r="N43" s="302"/>
      <c r="O43" s="302"/>
      <c r="P43" s="302"/>
      <c r="Q43" s="291" t="str">
        <f>D43</f>
        <v>11 Jul 2020 to 30 Sep 2020</v>
      </c>
      <c r="R43" s="293"/>
      <c r="S43" s="291" t="str">
        <f>F43</f>
        <v>01 Oct 2020 to 31 Oct 2020</v>
      </c>
      <c r="T43" s="293"/>
      <c r="V43" s="27" t="str">
        <f>Q43</f>
        <v>11 Jul 2020 to 30 Sep 2020</v>
      </c>
      <c r="W43" s="27" t="str">
        <f>S43</f>
        <v>01 Oct 2020 to 31 Oct 2020</v>
      </c>
      <c r="X43" s="50"/>
      <c r="Y43" s="296"/>
      <c r="Z43" s="296"/>
      <c r="AA43" s="296"/>
      <c r="AB43" s="282" t="str">
        <f>V43</f>
        <v>11 Jul 2020 to 30 Sep 2020</v>
      </c>
      <c r="AC43" s="284"/>
      <c r="AD43" s="282" t="str">
        <f>W43</f>
        <v>01 Oct 2020 to 31 Oct 2020</v>
      </c>
      <c r="AE43" s="284"/>
    </row>
    <row r="44" spans="1:31" ht="14.25" customHeight="1">
      <c r="A44" s="309"/>
      <c r="B44" s="309"/>
      <c r="C44" s="309"/>
      <c r="D44" s="29" t="s">
        <v>3</v>
      </c>
      <c r="E44" s="29" t="s">
        <v>4</v>
      </c>
      <c r="F44" s="29" t="s">
        <v>3</v>
      </c>
      <c r="G44" s="29" t="s">
        <v>4</v>
      </c>
      <c r="H44" s="8"/>
      <c r="I44" s="26"/>
      <c r="J44" s="26"/>
      <c r="K44" s="26"/>
      <c r="L44" s="26"/>
      <c r="N44" s="303"/>
      <c r="O44" s="303"/>
      <c r="P44" s="303"/>
      <c r="Q44" s="51" t="s">
        <v>3</v>
      </c>
      <c r="R44" s="51" t="s">
        <v>4</v>
      </c>
      <c r="S44" s="51" t="s">
        <v>3</v>
      </c>
      <c r="T44" s="51" t="s">
        <v>4</v>
      </c>
      <c r="V44" s="27"/>
      <c r="W44" s="27"/>
      <c r="X44" s="50"/>
      <c r="Y44" s="297"/>
      <c r="Z44" s="297"/>
      <c r="AA44" s="297"/>
      <c r="AB44" s="52" t="s">
        <v>3</v>
      </c>
      <c r="AC44" s="52" t="s">
        <v>4</v>
      </c>
      <c r="AD44" s="52" t="s">
        <v>3</v>
      </c>
      <c r="AE44" s="52" t="s">
        <v>4</v>
      </c>
    </row>
    <row r="45" spans="1:31" ht="14.25" customHeight="1">
      <c r="A45" s="30" t="s">
        <v>688</v>
      </c>
      <c r="B45" s="31" t="s">
        <v>139</v>
      </c>
      <c r="C45" s="31" t="s">
        <v>140</v>
      </c>
      <c r="D45" s="31">
        <f>E45-200</f>
        <v>326</v>
      </c>
      <c r="E45" s="31">
        <v>526</v>
      </c>
      <c r="F45" s="31">
        <f>G45-200</f>
        <v>396</v>
      </c>
      <c r="G45" s="31">
        <v>596</v>
      </c>
      <c r="H45" s="8"/>
      <c r="I45" s="33"/>
      <c r="J45" s="33"/>
      <c r="K45" s="33">
        <v>0</v>
      </c>
      <c r="L45" s="33">
        <v>0</v>
      </c>
      <c r="N45" s="30" t="str">
        <f t="shared" ref="N45:P51" si="35">A45</f>
        <v>Lagoon Villa</v>
      </c>
      <c r="O45" s="31" t="str">
        <f t="shared" si="35"/>
        <v>BB</v>
      </c>
      <c r="P45" s="31" t="str">
        <f t="shared" si="35"/>
        <v>02 Persons</v>
      </c>
      <c r="Q45" s="31">
        <f>D45+K45</f>
        <v>326</v>
      </c>
      <c r="R45" s="31">
        <f>E45+L45</f>
        <v>526</v>
      </c>
      <c r="S45" s="31">
        <f>F45+K45</f>
        <v>396</v>
      </c>
      <c r="T45" s="31">
        <f>G45+L45</f>
        <v>596</v>
      </c>
      <c r="V45" s="53">
        <v>12</v>
      </c>
      <c r="W45" s="53">
        <v>12</v>
      </c>
      <c r="X45" s="50"/>
      <c r="Y45" s="30" t="str">
        <f t="shared" ref="Y45:AA51" si="36">N45</f>
        <v>Lagoon Villa</v>
      </c>
      <c r="Z45" s="31" t="str">
        <f t="shared" si="36"/>
        <v>BB</v>
      </c>
      <c r="AA45" s="31" t="str">
        <f t="shared" si="36"/>
        <v>02 Persons</v>
      </c>
      <c r="AB45" s="31">
        <f t="shared" ref="AB45:AB48" si="37">Q45+V45</f>
        <v>338</v>
      </c>
      <c r="AC45" s="34">
        <f t="shared" ref="AC45:AD51" si="38">R45+V45</f>
        <v>538</v>
      </c>
      <c r="AD45" s="34">
        <f t="shared" si="38"/>
        <v>408</v>
      </c>
      <c r="AE45" s="34">
        <f t="shared" ref="AE45:AE48" si="39">T45+W45</f>
        <v>608</v>
      </c>
    </row>
    <row r="46" spans="1:31" ht="14.25" customHeight="1">
      <c r="A46" s="30" t="s">
        <v>65</v>
      </c>
      <c r="B46" s="31" t="s">
        <v>139</v>
      </c>
      <c r="C46" s="31" t="s">
        <v>140</v>
      </c>
      <c r="D46" s="31">
        <f t="shared" ref="D46:D48" si="40">E46-200</f>
        <v>405</v>
      </c>
      <c r="E46" s="31">
        <v>605</v>
      </c>
      <c r="F46" s="31">
        <f t="shared" ref="F46:F48" si="41">G46-200</f>
        <v>485</v>
      </c>
      <c r="G46" s="31">
        <v>685</v>
      </c>
      <c r="H46" s="8"/>
      <c r="I46" s="33"/>
      <c r="J46" s="33"/>
      <c r="K46" s="33">
        <v>0</v>
      </c>
      <c r="L46" s="33">
        <v>0</v>
      </c>
      <c r="N46" s="30" t="str">
        <f t="shared" si="35"/>
        <v xml:space="preserve">Beach Villa </v>
      </c>
      <c r="O46" s="31" t="str">
        <f t="shared" si="35"/>
        <v>BB</v>
      </c>
      <c r="P46" s="31" t="str">
        <f t="shared" si="35"/>
        <v>02 Persons</v>
      </c>
      <c r="Q46" s="31">
        <f t="shared" ref="Q46:R48" si="42">D46+K46</f>
        <v>405</v>
      </c>
      <c r="R46" s="31">
        <f t="shared" si="42"/>
        <v>605</v>
      </c>
      <c r="S46" s="31">
        <f t="shared" ref="S46:T48" si="43">F46+K46</f>
        <v>485</v>
      </c>
      <c r="T46" s="31">
        <f t="shared" si="43"/>
        <v>685</v>
      </c>
      <c r="V46" s="53">
        <v>12</v>
      </c>
      <c r="W46" s="53">
        <v>12</v>
      </c>
      <c r="X46" s="50"/>
      <c r="Y46" s="30" t="str">
        <f t="shared" si="36"/>
        <v xml:space="preserve">Beach Villa </v>
      </c>
      <c r="Z46" s="31" t="str">
        <f t="shared" si="36"/>
        <v>BB</v>
      </c>
      <c r="AA46" s="31" t="str">
        <f t="shared" si="36"/>
        <v>02 Persons</v>
      </c>
      <c r="AB46" s="31">
        <f t="shared" si="37"/>
        <v>417</v>
      </c>
      <c r="AC46" s="34">
        <f t="shared" si="38"/>
        <v>617</v>
      </c>
      <c r="AD46" s="34">
        <f t="shared" si="38"/>
        <v>497</v>
      </c>
      <c r="AE46" s="34">
        <f t="shared" si="39"/>
        <v>697</v>
      </c>
    </row>
    <row r="47" spans="1:31" ht="14.25" customHeight="1">
      <c r="A47" s="30" t="s">
        <v>94</v>
      </c>
      <c r="B47" s="31" t="s">
        <v>139</v>
      </c>
      <c r="C47" s="31" t="s">
        <v>140</v>
      </c>
      <c r="D47" s="31">
        <f t="shared" si="40"/>
        <v>484</v>
      </c>
      <c r="E47" s="31">
        <v>684</v>
      </c>
      <c r="F47" s="31">
        <f t="shared" si="41"/>
        <v>575</v>
      </c>
      <c r="G47" s="31">
        <v>775</v>
      </c>
      <c r="H47" s="8"/>
      <c r="I47" s="33"/>
      <c r="J47" s="33"/>
      <c r="K47" s="33">
        <v>0</v>
      </c>
      <c r="L47" s="33">
        <v>0</v>
      </c>
      <c r="N47" s="30" t="str">
        <f t="shared" si="35"/>
        <v>Private Pool Villa</v>
      </c>
      <c r="O47" s="31" t="str">
        <f t="shared" si="35"/>
        <v>BB</v>
      </c>
      <c r="P47" s="31" t="str">
        <f t="shared" si="35"/>
        <v>02 Persons</v>
      </c>
      <c r="Q47" s="31">
        <f t="shared" si="42"/>
        <v>484</v>
      </c>
      <c r="R47" s="31">
        <f t="shared" si="42"/>
        <v>684</v>
      </c>
      <c r="S47" s="31">
        <f t="shared" si="43"/>
        <v>575</v>
      </c>
      <c r="T47" s="31">
        <f t="shared" si="43"/>
        <v>775</v>
      </c>
      <c r="V47" s="53">
        <v>12</v>
      </c>
      <c r="W47" s="53">
        <v>12</v>
      </c>
      <c r="X47" s="50"/>
      <c r="Y47" s="30" t="str">
        <f t="shared" si="36"/>
        <v>Private Pool Villa</v>
      </c>
      <c r="Z47" s="31" t="str">
        <f t="shared" si="36"/>
        <v>BB</v>
      </c>
      <c r="AA47" s="31" t="str">
        <f t="shared" si="36"/>
        <v>02 Persons</v>
      </c>
      <c r="AB47" s="31">
        <f t="shared" si="37"/>
        <v>496</v>
      </c>
      <c r="AC47" s="34">
        <f t="shared" si="38"/>
        <v>696</v>
      </c>
      <c r="AD47" s="34">
        <f t="shared" si="38"/>
        <v>587</v>
      </c>
      <c r="AE47" s="34">
        <f t="shared" si="39"/>
        <v>787</v>
      </c>
    </row>
    <row r="48" spans="1:31" ht="14.25" customHeight="1">
      <c r="A48" s="30" t="s">
        <v>689</v>
      </c>
      <c r="B48" s="31" t="s">
        <v>139</v>
      </c>
      <c r="C48" s="31" t="s">
        <v>140</v>
      </c>
      <c r="D48" s="31">
        <f t="shared" si="40"/>
        <v>642</v>
      </c>
      <c r="E48" s="31">
        <v>842</v>
      </c>
      <c r="F48" s="31">
        <f t="shared" si="41"/>
        <v>754</v>
      </c>
      <c r="G48" s="31">
        <v>954</v>
      </c>
      <c r="H48" s="8"/>
      <c r="I48" s="33"/>
      <c r="J48" s="33"/>
      <c r="K48" s="33">
        <v>0</v>
      </c>
      <c r="L48" s="33">
        <v>0</v>
      </c>
      <c r="N48" s="30" t="str">
        <f t="shared" si="35"/>
        <v>Ocean Pool Villa</v>
      </c>
      <c r="O48" s="31" t="str">
        <f t="shared" si="35"/>
        <v>BB</v>
      </c>
      <c r="P48" s="31" t="str">
        <f t="shared" si="35"/>
        <v>02 Persons</v>
      </c>
      <c r="Q48" s="31">
        <f t="shared" si="42"/>
        <v>642</v>
      </c>
      <c r="R48" s="31">
        <f t="shared" si="42"/>
        <v>842</v>
      </c>
      <c r="S48" s="31">
        <f t="shared" si="43"/>
        <v>754</v>
      </c>
      <c r="T48" s="31">
        <f t="shared" si="43"/>
        <v>954</v>
      </c>
      <c r="V48" s="53">
        <v>12</v>
      </c>
      <c r="W48" s="53">
        <v>12</v>
      </c>
      <c r="X48" s="50"/>
      <c r="Y48" s="30" t="str">
        <f t="shared" si="36"/>
        <v>Ocean Pool Villa</v>
      </c>
      <c r="Z48" s="31" t="str">
        <f t="shared" si="36"/>
        <v>BB</v>
      </c>
      <c r="AA48" s="31" t="str">
        <f t="shared" si="36"/>
        <v>02 Persons</v>
      </c>
      <c r="AB48" s="31">
        <f t="shared" si="37"/>
        <v>654</v>
      </c>
      <c r="AC48" s="34">
        <f t="shared" si="38"/>
        <v>854</v>
      </c>
      <c r="AD48" s="34">
        <f t="shared" si="38"/>
        <v>766</v>
      </c>
      <c r="AE48" s="34">
        <f t="shared" si="39"/>
        <v>966</v>
      </c>
    </row>
    <row r="49" spans="1:31" ht="14.25" customHeight="1">
      <c r="A49" s="30" t="s">
        <v>690</v>
      </c>
      <c r="B49" s="31" t="s">
        <v>139</v>
      </c>
      <c r="C49" s="31" t="s">
        <v>68</v>
      </c>
      <c r="D49" s="31"/>
      <c r="E49" s="31">
        <v>1973</v>
      </c>
      <c r="F49" s="31"/>
      <c r="G49" s="31">
        <v>2235</v>
      </c>
      <c r="H49" s="8"/>
      <c r="I49" s="33"/>
      <c r="J49" s="33"/>
      <c r="K49" s="33">
        <v>0</v>
      </c>
      <c r="L49" s="33">
        <v>0</v>
      </c>
      <c r="N49" s="30" t="str">
        <f t="shared" si="35"/>
        <v xml:space="preserve">Two Bed Room Water Villa with Pool </v>
      </c>
      <c r="O49" s="31" t="str">
        <f t="shared" si="35"/>
        <v>BB</v>
      </c>
      <c r="P49" s="31" t="str">
        <f t="shared" si="35"/>
        <v>04 Persons</v>
      </c>
      <c r="Q49" s="315">
        <f>E49+K49</f>
        <v>1973</v>
      </c>
      <c r="R49" s="316"/>
      <c r="S49" s="315">
        <f>G49+K49</f>
        <v>2235</v>
      </c>
      <c r="T49" s="316"/>
      <c r="V49" s="53">
        <v>20</v>
      </c>
      <c r="W49" s="53">
        <v>20</v>
      </c>
      <c r="X49" s="50"/>
      <c r="Y49" s="30" t="str">
        <f t="shared" si="36"/>
        <v xml:space="preserve">Two Bed Room Water Villa with Pool </v>
      </c>
      <c r="Z49" s="31" t="str">
        <f t="shared" si="36"/>
        <v>BB</v>
      </c>
      <c r="AA49" s="31" t="str">
        <f t="shared" si="36"/>
        <v>04 Persons</v>
      </c>
      <c r="AB49" s="315">
        <f>Q49+V49</f>
        <v>1993</v>
      </c>
      <c r="AC49" s="316"/>
      <c r="AD49" s="313">
        <f t="shared" si="38"/>
        <v>2255</v>
      </c>
      <c r="AE49" s="314"/>
    </row>
    <row r="50" spans="1:31" ht="14.25" customHeight="1">
      <c r="A50" s="30" t="s">
        <v>691</v>
      </c>
      <c r="B50" s="31" t="s">
        <v>139</v>
      </c>
      <c r="C50" s="31" t="s">
        <v>68</v>
      </c>
      <c r="D50" s="31"/>
      <c r="E50" s="31">
        <v>2104</v>
      </c>
      <c r="F50" s="31"/>
      <c r="G50" s="31">
        <v>2384</v>
      </c>
      <c r="H50" s="8"/>
      <c r="I50" s="33"/>
      <c r="J50" s="33"/>
      <c r="K50" s="33">
        <v>0</v>
      </c>
      <c r="L50" s="33">
        <v>0</v>
      </c>
      <c r="N50" s="30" t="str">
        <f t="shared" si="35"/>
        <v>Two Bed Room Beach Pool Villa</v>
      </c>
      <c r="O50" s="31" t="str">
        <f t="shared" si="35"/>
        <v>BB</v>
      </c>
      <c r="P50" s="31" t="str">
        <f t="shared" si="35"/>
        <v>04 Persons</v>
      </c>
      <c r="Q50" s="315">
        <f t="shared" ref="Q50:Q51" si="44">E50+K50</f>
        <v>2104</v>
      </c>
      <c r="R50" s="316"/>
      <c r="S50" s="315">
        <f t="shared" ref="S50:S51" si="45">G50+K50</f>
        <v>2384</v>
      </c>
      <c r="T50" s="316"/>
      <c r="V50" s="53">
        <v>20</v>
      </c>
      <c r="W50" s="53">
        <v>20</v>
      </c>
      <c r="X50" s="50"/>
      <c r="Y50" s="30" t="str">
        <f t="shared" si="36"/>
        <v>Two Bed Room Beach Pool Villa</v>
      </c>
      <c r="Z50" s="31" t="str">
        <f t="shared" si="36"/>
        <v>BB</v>
      </c>
      <c r="AA50" s="31" t="str">
        <f t="shared" si="36"/>
        <v>04 Persons</v>
      </c>
      <c r="AB50" s="315">
        <f t="shared" ref="AB50:AB51" si="46">Q50+V50</f>
        <v>2124</v>
      </c>
      <c r="AC50" s="316"/>
      <c r="AD50" s="313">
        <f t="shared" si="38"/>
        <v>2404</v>
      </c>
      <c r="AE50" s="314"/>
    </row>
    <row r="51" spans="1:31" ht="14.25" customHeight="1">
      <c r="A51" s="30" t="s">
        <v>692</v>
      </c>
      <c r="B51" s="31" t="s">
        <v>139</v>
      </c>
      <c r="C51" s="31" t="s">
        <v>68</v>
      </c>
      <c r="D51" s="31"/>
      <c r="E51" s="31">
        <v>3156</v>
      </c>
      <c r="F51" s="31"/>
      <c r="G51" s="31">
        <v>3576</v>
      </c>
      <c r="H51" s="8"/>
      <c r="I51" s="33"/>
      <c r="J51" s="33"/>
      <c r="K51" s="33">
        <v>0</v>
      </c>
      <c r="L51" s="33">
        <v>0</v>
      </c>
      <c r="N51" s="30" t="str">
        <f t="shared" si="35"/>
        <v xml:space="preserve">Rockstar Two Bed Room Ocean Pool Villa </v>
      </c>
      <c r="O51" s="31" t="str">
        <f t="shared" si="35"/>
        <v>BB</v>
      </c>
      <c r="P51" s="31" t="str">
        <f t="shared" si="35"/>
        <v>04 Persons</v>
      </c>
      <c r="Q51" s="315">
        <f t="shared" si="44"/>
        <v>3156</v>
      </c>
      <c r="R51" s="316"/>
      <c r="S51" s="315">
        <f t="shared" si="45"/>
        <v>3576</v>
      </c>
      <c r="T51" s="316"/>
      <c r="V51" s="53">
        <v>20</v>
      </c>
      <c r="W51" s="53">
        <v>20</v>
      </c>
      <c r="X51" s="50"/>
      <c r="Y51" s="30" t="str">
        <f t="shared" si="36"/>
        <v xml:space="preserve">Rockstar Two Bed Room Ocean Pool Villa </v>
      </c>
      <c r="Z51" s="31" t="str">
        <f t="shared" si="36"/>
        <v>BB</v>
      </c>
      <c r="AA51" s="31" t="str">
        <f t="shared" si="36"/>
        <v>04 Persons</v>
      </c>
      <c r="AB51" s="315">
        <f t="shared" si="46"/>
        <v>3176</v>
      </c>
      <c r="AC51" s="316"/>
      <c r="AD51" s="313">
        <f t="shared" si="38"/>
        <v>3596</v>
      </c>
      <c r="AE51" s="314"/>
    </row>
    <row r="52" spans="1:31" ht="14.25" customHeight="1">
      <c r="A52" s="25" t="s">
        <v>24</v>
      </c>
      <c r="I52" s="25" t="s">
        <v>25</v>
      </c>
      <c r="N52" s="25" t="s">
        <v>26</v>
      </c>
      <c r="V52" s="25" t="s">
        <v>27</v>
      </c>
      <c r="Y52" s="25" t="s">
        <v>28</v>
      </c>
    </row>
    <row r="53" spans="1:31" ht="14.25" customHeight="1">
      <c r="A53" s="92" t="s">
        <v>0</v>
      </c>
      <c r="B53" s="92" t="s">
        <v>1</v>
      </c>
      <c r="C53" s="92" t="s">
        <v>29</v>
      </c>
      <c r="D53" s="90" t="s">
        <v>697</v>
      </c>
      <c r="E53" s="91"/>
      <c r="F53" s="90" t="s">
        <v>698</v>
      </c>
      <c r="G53" s="91"/>
      <c r="H53" s="8"/>
      <c r="I53" s="26" t="s">
        <v>32</v>
      </c>
      <c r="J53" s="26" t="s">
        <v>33</v>
      </c>
      <c r="K53" s="26" t="s">
        <v>34</v>
      </c>
      <c r="L53" s="26" t="s">
        <v>34</v>
      </c>
      <c r="N53" s="93" t="s">
        <v>0</v>
      </c>
      <c r="O53" s="93" t="s">
        <v>1</v>
      </c>
      <c r="P53" s="93" t="s">
        <v>29</v>
      </c>
      <c r="Q53" s="94" t="str">
        <f>D53</f>
        <v>Season 9</v>
      </c>
      <c r="R53" s="95"/>
      <c r="S53" s="94" t="str">
        <f>F53</f>
        <v>Season 10</v>
      </c>
      <c r="T53" s="95"/>
      <c r="V53" s="27" t="str">
        <f>Q53</f>
        <v>Season 9</v>
      </c>
      <c r="W53" s="27" t="str">
        <f>S53</f>
        <v>Season 10</v>
      </c>
      <c r="X53" s="50"/>
      <c r="Y53" s="96" t="s">
        <v>0</v>
      </c>
      <c r="Z53" s="96" t="s">
        <v>1</v>
      </c>
      <c r="AA53" s="96" t="s">
        <v>29</v>
      </c>
      <c r="AB53" s="97" t="str">
        <f>V53</f>
        <v>Season 9</v>
      </c>
      <c r="AC53" s="98"/>
      <c r="AD53" s="97" t="str">
        <f>W53</f>
        <v>Season 10</v>
      </c>
      <c r="AE53" s="98"/>
    </row>
    <row r="54" spans="1:31" ht="14.25" customHeight="1">
      <c r="A54" s="99"/>
      <c r="B54" s="99"/>
      <c r="C54" s="99"/>
      <c r="D54" s="90" t="s">
        <v>699</v>
      </c>
      <c r="E54" s="91"/>
      <c r="F54" s="90" t="s">
        <v>700</v>
      </c>
      <c r="G54" s="91"/>
      <c r="H54" s="8"/>
      <c r="I54" s="26" t="s">
        <v>37</v>
      </c>
      <c r="J54" s="26" t="s">
        <v>38</v>
      </c>
      <c r="K54" s="26" t="s">
        <v>38</v>
      </c>
      <c r="L54" s="26" t="s">
        <v>38</v>
      </c>
      <c r="N54" s="100"/>
      <c r="O54" s="100"/>
      <c r="P54" s="100"/>
      <c r="Q54" s="94" t="str">
        <f>D54</f>
        <v>01 Nov 2020 to 30 Nov 2020</v>
      </c>
      <c r="R54" s="95"/>
      <c r="S54" s="94" t="str">
        <f>F54</f>
        <v>01 Dec 2020 to 23 Dec 2020</v>
      </c>
      <c r="T54" s="95"/>
      <c r="V54" s="27" t="str">
        <f>Q54</f>
        <v>01 Nov 2020 to 30 Nov 2020</v>
      </c>
      <c r="W54" s="27" t="str">
        <f>S54</f>
        <v>01 Dec 2020 to 23 Dec 2020</v>
      </c>
      <c r="X54" s="50"/>
      <c r="Y54" s="101"/>
      <c r="Z54" s="101"/>
      <c r="AA54" s="101"/>
      <c r="AB54" s="97" t="str">
        <f>V54</f>
        <v>01 Nov 2020 to 30 Nov 2020</v>
      </c>
      <c r="AC54" s="98"/>
      <c r="AD54" s="97" t="str">
        <f>W54</f>
        <v>01 Dec 2020 to 23 Dec 2020</v>
      </c>
      <c r="AE54" s="98"/>
    </row>
    <row r="55" spans="1:31" ht="14.25" customHeight="1">
      <c r="A55" s="102"/>
      <c r="B55" s="102"/>
      <c r="C55" s="102"/>
      <c r="D55" s="29" t="s">
        <v>3</v>
      </c>
      <c r="E55" s="29" t="s">
        <v>4</v>
      </c>
      <c r="F55" s="29" t="s">
        <v>3</v>
      </c>
      <c r="G55" s="29" t="s">
        <v>4</v>
      </c>
      <c r="H55" s="8"/>
      <c r="I55" s="26"/>
      <c r="J55" s="26"/>
      <c r="K55" s="26"/>
      <c r="L55" s="26"/>
      <c r="N55" s="103"/>
      <c r="O55" s="103"/>
      <c r="P55" s="103"/>
      <c r="Q55" s="51" t="s">
        <v>3</v>
      </c>
      <c r="R55" s="51" t="s">
        <v>4</v>
      </c>
      <c r="S55" s="51" t="s">
        <v>3</v>
      </c>
      <c r="T55" s="51" t="s">
        <v>4</v>
      </c>
      <c r="V55" s="27"/>
      <c r="W55" s="27"/>
      <c r="X55" s="50"/>
      <c r="Y55" s="104"/>
      <c r="Z55" s="104"/>
      <c r="AA55" s="104"/>
      <c r="AB55" s="52" t="s">
        <v>3</v>
      </c>
      <c r="AC55" s="52" t="s">
        <v>4</v>
      </c>
      <c r="AD55" s="52" t="s">
        <v>3</v>
      </c>
      <c r="AE55" s="52" t="s">
        <v>4</v>
      </c>
    </row>
    <row r="56" spans="1:31" ht="14.25" customHeight="1">
      <c r="A56" s="30" t="s">
        <v>688</v>
      </c>
      <c r="B56" s="31" t="s">
        <v>139</v>
      </c>
      <c r="C56" s="31" t="s">
        <v>140</v>
      </c>
      <c r="D56" s="31">
        <f>E56-200</f>
        <v>426</v>
      </c>
      <c r="E56" s="31">
        <v>626</v>
      </c>
      <c r="F56" s="31">
        <f>G56-200</f>
        <v>352</v>
      </c>
      <c r="G56" s="31">
        <v>552</v>
      </c>
      <c r="H56" s="8"/>
      <c r="I56" s="33"/>
      <c r="J56" s="33"/>
      <c r="K56" s="33">
        <v>0</v>
      </c>
      <c r="L56" s="33">
        <v>0</v>
      </c>
      <c r="N56" s="30" t="str">
        <f t="shared" ref="N56:P62" si="47">A56</f>
        <v>Lagoon Villa</v>
      </c>
      <c r="O56" s="31" t="str">
        <f t="shared" si="47"/>
        <v>BB</v>
      </c>
      <c r="P56" s="31" t="str">
        <f t="shared" si="47"/>
        <v>02 Persons</v>
      </c>
      <c r="Q56" s="31">
        <f>D56+K56</f>
        <v>426</v>
      </c>
      <c r="R56" s="31">
        <f>E56+L56</f>
        <v>626</v>
      </c>
      <c r="S56" s="31">
        <f>F56+K56</f>
        <v>352</v>
      </c>
      <c r="T56" s="31">
        <f>G56+L56</f>
        <v>552</v>
      </c>
      <c r="V56" s="53">
        <v>12</v>
      </c>
      <c r="W56" s="53">
        <v>12</v>
      </c>
      <c r="X56" s="50"/>
      <c r="Y56" s="30" t="str">
        <f t="shared" ref="Y56:AA62" si="48">N56</f>
        <v>Lagoon Villa</v>
      </c>
      <c r="Z56" s="31" t="str">
        <f t="shared" si="48"/>
        <v>BB</v>
      </c>
      <c r="AA56" s="31" t="str">
        <f t="shared" si="48"/>
        <v>02 Persons</v>
      </c>
      <c r="AB56" s="31">
        <f t="shared" ref="AB56:AB59" si="49">Q56+V56</f>
        <v>438</v>
      </c>
      <c r="AC56" s="34">
        <f t="shared" ref="AC56:AD62" si="50">R56+V56</f>
        <v>638</v>
      </c>
      <c r="AD56" s="34">
        <f t="shared" si="50"/>
        <v>364</v>
      </c>
      <c r="AE56" s="34">
        <f t="shared" ref="AE56:AE59" si="51">T56+W56</f>
        <v>564</v>
      </c>
    </row>
    <row r="57" spans="1:31" ht="14.25" customHeight="1">
      <c r="A57" s="30" t="s">
        <v>65</v>
      </c>
      <c r="B57" s="31" t="s">
        <v>139</v>
      </c>
      <c r="C57" s="31" t="s">
        <v>140</v>
      </c>
      <c r="D57" s="31">
        <f t="shared" ref="D57:D59" si="52">E57-200</f>
        <v>520</v>
      </c>
      <c r="E57" s="31">
        <v>720</v>
      </c>
      <c r="F57" s="31">
        <f t="shared" ref="F57:F59" si="53">G57-200</f>
        <v>435</v>
      </c>
      <c r="G57" s="31">
        <v>635</v>
      </c>
      <c r="H57" s="8"/>
      <c r="I57" s="33"/>
      <c r="J57" s="33"/>
      <c r="K57" s="33">
        <v>0</v>
      </c>
      <c r="L57" s="33">
        <v>0</v>
      </c>
      <c r="N57" s="30" t="str">
        <f t="shared" si="47"/>
        <v xml:space="preserve">Beach Villa </v>
      </c>
      <c r="O57" s="31" t="str">
        <f t="shared" si="47"/>
        <v>BB</v>
      </c>
      <c r="P57" s="31" t="str">
        <f t="shared" si="47"/>
        <v>02 Persons</v>
      </c>
      <c r="Q57" s="31">
        <f t="shared" ref="Q57:R59" si="54">D57+K57</f>
        <v>520</v>
      </c>
      <c r="R57" s="31">
        <f t="shared" si="54"/>
        <v>720</v>
      </c>
      <c r="S57" s="31">
        <f t="shared" ref="S57:T59" si="55">F57+K57</f>
        <v>435</v>
      </c>
      <c r="T57" s="31">
        <f t="shared" si="55"/>
        <v>635</v>
      </c>
      <c r="V57" s="53">
        <v>12</v>
      </c>
      <c r="W57" s="53">
        <v>12</v>
      </c>
      <c r="X57" s="50"/>
      <c r="Y57" s="30" t="str">
        <f t="shared" si="48"/>
        <v xml:space="preserve">Beach Villa </v>
      </c>
      <c r="Z57" s="31" t="str">
        <f t="shared" si="48"/>
        <v>BB</v>
      </c>
      <c r="AA57" s="31" t="str">
        <f t="shared" si="48"/>
        <v>02 Persons</v>
      </c>
      <c r="AB57" s="31">
        <f t="shared" si="49"/>
        <v>532</v>
      </c>
      <c r="AC57" s="34">
        <f t="shared" si="50"/>
        <v>732</v>
      </c>
      <c r="AD57" s="34">
        <f t="shared" si="50"/>
        <v>447</v>
      </c>
      <c r="AE57" s="34">
        <f t="shared" si="51"/>
        <v>647</v>
      </c>
    </row>
    <row r="58" spans="1:31" ht="14.25" customHeight="1">
      <c r="A58" s="30" t="s">
        <v>94</v>
      </c>
      <c r="B58" s="31" t="s">
        <v>139</v>
      </c>
      <c r="C58" s="31" t="s">
        <v>140</v>
      </c>
      <c r="D58" s="31">
        <f t="shared" si="52"/>
        <v>614</v>
      </c>
      <c r="E58" s="31">
        <v>814</v>
      </c>
      <c r="F58" s="31">
        <f t="shared" si="53"/>
        <v>518</v>
      </c>
      <c r="G58" s="31">
        <v>718</v>
      </c>
      <c r="H58" s="8"/>
      <c r="I58" s="33"/>
      <c r="J58" s="33"/>
      <c r="K58" s="33">
        <v>0</v>
      </c>
      <c r="L58" s="33">
        <v>0</v>
      </c>
      <c r="N58" s="30" t="str">
        <f t="shared" si="47"/>
        <v>Private Pool Villa</v>
      </c>
      <c r="O58" s="31" t="str">
        <f t="shared" si="47"/>
        <v>BB</v>
      </c>
      <c r="P58" s="31" t="str">
        <f t="shared" si="47"/>
        <v>02 Persons</v>
      </c>
      <c r="Q58" s="31">
        <f t="shared" si="54"/>
        <v>614</v>
      </c>
      <c r="R58" s="31">
        <f t="shared" si="54"/>
        <v>814</v>
      </c>
      <c r="S58" s="31">
        <f t="shared" si="55"/>
        <v>518</v>
      </c>
      <c r="T58" s="31">
        <f t="shared" si="55"/>
        <v>718</v>
      </c>
      <c r="V58" s="53">
        <v>12</v>
      </c>
      <c r="W58" s="53">
        <v>12</v>
      </c>
      <c r="X58" s="50"/>
      <c r="Y58" s="30" t="str">
        <f t="shared" si="48"/>
        <v>Private Pool Villa</v>
      </c>
      <c r="Z58" s="31" t="str">
        <f t="shared" si="48"/>
        <v>BB</v>
      </c>
      <c r="AA58" s="31" t="str">
        <f t="shared" si="48"/>
        <v>02 Persons</v>
      </c>
      <c r="AB58" s="31">
        <f t="shared" si="49"/>
        <v>626</v>
      </c>
      <c r="AC58" s="34">
        <f t="shared" si="50"/>
        <v>826</v>
      </c>
      <c r="AD58" s="34">
        <f t="shared" si="50"/>
        <v>530</v>
      </c>
      <c r="AE58" s="34">
        <f t="shared" si="51"/>
        <v>730</v>
      </c>
    </row>
    <row r="59" spans="1:31" ht="14.25" customHeight="1">
      <c r="A59" s="30" t="s">
        <v>689</v>
      </c>
      <c r="B59" s="31" t="s">
        <v>139</v>
      </c>
      <c r="C59" s="31" t="s">
        <v>140</v>
      </c>
      <c r="D59" s="31">
        <f t="shared" si="52"/>
        <v>802</v>
      </c>
      <c r="E59" s="31">
        <v>1002</v>
      </c>
      <c r="F59" s="31">
        <f t="shared" si="53"/>
        <v>683</v>
      </c>
      <c r="G59" s="31">
        <v>883</v>
      </c>
      <c r="H59" s="8"/>
      <c r="I59" s="33"/>
      <c r="J59" s="33"/>
      <c r="K59" s="33">
        <v>0</v>
      </c>
      <c r="L59" s="33">
        <v>0</v>
      </c>
      <c r="N59" s="30" t="str">
        <f t="shared" si="47"/>
        <v>Ocean Pool Villa</v>
      </c>
      <c r="O59" s="31" t="str">
        <f t="shared" si="47"/>
        <v>BB</v>
      </c>
      <c r="P59" s="31" t="str">
        <f t="shared" si="47"/>
        <v>02 Persons</v>
      </c>
      <c r="Q59" s="31">
        <f t="shared" si="54"/>
        <v>802</v>
      </c>
      <c r="R59" s="31">
        <f t="shared" si="54"/>
        <v>1002</v>
      </c>
      <c r="S59" s="31">
        <f t="shared" si="55"/>
        <v>683</v>
      </c>
      <c r="T59" s="31">
        <f t="shared" si="55"/>
        <v>883</v>
      </c>
      <c r="V59" s="53">
        <v>12</v>
      </c>
      <c r="W59" s="53">
        <v>12</v>
      </c>
      <c r="X59" s="50"/>
      <c r="Y59" s="30" t="str">
        <f t="shared" si="48"/>
        <v>Ocean Pool Villa</v>
      </c>
      <c r="Z59" s="31" t="str">
        <f t="shared" si="48"/>
        <v>BB</v>
      </c>
      <c r="AA59" s="31" t="str">
        <f t="shared" si="48"/>
        <v>02 Persons</v>
      </c>
      <c r="AB59" s="31">
        <f t="shared" si="49"/>
        <v>814</v>
      </c>
      <c r="AC59" s="34">
        <f t="shared" si="50"/>
        <v>1014</v>
      </c>
      <c r="AD59" s="34">
        <f t="shared" si="50"/>
        <v>695</v>
      </c>
      <c r="AE59" s="34">
        <f t="shared" si="51"/>
        <v>895</v>
      </c>
    </row>
    <row r="60" spans="1:31" ht="14.25" customHeight="1">
      <c r="A60" s="30" t="s">
        <v>690</v>
      </c>
      <c r="B60" s="31" t="s">
        <v>139</v>
      </c>
      <c r="C60" s="31" t="s">
        <v>68</v>
      </c>
      <c r="D60" s="31"/>
      <c r="E60" s="31">
        <v>2348</v>
      </c>
      <c r="F60" s="31"/>
      <c r="G60" s="31">
        <v>2070</v>
      </c>
      <c r="H60" s="8"/>
      <c r="I60" s="33"/>
      <c r="J60" s="33"/>
      <c r="K60" s="33">
        <v>0</v>
      </c>
      <c r="L60" s="33">
        <v>0</v>
      </c>
      <c r="N60" s="30" t="str">
        <f t="shared" si="47"/>
        <v xml:space="preserve">Two Bed Room Water Villa with Pool </v>
      </c>
      <c r="O60" s="31" t="str">
        <f t="shared" si="47"/>
        <v>BB</v>
      </c>
      <c r="P60" s="31" t="str">
        <f t="shared" si="47"/>
        <v>04 Persons</v>
      </c>
      <c r="Q60" s="105">
        <f>E60+K60</f>
        <v>2348</v>
      </c>
      <c r="R60" s="106"/>
      <c r="S60" s="105">
        <f>G60+K60</f>
        <v>2070</v>
      </c>
      <c r="T60" s="106"/>
      <c r="V60" s="53">
        <v>20</v>
      </c>
      <c r="W60" s="53">
        <v>20</v>
      </c>
      <c r="X60" s="50"/>
      <c r="Y60" s="30" t="str">
        <f t="shared" si="48"/>
        <v xml:space="preserve">Two Bed Room Water Villa with Pool </v>
      </c>
      <c r="Z60" s="31" t="str">
        <f t="shared" si="48"/>
        <v>BB</v>
      </c>
      <c r="AA60" s="31" t="str">
        <f t="shared" si="48"/>
        <v>04 Persons</v>
      </c>
      <c r="AB60" s="105">
        <f>Q60+V60</f>
        <v>2368</v>
      </c>
      <c r="AC60" s="106"/>
      <c r="AD60" s="107">
        <f t="shared" si="50"/>
        <v>2090</v>
      </c>
      <c r="AE60" s="108"/>
    </row>
    <row r="61" spans="1:31" ht="14.25" customHeight="1">
      <c r="A61" s="30" t="s">
        <v>691</v>
      </c>
      <c r="B61" s="31" t="s">
        <v>139</v>
      </c>
      <c r="C61" s="31" t="s">
        <v>68</v>
      </c>
      <c r="D61" s="31"/>
      <c r="E61" s="31">
        <v>2504</v>
      </c>
      <c r="F61" s="31"/>
      <c r="G61" s="31">
        <v>2208</v>
      </c>
      <c r="H61" s="8"/>
      <c r="I61" s="33"/>
      <c r="J61" s="33"/>
      <c r="K61" s="33">
        <v>0</v>
      </c>
      <c r="L61" s="33">
        <v>0</v>
      </c>
      <c r="N61" s="30" t="str">
        <f t="shared" si="47"/>
        <v>Two Bed Room Beach Pool Villa</v>
      </c>
      <c r="O61" s="31" t="str">
        <f t="shared" si="47"/>
        <v>BB</v>
      </c>
      <c r="P61" s="31" t="str">
        <f t="shared" si="47"/>
        <v>04 Persons</v>
      </c>
      <c r="Q61" s="105">
        <f t="shared" ref="Q61:Q62" si="56">E61+K61</f>
        <v>2504</v>
      </c>
      <c r="R61" s="106"/>
      <c r="S61" s="105">
        <f t="shared" ref="S61:S62" si="57">G61+K61</f>
        <v>2208</v>
      </c>
      <c r="T61" s="106"/>
      <c r="V61" s="53">
        <v>20</v>
      </c>
      <c r="W61" s="53">
        <v>20</v>
      </c>
      <c r="X61" s="50"/>
      <c r="Y61" s="30" t="str">
        <f t="shared" si="48"/>
        <v>Two Bed Room Beach Pool Villa</v>
      </c>
      <c r="Z61" s="31" t="str">
        <f t="shared" si="48"/>
        <v>BB</v>
      </c>
      <c r="AA61" s="31" t="str">
        <f t="shared" si="48"/>
        <v>04 Persons</v>
      </c>
      <c r="AB61" s="105">
        <f t="shared" ref="AB61:AB62" si="58">Q61+V61</f>
        <v>2524</v>
      </c>
      <c r="AC61" s="106"/>
      <c r="AD61" s="107">
        <f t="shared" si="50"/>
        <v>2228</v>
      </c>
      <c r="AE61" s="108"/>
    </row>
    <row r="62" spans="1:31" ht="14.25" customHeight="1">
      <c r="A62" s="30" t="s">
        <v>692</v>
      </c>
      <c r="B62" s="31" t="s">
        <v>139</v>
      </c>
      <c r="C62" s="31" t="s">
        <v>68</v>
      </c>
      <c r="D62" s="31"/>
      <c r="E62" s="31">
        <v>3756</v>
      </c>
      <c r="F62" s="31"/>
      <c r="G62" s="31">
        <v>3312</v>
      </c>
      <c r="H62" s="8"/>
      <c r="I62" s="33"/>
      <c r="J62" s="33"/>
      <c r="K62" s="33">
        <v>0</v>
      </c>
      <c r="L62" s="33">
        <v>0</v>
      </c>
      <c r="N62" s="30" t="str">
        <f t="shared" si="47"/>
        <v xml:space="preserve">Rockstar Two Bed Room Ocean Pool Villa </v>
      </c>
      <c r="O62" s="31" t="str">
        <f t="shared" si="47"/>
        <v>BB</v>
      </c>
      <c r="P62" s="31" t="str">
        <f t="shared" si="47"/>
        <v>04 Persons</v>
      </c>
      <c r="Q62" s="105">
        <f t="shared" si="56"/>
        <v>3756</v>
      </c>
      <c r="R62" s="106"/>
      <c r="S62" s="105">
        <f t="shared" si="57"/>
        <v>3312</v>
      </c>
      <c r="T62" s="106"/>
      <c r="V62" s="53">
        <v>20</v>
      </c>
      <c r="W62" s="53">
        <v>20</v>
      </c>
      <c r="X62" s="50"/>
      <c r="Y62" s="30" t="str">
        <f t="shared" si="48"/>
        <v xml:space="preserve">Rockstar Two Bed Room Ocean Pool Villa </v>
      </c>
      <c r="Z62" s="31" t="str">
        <f t="shared" si="48"/>
        <v>BB</v>
      </c>
      <c r="AA62" s="31" t="str">
        <f t="shared" si="48"/>
        <v>04 Persons</v>
      </c>
      <c r="AB62" s="105">
        <f t="shared" si="58"/>
        <v>3776</v>
      </c>
      <c r="AC62" s="106"/>
      <c r="AD62" s="107">
        <f t="shared" si="50"/>
        <v>3332</v>
      </c>
      <c r="AE62" s="108"/>
    </row>
    <row r="63" spans="1:31" ht="14.25" customHeight="1">
      <c r="A63" s="25" t="s">
        <v>24</v>
      </c>
      <c r="I63" s="25" t="s">
        <v>25</v>
      </c>
      <c r="N63" s="25" t="s">
        <v>26</v>
      </c>
      <c r="V63" s="25" t="s">
        <v>27</v>
      </c>
      <c r="Y63" s="25" t="s">
        <v>28</v>
      </c>
    </row>
    <row r="64" spans="1:31" ht="14.25" customHeight="1">
      <c r="A64" s="92" t="s">
        <v>0</v>
      </c>
      <c r="B64" s="92" t="s">
        <v>1</v>
      </c>
      <c r="C64" s="92" t="s">
        <v>29</v>
      </c>
      <c r="D64" s="90" t="s">
        <v>701</v>
      </c>
      <c r="E64" s="91"/>
      <c r="F64" s="90">
        <v>0</v>
      </c>
      <c r="G64" s="91">
        <v>0</v>
      </c>
      <c r="H64" s="8"/>
      <c r="I64" s="26" t="s">
        <v>32</v>
      </c>
      <c r="J64" s="26" t="s">
        <v>33</v>
      </c>
      <c r="K64" s="26" t="s">
        <v>34</v>
      </c>
      <c r="L64" s="26" t="s">
        <v>34</v>
      </c>
      <c r="N64" s="93" t="s">
        <v>0</v>
      </c>
      <c r="O64" s="93" t="s">
        <v>1</v>
      </c>
      <c r="P64" s="93" t="s">
        <v>29</v>
      </c>
      <c r="Q64" s="94" t="str">
        <f>D64</f>
        <v>Season 11</v>
      </c>
      <c r="R64" s="95"/>
      <c r="S64" s="94">
        <f>F64</f>
        <v>0</v>
      </c>
      <c r="T64" s="95"/>
      <c r="V64" s="27" t="str">
        <f>Q64</f>
        <v>Season 11</v>
      </c>
      <c r="W64" s="27">
        <f>S64</f>
        <v>0</v>
      </c>
      <c r="X64" s="50"/>
      <c r="Y64" s="96" t="s">
        <v>0</v>
      </c>
      <c r="Z64" s="96" t="s">
        <v>1</v>
      </c>
      <c r="AA64" s="96" t="s">
        <v>29</v>
      </c>
      <c r="AB64" s="97" t="str">
        <f>V64</f>
        <v>Season 11</v>
      </c>
      <c r="AC64" s="98"/>
      <c r="AD64" s="97">
        <f>W64</f>
        <v>0</v>
      </c>
      <c r="AE64" s="98"/>
    </row>
    <row r="65" spans="1:31" ht="14.25" customHeight="1">
      <c r="A65" s="99"/>
      <c r="B65" s="99"/>
      <c r="C65" s="99"/>
      <c r="D65" s="90" t="s">
        <v>702</v>
      </c>
      <c r="E65" s="91"/>
      <c r="F65" s="90">
        <v>0</v>
      </c>
      <c r="G65" s="91">
        <v>0</v>
      </c>
      <c r="H65" s="8"/>
      <c r="I65" s="26" t="s">
        <v>37</v>
      </c>
      <c r="J65" s="26" t="s">
        <v>38</v>
      </c>
      <c r="K65" s="26" t="s">
        <v>38</v>
      </c>
      <c r="L65" s="26" t="s">
        <v>38</v>
      </c>
      <c r="N65" s="100"/>
      <c r="O65" s="100"/>
      <c r="P65" s="100"/>
      <c r="Q65" s="94" t="str">
        <f>D65</f>
        <v>24 Dec 2020 to 06 Jan 2021</v>
      </c>
      <c r="R65" s="95"/>
      <c r="S65" s="94">
        <f>F65</f>
        <v>0</v>
      </c>
      <c r="T65" s="95"/>
      <c r="V65" s="27" t="str">
        <f>Q65</f>
        <v>24 Dec 2020 to 06 Jan 2021</v>
      </c>
      <c r="W65" s="27">
        <f>S65</f>
        <v>0</v>
      </c>
      <c r="X65" s="50"/>
      <c r="Y65" s="101"/>
      <c r="Z65" s="101"/>
      <c r="AA65" s="101"/>
      <c r="AB65" s="97" t="str">
        <f>V65</f>
        <v>24 Dec 2020 to 06 Jan 2021</v>
      </c>
      <c r="AC65" s="98"/>
      <c r="AD65" s="97">
        <f>W65</f>
        <v>0</v>
      </c>
      <c r="AE65" s="98"/>
    </row>
    <row r="66" spans="1:31" ht="14.25" customHeight="1">
      <c r="A66" s="102"/>
      <c r="B66" s="102"/>
      <c r="C66" s="102"/>
      <c r="D66" s="29" t="s">
        <v>3</v>
      </c>
      <c r="E66" s="29" t="s">
        <v>4</v>
      </c>
      <c r="F66" s="29">
        <v>0</v>
      </c>
      <c r="G66" s="29">
        <v>0</v>
      </c>
      <c r="H66" s="8"/>
      <c r="I66" s="26"/>
      <c r="J66" s="26"/>
      <c r="K66" s="26"/>
      <c r="L66" s="26"/>
      <c r="N66" s="103"/>
      <c r="O66" s="103"/>
      <c r="P66" s="103"/>
      <c r="Q66" s="51" t="s">
        <v>3</v>
      </c>
      <c r="R66" s="51" t="s">
        <v>4</v>
      </c>
      <c r="S66" s="51" t="s">
        <v>3</v>
      </c>
      <c r="T66" s="51" t="s">
        <v>4</v>
      </c>
      <c r="V66" s="27"/>
      <c r="W66" s="27"/>
      <c r="X66" s="50"/>
      <c r="Y66" s="104"/>
      <c r="Z66" s="104"/>
      <c r="AA66" s="104"/>
      <c r="AB66" s="52" t="s">
        <v>3</v>
      </c>
      <c r="AC66" s="52" t="s">
        <v>4</v>
      </c>
      <c r="AD66" s="52" t="s">
        <v>3</v>
      </c>
      <c r="AE66" s="52" t="s">
        <v>4</v>
      </c>
    </row>
    <row r="67" spans="1:31" ht="14.25" customHeight="1">
      <c r="A67" s="30" t="s">
        <v>688</v>
      </c>
      <c r="B67" s="31" t="s">
        <v>139</v>
      </c>
      <c r="C67" s="31" t="s">
        <v>140</v>
      </c>
      <c r="D67" s="31">
        <f>E67-200</f>
        <v>1080</v>
      </c>
      <c r="E67" s="31">
        <v>1280</v>
      </c>
      <c r="F67" s="31">
        <v>0</v>
      </c>
      <c r="G67" s="31">
        <v>0</v>
      </c>
      <c r="H67" s="8"/>
      <c r="I67" s="33"/>
      <c r="J67" s="33"/>
      <c r="K67" s="33">
        <v>0</v>
      </c>
      <c r="L67" s="33">
        <v>0</v>
      </c>
      <c r="N67" s="30" t="str">
        <f t="shared" ref="N67:P73" si="59">A67</f>
        <v>Lagoon Villa</v>
      </c>
      <c r="O67" s="31" t="str">
        <f t="shared" si="59"/>
        <v>BB</v>
      </c>
      <c r="P67" s="31" t="str">
        <f t="shared" si="59"/>
        <v>02 Persons</v>
      </c>
      <c r="Q67" s="31">
        <f>D67+K67</f>
        <v>1080</v>
      </c>
      <c r="R67" s="31">
        <f>E67+L67</f>
        <v>1280</v>
      </c>
      <c r="S67" s="31">
        <f>F67+K67</f>
        <v>0</v>
      </c>
      <c r="T67" s="31">
        <f>G67+L67</f>
        <v>0</v>
      </c>
      <c r="V67" s="53">
        <v>25</v>
      </c>
      <c r="W67" s="53">
        <v>0</v>
      </c>
      <c r="X67" s="50"/>
      <c r="Y67" s="30" t="str">
        <f t="shared" ref="Y67:AA73" si="60">N67</f>
        <v>Lagoon Villa</v>
      </c>
      <c r="Z67" s="31" t="str">
        <f t="shared" si="60"/>
        <v>BB</v>
      </c>
      <c r="AA67" s="31" t="str">
        <f t="shared" si="60"/>
        <v>02 Persons</v>
      </c>
      <c r="AB67" s="31">
        <f t="shared" ref="AB67:AB70" si="61">Q67+V67</f>
        <v>1105</v>
      </c>
      <c r="AC67" s="34">
        <f t="shared" ref="AC67:AD73" si="62">R67+V67</f>
        <v>1305</v>
      </c>
      <c r="AD67" s="34">
        <f t="shared" si="62"/>
        <v>0</v>
      </c>
      <c r="AE67" s="34">
        <f t="shared" ref="AE67:AE70" si="63">T67+W67</f>
        <v>0</v>
      </c>
    </row>
    <row r="68" spans="1:31" ht="14.25" customHeight="1">
      <c r="A68" s="30" t="s">
        <v>65</v>
      </c>
      <c r="B68" s="31" t="s">
        <v>139</v>
      </c>
      <c r="C68" s="31" t="s">
        <v>140</v>
      </c>
      <c r="D68" s="31">
        <f t="shared" ref="D68:D70" si="64">E68-200</f>
        <v>1272</v>
      </c>
      <c r="E68" s="31">
        <v>1472</v>
      </c>
      <c r="F68" s="31">
        <v>0</v>
      </c>
      <c r="G68" s="31">
        <v>0</v>
      </c>
      <c r="H68" s="8"/>
      <c r="I68" s="33"/>
      <c r="J68" s="33"/>
      <c r="K68" s="33">
        <v>0</v>
      </c>
      <c r="L68" s="33">
        <v>0</v>
      </c>
      <c r="N68" s="30" t="str">
        <f t="shared" si="59"/>
        <v xml:space="preserve">Beach Villa </v>
      </c>
      <c r="O68" s="31" t="str">
        <f t="shared" si="59"/>
        <v>BB</v>
      </c>
      <c r="P68" s="31" t="str">
        <f t="shared" si="59"/>
        <v>02 Persons</v>
      </c>
      <c r="Q68" s="31">
        <f t="shared" ref="Q68:R70" si="65">D68+K68</f>
        <v>1272</v>
      </c>
      <c r="R68" s="31">
        <f t="shared" si="65"/>
        <v>1472</v>
      </c>
      <c r="S68" s="31">
        <f t="shared" ref="S68:T70" si="66">F68+K68</f>
        <v>0</v>
      </c>
      <c r="T68" s="31">
        <f t="shared" si="66"/>
        <v>0</v>
      </c>
      <c r="V68" s="53">
        <v>25</v>
      </c>
      <c r="W68" s="53">
        <v>0</v>
      </c>
      <c r="X68" s="50"/>
      <c r="Y68" s="30" t="str">
        <f t="shared" si="60"/>
        <v xml:space="preserve">Beach Villa </v>
      </c>
      <c r="Z68" s="31" t="str">
        <f t="shared" si="60"/>
        <v>BB</v>
      </c>
      <c r="AA68" s="31" t="str">
        <f t="shared" si="60"/>
        <v>02 Persons</v>
      </c>
      <c r="AB68" s="31">
        <f t="shared" si="61"/>
        <v>1297</v>
      </c>
      <c r="AC68" s="34">
        <f t="shared" si="62"/>
        <v>1497</v>
      </c>
      <c r="AD68" s="34">
        <f t="shared" si="62"/>
        <v>0</v>
      </c>
      <c r="AE68" s="34">
        <f t="shared" si="63"/>
        <v>0</v>
      </c>
    </row>
    <row r="69" spans="1:31" ht="14.25" customHeight="1">
      <c r="A69" s="30" t="s">
        <v>94</v>
      </c>
      <c r="B69" s="31" t="s">
        <v>139</v>
      </c>
      <c r="C69" s="31" t="s">
        <v>140</v>
      </c>
      <c r="D69" s="31">
        <f t="shared" si="64"/>
        <v>1464</v>
      </c>
      <c r="E69" s="31">
        <v>1664</v>
      </c>
      <c r="F69" s="31">
        <v>0</v>
      </c>
      <c r="G69" s="31">
        <v>0</v>
      </c>
      <c r="H69" s="8"/>
      <c r="I69" s="33"/>
      <c r="J69" s="33"/>
      <c r="K69" s="33">
        <v>0</v>
      </c>
      <c r="L69" s="33">
        <v>0</v>
      </c>
      <c r="N69" s="30" t="str">
        <f t="shared" si="59"/>
        <v>Private Pool Villa</v>
      </c>
      <c r="O69" s="31" t="str">
        <f t="shared" si="59"/>
        <v>BB</v>
      </c>
      <c r="P69" s="31" t="str">
        <f t="shared" si="59"/>
        <v>02 Persons</v>
      </c>
      <c r="Q69" s="31">
        <f t="shared" si="65"/>
        <v>1464</v>
      </c>
      <c r="R69" s="31">
        <f t="shared" si="65"/>
        <v>1664</v>
      </c>
      <c r="S69" s="31">
        <f t="shared" si="66"/>
        <v>0</v>
      </c>
      <c r="T69" s="31">
        <f t="shared" si="66"/>
        <v>0</v>
      </c>
      <c r="V69" s="53">
        <v>25</v>
      </c>
      <c r="W69" s="53">
        <v>0</v>
      </c>
      <c r="X69" s="50"/>
      <c r="Y69" s="30" t="str">
        <f t="shared" si="60"/>
        <v>Private Pool Villa</v>
      </c>
      <c r="Z69" s="31" t="str">
        <f t="shared" si="60"/>
        <v>BB</v>
      </c>
      <c r="AA69" s="31" t="str">
        <f t="shared" si="60"/>
        <v>02 Persons</v>
      </c>
      <c r="AB69" s="31">
        <f t="shared" si="61"/>
        <v>1489</v>
      </c>
      <c r="AC69" s="34">
        <f t="shared" si="62"/>
        <v>1689</v>
      </c>
      <c r="AD69" s="34">
        <f t="shared" si="62"/>
        <v>0</v>
      </c>
      <c r="AE69" s="34">
        <f t="shared" si="63"/>
        <v>0</v>
      </c>
    </row>
    <row r="70" spans="1:31" ht="14.25" customHeight="1">
      <c r="A70" s="30" t="s">
        <v>689</v>
      </c>
      <c r="B70" s="31" t="s">
        <v>139</v>
      </c>
      <c r="C70" s="31" t="s">
        <v>140</v>
      </c>
      <c r="D70" s="31">
        <f t="shared" si="64"/>
        <v>1848</v>
      </c>
      <c r="E70" s="31">
        <v>2048</v>
      </c>
      <c r="F70" s="31">
        <v>0</v>
      </c>
      <c r="G70" s="31">
        <v>0</v>
      </c>
      <c r="H70" s="8"/>
      <c r="I70" s="33"/>
      <c r="J70" s="33"/>
      <c r="K70" s="33">
        <v>0</v>
      </c>
      <c r="L70" s="33">
        <v>0</v>
      </c>
      <c r="N70" s="30" t="str">
        <f t="shared" si="59"/>
        <v>Ocean Pool Villa</v>
      </c>
      <c r="O70" s="31" t="str">
        <f t="shared" si="59"/>
        <v>BB</v>
      </c>
      <c r="P70" s="31" t="str">
        <f t="shared" si="59"/>
        <v>02 Persons</v>
      </c>
      <c r="Q70" s="31">
        <f t="shared" si="65"/>
        <v>1848</v>
      </c>
      <c r="R70" s="31">
        <f t="shared" si="65"/>
        <v>2048</v>
      </c>
      <c r="S70" s="31">
        <f t="shared" si="66"/>
        <v>0</v>
      </c>
      <c r="T70" s="31">
        <f t="shared" si="66"/>
        <v>0</v>
      </c>
      <c r="V70" s="53">
        <v>25</v>
      </c>
      <c r="W70" s="53">
        <v>0</v>
      </c>
      <c r="X70" s="50"/>
      <c r="Y70" s="30" t="str">
        <f t="shared" si="60"/>
        <v>Ocean Pool Villa</v>
      </c>
      <c r="Z70" s="31" t="str">
        <f t="shared" si="60"/>
        <v>BB</v>
      </c>
      <c r="AA70" s="31" t="str">
        <f t="shared" si="60"/>
        <v>02 Persons</v>
      </c>
      <c r="AB70" s="31">
        <f t="shared" si="61"/>
        <v>1873</v>
      </c>
      <c r="AC70" s="34">
        <f t="shared" si="62"/>
        <v>2073</v>
      </c>
      <c r="AD70" s="34">
        <f t="shared" si="62"/>
        <v>0</v>
      </c>
      <c r="AE70" s="34">
        <f t="shared" si="63"/>
        <v>0</v>
      </c>
    </row>
    <row r="71" spans="1:31" ht="14.25" customHeight="1">
      <c r="A71" s="30" t="s">
        <v>690</v>
      </c>
      <c r="B71" s="31" t="s">
        <v>139</v>
      </c>
      <c r="C71" s="31" t="s">
        <v>68</v>
      </c>
      <c r="D71" s="31"/>
      <c r="E71" s="31">
        <v>4800</v>
      </c>
      <c r="F71" s="31">
        <v>0</v>
      </c>
      <c r="G71" s="31">
        <v>0</v>
      </c>
      <c r="H71" s="8"/>
      <c r="I71" s="33"/>
      <c r="J71" s="33"/>
      <c r="K71" s="33">
        <v>0</v>
      </c>
      <c r="L71" s="33">
        <v>0</v>
      </c>
      <c r="N71" s="30" t="str">
        <f t="shared" si="59"/>
        <v xml:space="preserve">Two Bed Room Water Villa with Pool </v>
      </c>
      <c r="O71" s="31" t="str">
        <f t="shared" si="59"/>
        <v>BB</v>
      </c>
      <c r="P71" s="31" t="str">
        <f t="shared" si="59"/>
        <v>04 Persons</v>
      </c>
      <c r="Q71" s="105">
        <f>E71+K71</f>
        <v>4800</v>
      </c>
      <c r="R71" s="106"/>
      <c r="S71" s="105">
        <f>G71+K71</f>
        <v>0</v>
      </c>
      <c r="T71" s="106"/>
      <c r="V71" s="53">
        <v>50</v>
      </c>
      <c r="W71" s="53">
        <v>0</v>
      </c>
      <c r="X71" s="50"/>
      <c r="Y71" s="30" t="str">
        <f t="shared" si="60"/>
        <v xml:space="preserve">Two Bed Room Water Villa with Pool </v>
      </c>
      <c r="Z71" s="31" t="str">
        <f t="shared" si="60"/>
        <v>BB</v>
      </c>
      <c r="AA71" s="31" t="str">
        <f t="shared" si="60"/>
        <v>04 Persons</v>
      </c>
      <c r="AB71" s="105">
        <f>Q71+V71</f>
        <v>4850</v>
      </c>
      <c r="AC71" s="106"/>
      <c r="AD71" s="107">
        <f t="shared" si="62"/>
        <v>0</v>
      </c>
      <c r="AE71" s="108"/>
    </row>
    <row r="72" spans="1:31" ht="14.25" customHeight="1">
      <c r="A72" s="30" t="s">
        <v>691</v>
      </c>
      <c r="B72" s="31" t="s">
        <v>139</v>
      </c>
      <c r="C72" s="31" t="s">
        <v>68</v>
      </c>
      <c r="D72" s="31"/>
      <c r="E72" s="31">
        <v>5120</v>
      </c>
      <c r="F72" s="31">
        <v>0</v>
      </c>
      <c r="G72" s="31">
        <v>0</v>
      </c>
      <c r="H72" s="8"/>
      <c r="I72" s="33"/>
      <c r="J72" s="33"/>
      <c r="K72" s="33">
        <v>0</v>
      </c>
      <c r="L72" s="33">
        <v>0</v>
      </c>
      <c r="N72" s="30" t="str">
        <f t="shared" si="59"/>
        <v>Two Bed Room Beach Pool Villa</v>
      </c>
      <c r="O72" s="31" t="str">
        <f t="shared" si="59"/>
        <v>BB</v>
      </c>
      <c r="P72" s="31" t="str">
        <f t="shared" si="59"/>
        <v>04 Persons</v>
      </c>
      <c r="Q72" s="105">
        <f t="shared" ref="Q72:Q73" si="67">E72+K72</f>
        <v>5120</v>
      </c>
      <c r="R72" s="106"/>
      <c r="S72" s="105">
        <f t="shared" ref="S72:S73" si="68">G72+K72</f>
        <v>0</v>
      </c>
      <c r="T72" s="106"/>
      <c r="V72" s="53">
        <v>50</v>
      </c>
      <c r="W72" s="53">
        <v>0</v>
      </c>
      <c r="X72" s="50"/>
      <c r="Y72" s="30" t="str">
        <f t="shared" si="60"/>
        <v>Two Bed Room Beach Pool Villa</v>
      </c>
      <c r="Z72" s="31" t="str">
        <f t="shared" si="60"/>
        <v>BB</v>
      </c>
      <c r="AA72" s="31" t="str">
        <f t="shared" si="60"/>
        <v>04 Persons</v>
      </c>
      <c r="AB72" s="105">
        <f t="shared" ref="AB72:AB73" si="69">Q72+V72</f>
        <v>5170</v>
      </c>
      <c r="AC72" s="106"/>
      <c r="AD72" s="107">
        <f t="shared" si="62"/>
        <v>0</v>
      </c>
      <c r="AE72" s="108"/>
    </row>
    <row r="73" spans="1:31" ht="14.25" customHeight="1">
      <c r="A73" s="30" t="s">
        <v>692</v>
      </c>
      <c r="B73" s="31" t="s">
        <v>139</v>
      </c>
      <c r="C73" s="31" t="s">
        <v>68</v>
      </c>
      <c r="D73" s="31"/>
      <c r="E73" s="31">
        <v>7680</v>
      </c>
      <c r="F73" s="31">
        <v>0</v>
      </c>
      <c r="G73" s="31">
        <v>0</v>
      </c>
      <c r="H73" s="8"/>
      <c r="I73" s="33"/>
      <c r="J73" s="33"/>
      <c r="K73" s="33">
        <v>0</v>
      </c>
      <c r="L73" s="33">
        <v>0</v>
      </c>
      <c r="N73" s="30" t="str">
        <f t="shared" si="59"/>
        <v xml:space="preserve">Rockstar Two Bed Room Ocean Pool Villa </v>
      </c>
      <c r="O73" s="31" t="str">
        <f t="shared" si="59"/>
        <v>BB</v>
      </c>
      <c r="P73" s="31" t="str">
        <f t="shared" si="59"/>
        <v>04 Persons</v>
      </c>
      <c r="Q73" s="105">
        <f t="shared" si="67"/>
        <v>7680</v>
      </c>
      <c r="R73" s="106"/>
      <c r="S73" s="105">
        <f t="shared" si="68"/>
        <v>0</v>
      </c>
      <c r="T73" s="106"/>
      <c r="V73" s="53">
        <v>50</v>
      </c>
      <c r="W73" s="53">
        <v>0</v>
      </c>
      <c r="X73" s="50"/>
      <c r="Y73" s="30" t="str">
        <f t="shared" si="60"/>
        <v xml:space="preserve">Rockstar Two Bed Room Ocean Pool Villa </v>
      </c>
      <c r="Z73" s="31" t="str">
        <f t="shared" si="60"/>
        <v>BB</v>
      </c>
      <c r="AA73" s="31" t="str">
        <f t="shared" si="60"/>
        <v>04 Persons</v>
      </c>
      <c r="AB73" s="105">
        <f t="shared" si="69"/>
        <v>7730</v>
      </c>
      <c r="AC73" s="106"/>
      <c r="AD73" s="107">
        <f t="shared" si="62"/>
        <v>0</v>
      </c>
      <c r="AE73" s="108"/>
    </row>
  </sheetData>
  <sheetProtection algorithmName="SHA-512" hashValue="wYQHAEcIIgwrSy5u94HgxSyMerBVbkAo7NgQbltNV3ktjDd8jp0VaG1ebMw8FkvhgwvJI0xvIamH4xx10Lq20w==" saltValue="qZD+43hn4JS3ww+6vwqJYQ==" spinCount="100000" sheet="1" selectLockedCells="1" selectUnlockedCells="1"/>
  <mergeCells count="130">
    <mergeCell ref="O9:O11"/>
    <mergeCell ref="P9:P11"/>
    <mergeCell ref="Q9:R9"/>
    <mergeCell ref="S9:T9"/>
    <mergeCell ref="Y9:Y11"/>
    <mergeCell ref="Z9:Z11"/>
    <mergeCell ref="A9:A11"/>
    <mergeCell ref="B9:B11"/>
    <mergeCell ref="C9:C11"/>
    <mergeCell ref="D9:E9"/>
    <mergeCell ref="F9:G9"/>
    <mergeCell ref="N9:N11"/>
    <mergeCell ref="D10:E10"/>
    <mergeCell ref="F10:G10"/>
    <mergeCell ref="Q10:R10"/>
    <mergeCell ref="Q16:R16"/>
    <mergeCell ref="S16:T16"/>
    <mergeCell ref="AB16:AC16"/>
    <mergeCell ref="AD16:AE16"/>
    <mergeCell ref="Q17:R17"/>
    <mergeCell ref="S17:T17"/>
    <mergeCell ref="AB17:AC17"/>
    <mergeCell ref="AD17:AE17"/>
    <mergeCell ref="AA9:AA11"/>
    <mergeCell ref="AB9:AC9"/>
    <mergeCell ref="AD9:AE9"/>
    <mergeCell ref="S10:T10"/>
    <mergeCell ref="AB10:AC10"/>
    <mergeCell ref="AD10:AE10"/>
    <mergeCell ref="Q18:R18"/>
    <mergeCell ref="S18:T18"/>
    <mergeCell ref="AB18:AC18"/>
    <mergeCell ref="AD18:AE18"/>
    <mergeCell ref="A20:A22"/>
    <mergeCell ref="B20:B22"/>
    <mergeCell ref="C20:C22"/>
    <mergeCell ref="D20:E20"/>
    <mergeCell ref="F20:G20"/>
    <mergeCell ref="N20:N22"/>
    <mergeCell ref="D21:E21"/>
    <mergeCell ref="F21:G21"/>
    <mergeCell ref="Q21:R21"/>
    <mergeCell ref="S21:T21"/>
    <mergeCell ref="AB21:AC21"/>
    <mergeCell ref="AD21:AE21"/>
    <mergeCell ref="O20:O22"/>
    <mergeCell ref="P20:P22"/>
    <mergeCell ref="Q20:R20"/>
    <mergeCell ref="S20:T20"/>
    <mergeCell ref="Y20:Y22"/>
    <mergeCell ref="Z20:Z22"/>
    <mergeCell ref="Q27:R27"/>
    <mergeCell ref="S27:T27"/>
    <mergeCell ref="AB27:AC27"/>
    <mergeCell ref="AD27:AE27"/>
    <mergeCell ref="Q28:R28"/>
    <mergeCell ref="S28:T28"/>
    <mergeCell ref="AB28:AC28"/>
    <mergeCell ref="AD28:AE28"/>
    <mergeCell ref="AA20:AA22"/>
    <mergeCell ref="AB20:AC20"/>
    <mergeCell ref="AD20:AE20"/>
    <mergeCell ref="Q29:R29"/>
    <mergeCell ref="S29:T29"/>
    <mergeCell ref="AB29:AC29"/>
    <mergeCell ref="AD29:AE29"/>
    <mergeCell ref="A31:A33"/>
    <mergeCell ref="B31:B33"/>
    <mergeCell ref="C31:C33"/>
    <mergeCell ref="D31:E31"/>
    <mergeCell ref="F31:G31"/>
    <mergeCell ref="N31:N33"/>
    <mergeCell ref="D32:E32"/>
    <mergeCell ref="F32:G32"/>
    <mergeCell ref="Q32:R32"/>
    <mergeCell ref="S32:T32"/>
    <mergeCell ref="AB32:AC32"/>
    <mergeCell ref="AD32:AE32"/>
    <mergeCell ref="O31:O33"/>
    <mergeCell ref="P31:P33"/>
    <mergeCell ref="Q31:R31"/>
    <mergeCell ref="S31:T31"/>
    <mergeCell ref="Y31:Y33"/>
    <mergeCell ref="Z31:Z33"/>
    <mergeCell ref="Q38:R38"/>
    <mergeCell ref="S38:T38"/>
    <mergeCell ref="AB38:AC38"/>
    <mergeCell ref="AD38:AE38"/>
    <mergeCell ref="Q39:R39"/>
    <mergeCell ref="S39:T39"/>
    <mergeCell ref="AB39:AC39"/>
    <mergeCell ref="AD39:AE39"/>
    <mergeCell ref="AA31:AA33"/>
    <mergeCell ref="AB31:AC31"/>
    <mergeCell ref="AD31:AE31"/>
    <mergeCell ref="Q40:R40"/>
    <mergeCell ref="S40:T40"/>
    <mergeCell ref="AB40:AC40"/>
    <mergeCell ref="AD40:AE40"/>
    <mergeCell ref="A42:A44"/>
    <mergeCell ref="B42:B44"/>
    <mergeCell ref="C42:C44"/>
    <mergeCell ref="D42:E42"/>
    <mergeCell ref="N42:N44"/>
    <mergeCell ref="O42:O44"/>
    <mergeCell ref="AB42:AC42"/>
    <mergeCell ref="AD42:AE42"/>
    <mergeCell ref="D43:E43"/>
    <mergeCell ref="Q43:R43"/>
    <mergeCell ref="S43:T43"/>
    <mergeCell ref="AB43:AC43"/>
    <mergeCell ref="AD43:AE43"/>
    <mergeCell ref="P42:P44"/>
    <mergeCell ref="Q42:R42"/>
    <mergeCell ref="S42:T42"/>
    <mergeCell ref="Y42:Y44"/>
    <mergeCell ref="Z42:Z44"/>
    <mergeCell ref="AA42:AA44"/>
    <mergeCell ref="Q51:R51"/>
    <mergeCell ref="S51:T51"/>
    <mergeCell ref="AB51:AC51"/>
    <mergeCell ref="AD51:AE51"/>
    <mergeCell ref="Q49:R49"/>
    <mergeCell ref="S49:T49"/>
    <mergeCell ref="AB49:AC49"/>
    <mergeCell ref="AD49:AE49"/>
    <mergeCell ref="Q50:R50"/>
    <mergeCell ref="S50:T50"/>
    <mergeCell ref="AB50:AC50"/>
    <mergeCell ref="AD50:AE5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45C4E-638A-4903-AE0B-5730944BDEA3}">
  <sheetPr codeName="Лист8">
    <tabColor rgb="FFFF0000"/>
  </sheetPr>
  <dimension ref="A8:BF37"/>
  <sheetViews>
    <sheetView topLeftCell="BG1" zoomScale="130" zoomScaleNormal="130" zoomScaleSheetLayoutView="100" workbookViewId="0">
      <selection sqref="A1:BF1048576"/>
    </sheetView>
  </sheetViews>
  <sheetFormatPr defaultColWidth="13.28515625" defaultRowHeight="16.149999999999999" customHeight="1"/>
  <cols>
    <col min="1" max="1" width="18.140625" style="25" hidden="1" customWidth="1"/>
    <col min="2" max="58" width="0" style="25" hidden="1" customWidth="1"/>
    <col min="59" max="16384" width="13.28515625" style="25"/>
  </cols>
  <sheetData>
    <row r="8" spans="1:58" ht="16.149999999999999" customHeight="1">
      <c r="A8" s="25" t="s">
        <v>23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6.149999999999999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16.149999999999999" customHeight="1">
      <c r="A10" s="298"/>
      <c r="B10" s="298"/>
      <c r="C10" s="298"/>
      <c r="D10" s="285" t="s">
        <v>35</v>
      </c>
      <c r="E10" s="286"/>
      <c r="F10" s="286"/>
      <c r="G10" s="287"/>
      <c r="H10" s="285" t="s">
        <v>36</v>
      </c>
      <c r="I10" s="286"/>
      <c r="J10" s="286"/>
      <c r="K10" s="287"/>
      <c r="M10" s="299"/>
      <c r="N10" s="299"/>
      <c r="O10" s="299"/>
      <c r="P10" s="288" t="str">
        <f>D10</f>
        <v>01 Nov 2019 to 26 Dec 2019</v>
      </c>
      <c r="Q10" s="289"/>
      <c r="R10" s="289"/>
      <c r="S10" s="290"/>
      <c r="T10" s="288" t="str">
        <f>H10</f>
        <v>27 Dec 2019 to 10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26 Dec 2019</v>
      </c>
      <c r="AI10" s="292"/>
      <c r="AJ10" s="292"/>
      <c r="AK10" s="293"/>
      <c r="AL10" s="291" t="str">
        <f>T10</f>
        <v>27 Dec 2019 to 10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26 Dec 2019</v>
      </c>
      <c r="AZ10" s="283"/>
      <c r="BA10" s="283"/>
      <c r="BB10" s="284"/>
      <c r="BC10" s="282" t="str">
        <f>AL10</f>
        <v>27 Dec 2019 to 10 Jan 2020</v>
      </c>
      <c r="BD10" s="283"/>
      <c r="BE10" s="283"/>
      <c r="BF10" s="284"/>
    </row>
    <row r="11" spans="1:58" ht="16.149999999999999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16.149999999999999" customHeight="1">
      <c r="A12" s="30" t="s">
        <v>64</v>
      </c>
      <c r="B12" s="31" t="s">
        <v>62</v>
      </c>
      <c r="C12" s="32" t="s">
        <v>45</v>
      </c>
      <c r="D12" s="38">
        <v>220</v>
      </c>
      <c r="E12" s="38">
        <v>225</v>
      </c>
      <c r="F12" s="38">
        <v>345</v>
      </c>
      <c r="G12" s="31">
        <v>65</v>
      </c>
      <c r="H12" s="38">
        <v>380</v>
      </c>
      <c r="I12" s="38">
        <v>445</v>
      </c>
      <c r="J12" s="38">
        <v>605</v>
      </c>
      <c r="K12" s="31">
        <v>65</v>
      </c>
      <c r="M12" s="30" t="str">
        <f t="shared" ref="M12:O17" si="0">A12</f>
        <v xml:space="preserve">Garden Villa </v>
      </c>
      <c r="N12" s="31" t="str">
        <f t="shared" si="0"/>
        <v>PAI</v>
      </c>
      <c r="O12" s="31" t="str">
        <f t="shared" si="0"/>
        <v>as quoted</v>
      </c>
      <c r="P12" s="31">
        <f t="shared" ref="P12:Q17" si="1">SUM(D12)</f>
        <v>220</v>
      </c>
      <c r="Q12" s="31">
        <f t="shared" si="1"/>
        <v>225</v>
      </c>
      <c r="R12" s="31">
        <f t="shared" ref="R12:S17" si="2">F12</f>
        <v>345</v>
      </c>
      <c r="S12" s="31">
        <f t="shared" si="2"/>
        <v>65</v>
      </c>
      <c r="T12" s="31">
        <f t="shared" ref="T12:W17" si="3">SUM(H12)</f>
        <v>380</v>
      </c>
      <c r="U12" s="31">
        <f t="shared" si="3"/>
        <v>445</v>
      </c>
      <c r="V12" s="31">
        <f t="shared" si="3"/>
        <v>605</v>
      </c>
      <c r="W12" s="31">
        <f t="shared" si="3"/>
        <v>65</v>
      </c>
      <c r="X12" s="8"/>
      <c r="Y12" s="33"/>
      <c r="Z12" s="33"/>
      <c r="AA12" s="33">
        <v>0</v>
      </c>
      <c r="AB12" s="33">
        <v>0</v>
      </c>
      <c r="AC12" s="33">
        <v>0</v>
      </c>
      <c r="AE12" s="30" t="str">
        <f t="shared" ref="AE12:AK17" si="4">M12</f>
        <v xml:space="preserve">Garden Villa </v>
      </c>
      <c r="AF12" s="31" t="str">
        <f t="shared" si="4"/>
        <v>PAI</v>
      </c>
      <c r="AG12" s="31" t="str">
        <f t="shared" si="4"/>
        <v>as quoted</v>
      </c>
      <c r="AH12" s="31">
        <f t="shared" si="4"/>
        <v>220</v>
      </c>
      <c r="AI12" s="34">
        <f t="shared" si="4"/>
        <v>225</v>
      </c>
      <c r="AJ12" s="34">
        <f t="shared" si="4"/>
        <v>345</v>
      </c>
      <c r="AK12" s="34">
        <f>S12</f>
        <v>65</v>
      </c>
      <c r="AL12" s="34">
        <f t="shared" ref="AL12:AO17" si="5">T12</f>
        <v>380</v>
      </c>
      <c r="AM12" s="34">
        <f t="shared" si="5"/>
        <v>445</v>
      </c>
      <c r="AN12" s="34">
        <f t="shared" si="5"/>
        <v>605</v>
      </c>
      <c r="AO12" s="34">
        <f t="shared" si="5"/>
        <v>65</v>
      </c>
      <c r="AQ12" s="35">
        <v>0</v>
      </c>
      <c r="AR12" s="35">
        <v>0</v>
      </c>
      <c r="AS12" s="35">
        <v>10</v>
      </c>
      <c r="AT12" s="35">
        <v>0</v>
      </c>
      <c r="AV12" s="30" t="str">
        <f t="shared" ref="AV12:AX17" si="6">AE12</f>
        <v xml:space="preserve">Garden Villa </v>
      </c>
      <c r="AW12" s="31" t="str">
        <f t="shared" si="6"/>
        <v>PAI</v>
      </c>
      <c r="AX12" s="31" t="str">
        <f t="shared" si="6"/>
        <v>as quoted</v>
      </c>
      <c r="AY12" s="31">
        <f t="shared" ref="AY12:AY17" si="7">AH12+AQ12</f>
        <v>220</v>
      </c>
      <c r="AZ12" s="31">
        <f t="shared" ref="AZ12:AZ17" si="8">AI12+AQ12</f>
        <v>225</v>
      </c>
      <c r="BA12" s="31">
        <f t="shared" ref="BA12:BC17" si="9">AJ12+AQ12</f>
        <v>345</v>
      </c>
      <c r="BB12" s="31">
        <f t="shared" si="9"/>
        <v>65</v>
      </c>
      <c r="BC12" s="31">
        <f t="shared" si="9"/>
        <v>390</v>
      </c>
      <c r="BD12" s="31">
        <f t="shared" ref="BD12:BD17" si="10">AM12+AS12</f>
        <v>455</v>
      </c>
      <c r="BE12" s="31">
        <f t="shared" ref="BE12:BF17" si="11">AN12+AS12</f>
        <v>615</v>
      </c>
      <c r="BF12" s="31">
        <f t="shared" si="11"/>
        <v>65</v>
      </c>
    </row>
    <row r="13" spans="1:58" ht="16.149999999999999" customHeight="1">
      <c r="A13" s="30" t="s">
        <v>65</v>
      </c>
      <c r="B13" s="31" t="s">
        <v>62</v>
      </c>
      <c r="C13" s="32" t="s">
        <v>45</v>
      </c>
      <c r="D13" s="38">
        <v>285</v>
      </c>
      <c r="E13" s="38">
        <v>330</v>
      </c>
      <c r="F13" s="38">
        <v>450</v>
      </c>
      <c r="G13" s="31">
        <v>65</v>
      </c>
      <c r="H13" s="38">
        <v>405</v>
      </c>
      <c r="I13" s="38">
        <v>475</v>
      </c>
      <c r="J13" s="38">
        <v>645</v>
      </c>
      <c r="K13" s="31">
        <v>65</v>
      </c>
      <c r="M13" s="30" t="str">
        <f t="shared" si="0"/>
        <v xml:space="preserve">Beach Villa </v>
      </c>
      <c r="N13" s="31" t="str">
        <f t="shared" si="0"/>
        <v>PAI</v>
      </c>
      <c r="O13" s="31" t="str">
        <f t="shared" si="0"/>
        <v>as quoted</v>
      </c>
      <c r="P13" s="31">
        <f t="shared" si="1"/>
        <v>285</v>
      </c>
      <c r="Q13" s="31">
        <f t="shared" si="1"/>
        <v>330</v>
      </c>
      <c r="R13" s="31">
        <f t="shared" si="2"/>
        <v>450</v>
      </c>
      <c r="S13" s="31">
        <f t="shared" si="2"/>
        <v>65</v>
      </c>
      <c r="T13" s="31">
        <f t="shared" si="3"/>
        <v>405</v>
      </c>
      <c r="U13" s="31">
        <f t="shared" si="3"/>
        <v>475</v>
      </c>
      <c r="V13" s="31">
        <f t="shared" si="3"/>
        <v>645</v>
      </c>
      <c r="W13" s="31">
        <f t="shared" si="3"/>
        <v>65</v>
      </c>
      <c r="X13" s="8"/>
      <c r="Y13" s="33"/>
      <c r="Z13" s="33"/>
      <c r="AA13" s="33">
        <v>0</v>
      </c>
      <c r="AB13" s="33">
        <v>0</v>
      </c>
      <c r="AC13" s="33">
        <v>0</v>
      </c>
      <c r="AE13" s="30" t="str">
        <f t="shared" si="4"/>
        <v xml:space="preserve">Beach Villa </v>
      </c>
      <c r="AF13" s="31" t="str">
        <f t="shared" si="4"/>
        <v>PAI</v>
      </c>
      <c r="AG13" s="31" t="str">
        <f t="shared" si="4"/>
        <v>as quoted</v>
      </c>
      <c r="AH13" s="31">
        <f t="shared" si="4"/>
        <v>285</v>
      </c>
      <c r="AI13" s="34">
        <f t="shared" si="4"/>
        <v>330</v>
      </c>
      <c r="AJ13" s="34">
        <f t="shared" si="4"/>
        <v>450</v>
      </c>
      <c r="AK13" s="34">
        <f t="shared" si="4"/>
        <v>65</v>
      </c>
      <c r="AL13" s="34">
        <f t="shared" si="5"/>
        <v>405</v>
      </c>
      <c r="AM13" s="34">
        <f t="shared" si="5"/>
        <v>475</v>
      </c>
      <c r="AN13" s="34">
        <f t="shared" si="5"/>
        <v>645</v>
      </c>
      <c r="AO13" s="34">
        <f t="shared" si="5"/>
        <v>65</v>
      </c>
      <c r="AQ13" s="35">
        <v>0</v>
      </c>
      <c r="AR13" s="35">
        <v>0</v>
      </c>
      <c r="AS13" s="35">
        <v>10</v>
      </c>
      <c r="AT13" s="35">
        <v>0</v>
      </c>
      <c r="AV13" s="30" t="str">
        <f t="shared" si="6"/>
        <v xml:space="preserve">Beach Villa </v>
      </c>
      <c r="AW13" s="31" t="str">
        <f t="shared" si="6"/>
        <v>PAI</v>
      </c>
      <c r="AX13" s="31" t="str">
        <f t="shared" si="6"/>
        <v>as quoted</v>
      </c>
      <c r="AY13" s="31">
        <f t="shared" si="7"/>
        <v>285</v>
      </c>
      <c r="AZ13" s="31">
        <f t="shared" si="8"/>
        <v>330</v>
      </c>
      <c r="BA13" s="31">
        <f t="shared" si="9"/>
        <v>450</v>
      </c>
      <c r="BB13" s="31">
        <f t="shared" si="9"/>
        <v>65</v>
      </c>
      <c r="BC13" s="31">
        <f t="shared" si="9"/>
        <v>415</v>
      </c>
      <c r="BD13" s="31">
        <f t="shared" si="10"/>
        <v>485</v>
      </c>
      <c r="BE13" s="31">
        <f t="shared" si="11"/>
        <v>655</v>
      </c>
      <c r="BF13" s="31">
        <f t="shared" si="11"/>
        <v>65</v>
      </c>
    </row>
    <row r="14" spans="1:58" ht="16.149999999999999" customHeight="1">
      <c r="A14" s="30" t="s">
        <v>66</v>
      </c>
      <c r="B14" s="31" t="s">
        <v>62</v>
      </c>
      <c r="C14" s="32" t="s">
        <v>45</v>
      </c>
      <c r="D14" s="40">
        <f>D12+30</f>
        <v>250</v>
      </c>
      <c r="E14" s="40">
        <f>E12+30</f>
        <v>255</v>
      </c>
      <c r="F14" s="40">
        <f>F12+30</f>
        <v>375</v>
      </c>
      <c r="G14" s="31">
        <v>65</v>
      </c>
      <c r="H14" s="40">
        <f>H12+30</f>
        <v>410</v>
      </c>
      <c r="I14" s="40">
        <f>I12+30</f>
        <v>475</v>
      </c>
      <c r="J14" s="40">
        <f>J12+30</f>
        <v>635</v>
      </c>
      <c r="K14" s="31">
        <v>65</v>
      </c>
      <c r="M14" s="30" t="str">
        <f t="shared" si="0"/>
        <v xml:space="preserve">Deluxe Beach Villa </v>
      </c>
      <c r="N14" s="31" t="str">
        <f t="shared" si="0"/>
        <v>PAI</v>
      </c>
      <c r="O14" s="31" t="str">
        <f t="shared" si="0"/>
        <v>as quoted</v>
      </c>
      <c r="P14" s="31">
        <f t="shared" si="1"/>
        <v>250</v>
      </c>
      <c r="Q14" s="31">
        <f t="shared" si="1"/>
        <v>255</v>
      </c>
      <c r="R14" s="31">
        <f t="shared" si="2"/>
        <v>375</v>
      </c>
      <c r="S14" s="31">
        <f t="shared" si="2"/>
        <v>65</v>
      </c>
      <c r="T14" s="31">
        <f t="shared" si="3"/>
        <v>410</v>
      </c>
      <c r="U14" s="31">
        <f t="shared" si="3"/>
        <v>475</v>
      </c>
      <c r="V14" s="31">
        <f t="shared" si="3"/>
        <v>635</v>
      </c>
      <c r="W14" s="31">
        <f t="shared" si="3"/>
        <v>65</v>
      </c>
      <c r="X14" s="8"/>
      <c r="Y14" s="33"/>
      <c r="Z14" s="33"/>
      <c r="AA14" s="33">
        <v>0</v>
      </c>
      <c r="AB14" s="33">
        <v>0</v>
      </c>
      <c r="AC14" s="33">
        <v>0</v>
      </c>
      <c r="AE14" s="30" t="str">
        <f t="shared" si="4"/>
        <v xml:space="preserve">Deluxe Beach Villa </v>
      </c>
      <c r="AF14" s="31" t="str">
        <f t="shared" si="4"/>
        <v>PAI</v>
      </c>
      <c r="AG14" s="31" t="str">
        <f t="shared" si="4"/>
        <v>as quoted</v>
      </c>
      <c r="AH14" s="31">
        <f t="shared" si="4"/>
        <v>250</v>
      </c>
      <c r="AI14" s="34">
        <f t="shared" si="4"/>
        <v>255</v>
      </c>
      <c r="AJ14" s="34">
        <f t="shared" si="4"/>
        <v>375</v>
      </c>
      <c r="AK14" s="34">
        <f t="shared" si="4"/>
        <v>65</v>
      </c>
      <c r="AL14" s="34">
        <f t="shared" si="5"/>
        <v>410</v>
      </c>
      <c r="AM14" s="34">
        <f t="shared" si="5"/>
        <v>475</v>
      </c>
      <c r="AN14" s="34">
        <f t="shared" si="5"/>
        <v>635</v>
      </c>
      <c r="AO14" s="34">
        <f t="shared" si="5"/>
        <v>65</v>
      </c>
      <c r="AQ14" s="35">
        <v>0</v>
      </c>
      <c r="AR14" s="35">
        <v>0</v>
      </c>
      <c r="AS14" s="35">
        <v>10</v>
      </c>
      <c r="AT14" s="35">
        <v>0</v>
      </c>
      <c r="AV14" s="30" t="str">
        <f t="shared" si="6"/>
        <v xml:space="preserve">Deluxe Beach Villa </v>
      </c>
      <c r="AW14" s="31" t="str">
        <f t="shared" si="6"/>
        <v>PAI</v>
      </c>
      <c r="AX14" s="31" t="str">
        <f t="shared" si="6"/>
        <v>as quoted</v>
      </c>
      <c r="AY14" s="31">
        <f t="shared" si="7"/>
        <v>250</v>
      </c>
      <c r="AZ14" s="31">
        <f t="shared" si="8"/>
        <v>255</v>
      </c>
      <c r="BA14" s="31">
        <f t="shared" si="9"/>
        <v>375</v>
      </c>
      <c r="BB14" s="31">
        <f t="shared" si="9"/>
        <v>65</v>
      </c>
      <c r="BC14" s="31">
        <f t="shared" si="9"/>
        <v>420</v>
      </c>
      <c r="BD14" s="31">
        <f t="shared" si="10"/>
        <v>485</v>
      </c>
      <c r="BE14" s="31">
        <f t="shared" si="11"/>
        <v>645</v>
      </c>
      <c r="BF14" s="31">
        <f t="shared" si="11"/>
        <v>65</v>
      </c>
    </row>
    <row r="15" spans="1:58" ht="16.149999999999999" customHeight="1">
      <c r="A15" s="30" t="s">
        <v>67</v>
      </c>
      <c r="B15" s="31" t="s">
        <v>62</v>
      </c>
      <c r="C15" s="32" t="s">
        <v>68</v>
      </c>
      <c r="D15" s="31">
        <v>0</v>
      </c>
      <c r="E15" s="31">
        <v>710</v>
      </c>
      <c r="F15" s="31">
        <v>0</v>
      </c>
      <c r="G15" s="31">
        <v>65</v>
      </c>
      <c r="H15" s="31">
        <v>0</v>
      </c>
      <c r="I15" s="31">
        <v>1000</v>
      </c>
      <c r="J15" s="31">
        <v>0</v>
      </c>
      <c r="K15" s="31">
        <v>65</v>
      </c>
      <c r="M15" s="30" t="str">
        <f t="shared" si="0"/>
        <v xml:space="preserve">Family Beach Villa </v>
      </c>
      <c r="N15" s="31" t="str">
        <f t="shared" si="0"/>
        <v>PAI</v>
      </c>
      <c r="O15" s="31" t="str">
        <f t="shared" si="0"/>
        <v>04 Persons</v>
      </c>
      <c r="P15" s="31">
        <f t="shared" si="1"/>
        <v>0</v>
      </c>
      <c r="Q15" s="31">
        <f t="shared" si="1"/>
        <v>710</v>
      </c>
      <c r="R15" s="31">
        <f t="shared" si="2"/>
        <v>0</v>
      </c>
      <c r="S15" s="31">
        <f t="shared" si="2"/>
        <v>65</v>
      </c>
      <c r="T15" s="31">
        <f t="shared" si="3"/>
        <v>0</v>
      </c>
      <c r="U15" s="31">
        <f t="shared" si="3"/>
        <v>1000</v>
      </c>
      <c r="V15" s="31">
        <f t="shared" si="3"/>
        <v>0</v>
      </c>
      <c r="W15" s="31">
        <f t="shared" si="3"/>
        <v>65</v>
      </c>
      <c r="X15" s="8"/>
      <c r="Y15" s="33"/>
      <c r="Z15" s="33"/>
      <c r="AA15" s="33">
        <v>0</v>
      </c>
      <c r="AB15" s="33">
        <v>0</v>
      </c>
      <c r="AC15" s="33">
        <v>0</v>
      </c>
      <c r="AE15" s="30" t="str">
        <f t="shared" si="4"/>
        <v xml:space="preserve">Family Beach Villa </v>
      </c>
      <c r="AF15" s="31" t="str">
        <f t="shared" si="4"/>
        <v>PAI</v>
      </c>
      <c r="AG15" s="31" t="str">
        <f t="shared" si="4"/>
        <v>04 Persons</v>
      </c>
      <c r="AH15" s="31">
        <f t="shared" si="4"/>
        <v>0</v>
      </c>
      <c r="AI15" s="34">
        <f t="shared" si="4"/>
        <v>710</v>
      </c>
      <c r="AJ15" s="34">
        <f t="shared" si="4"/>
        <v>0</v>
      </c>
      <c r="AK15" s="34">
        <f t="shared" si="4"/>
        <v>65</v>
      </c>
      <c r="AL15" s="34">
        <f t="shared" si="5"/>
        <v>0</v>
      </c>
      <c r="AM15" s="34">
        <f t="shared" si="5"/>
        <v>1000</v>
      </c>
      <c r="AN15" s="34">
        <f t="shared" si="5"/>
        <v>0</v>
      </c>
      <c r="AO15" s="34">
        <f t="shared" si="5"/>
        <v>65</v>
      </c>
      <c r="AQ15" s="35">
        <v>0</v>
      </c>
      <c r="AR15" s="35">
        <v>0</v>
      </c>
      <c r="AS15" s="35">
        <v>10</v>
      </c>
      <c r="AT15" s="35">
        <v>0</v>
      </c>
      <c r="AV15" s="30" t="str">
        <f t="shared" si="6"/>
        <v xml:space="preserve">Family Beach Villa </v>
      </c>
      <c r="AW15" s="31" t="str">
        <f t="shared" si="6"/>
        <v>PAI</v>
      </c>
      <c r="AX15" s="31" t="str">
        <f t="shared" si="6"/>
        <v>04 Persons</v>
      </c>
      <c r="AY15" s="31">
        <f t="shared" si="7"/>
        <v>0</v>
      </c>
      <c r="AZ15" s="31">
        <f t="shared" si="8"/>
        <v>710</v>
      </c>
      <c r="BA15" s="31">
        <f t="shared" si="9"/>
        <v>0</v>
      </c>
      <c r="BB15" s="31">
        <f t="shared" si="9"/>
        <v>65</v>
      </c>
      <c r="BC15" s="31">
        <f t="shared" si="9"/>
        <v>10</v>
      </c>
      <c r="BD15" s="31">
        <f t="shared" si="10"/>
        <v>1010</v>
      </c>
      <c r="BE15" s="31">
        <f t="shared" si="11"/>
        <v>10</v>
      </c>
      <c r="BF15" s="31">
        <f t="shared" si="11"/>
        <v>65</v>
      </c>
    </row>
    <row r="16" spans="1:58" ht="16.149999999999999" customHeight="1">
      <c r="A16" s="30" t="s">
        <v>69</v>
      </c>
      <c r="B16" s="31" t="s">
        <v>62</v>
      </c>
      <c r="C16" s="32" t="s">
        <v>45</v>
      </c>
      <c r="D16" s="40">
        <f>D12+260</f>
        <v>480</v>
      </c>
      <c r="E16" s="40">
        <f>E12+260</f>
        <v>485</v>
      </c>
      <c r="F16" s="40">
        <f>F12+260</f>
        <v>605</v>
      </c>
      <c r="G16" s="31">
        <v>0</v>
      </c>
      <c r="H16" s="40">
        <f>H12+260</f>
        <v>640</v>
      </c>
      <c r="I16" s="40">
        <f>I12+260</f>
        <v>705</v>
      </c>
      <c r="J16" s="40">
        <f>J12+260</f>
        <v>865</v>
      </c>
      <c r="K16" s="31">
        <v>0</v>
      </c>
      <c r="M16" s="30" t="str">
        <f t="shared" si="0"/>
        <v>Sunrise Ocean Villa</v>
      </c>
      <c r="N16" s="31" t="str">
        <f t="shared" si="0"/>
        <v>PAI</v>
      </c>
      <c r="O16" s="31" t="str">
        <f t="shared" si="0"/>
        <v>as quoted</v>
      </c>
      <c r="P16" s="31">
        <f t="shared" si="1"/>
        <v>480</v>
      </c>
      <c r="Q16" s="31">
        <f t="shared" si="1"/>
        <v>485</v>
      </c>
      <c r="R16" s="31">
        <f t="shared" si="2"/>
        <v>605</v>
      </c>
      <c r="S16" s="31">
        <f t="shared" si="2"/>
        <v>0</v>
      </c>
      <c r="T16" s="31">
        <f t="shared" si="3"/>
        <v>640</v>
      </c>
      <c r="U16" s="31">
        <f t="shared" si="3"/>
        <v>705</v>
      </c>
      <c r="V16" s="31">
        <f t="shared" si="3"/>
        <v>865</v>
      </c>
      <c r="W16" s="31">
        <f t="shared" si="3"/>
        <v>0</v>
      </c>
      <c r="X16" s="8"/>
      <c r="Y16" s="33"/>
      <c r="Z16" s="33"/>
      <c r="AA16" s="33">
        <v>0</v>
      </c>
      <c r="AB16" s="33">
        <v>0</v>
      </c>
      <c r="AC16" s="33">
        <v>0</v>
      </c>
      <c r="AE16" s="30" t="str">
        <f t="shared" si="4"/>
        <v>Sunrise Ocean Villa</v>
      </c>
      <c r="AF16" s="31" t="str">
        <f t="shared" si="4"/>
        <v>PAI</v>
      </c>
      <c r="AG16" s="31" t="str">
        <f t="shared" si="4"/>
        <v>as quoted</v>
      </c>
      <c r="AH16" s="31">
        <f t="shared" si="4"/>
        <v>480</v>
      </c>
      <c r="AI16" s="34">
        <f t="shared" si="4"/>
        <v>485</v>
      </c>
      <c r="AJ16" s="34">
        <f t="shared" si="4"/>
        <v>605</v>
      </c>
      <c r="AK16" s="34">
        <f t="shared" si="4"/>
        <v>0</v>
      </c>
      <c r="AL16" s="34">
        <f t="shared" si="5"/>
        <v>640</v>
      </c>
      <c r="AM16" s="34">
        <f t="shared" si="5"/>
        <v>705</v>
      </c>
      <c r="AN16" s="34">
        <f t="shared" si="5"/>
        <v>865</v>
      </c>
      <c r="AO16" s="34">
        <f t="shared" si="5"/>
        <v>0</v>
      </c>
      <c r="AQ16" s="35">
        <v>0</v>
      </c>
      <c r="AR16" s="35">
        <v>0</v>
      </c>
      <c r="AS16" s="35">
        <v>10</v>
      </c>
      <c r="AT16" s="35">
        <v>0</v>
      </c>
      <c r="AV16" s="30" t="str">
        <f t="shared" si="6"/>
        <v>Sunrise Ocean Villa</v>
      </c>
      <c r="AW16" s="31" t="str">
        <f t="shared" si="6"/>
        <v>PAI</v>
      </c>
      <c r="AX16" s="31" t="str">
        <f t="shared" si="6"/>
        <v>as quoted</v>
      </c>
      <c r="AY16" s="31">
        <f t="shared" si="7"/>
        <v>480</v>
      </c>
      <c r="AZ16" s="31">
        <f t="shared" si="8"/>
        <v>485</v>
      </c>
      <c r="BA16" s="31">
        <f t="shared" si="9"/>
        <v>605</v>
      </c>
      <c r="BB16" s="31">
        <f t="shared" si="9"/>
        <v>0</v>
      </c>
      <c r="BC16" s="31">
        <f t="shared" si="9"/>
        <v>650</v>
      </c>
      <c r="BD16" s="31">
        <f t="shared" si="10"/>
        <v>715</v>
      </c>
      <c r="BE16" s="31">
        <f t="shared" si="11"/>
        <v>875</v>
      </c>
      <c r="BF16" s="31">
        <f t="shared" si="11"/>
        <v>0</v>
      </c>
    </row>
    <row r="17" spans="1:58" ht="16.149999999999999" customHeight="1">
      <c r="A17" s="30" t="s">
        <v>70</v>
      </c>
      <c r="B17" s="31" t="s">
        <v>62</v>
      </c>
      <c r="C17" s="32" t="s">
        <v>45</v>
      </c>
      <c r="D17" s="40">
        <f>D12+335</f>
        <v>555</v>
      </c>
      <c r="E17" s="40">
        <f>E12+335</f>
        <v>560</v>
      </c>
      <c r="F17" s="40">
        <f>F12+335</f>
        <v>680</v>
      </c>
      <c r="G17" s="31">
        <v>0</v>
      </c>
      <c r="H17" s="40">
        <f>H12+335</f>
        <v>715</v>
      </c>
      <c r="I17" s="40">
        <f>I12+335</f>
        <v>780</v>
      </c>
      <c r="J17" s="40">
        <f>J12+335</f>
        <v>940</v>
      </c>
      <c r="K17" s="31">
        <v>0</v>
      </c>
      <c r="M17" s="30" t="str">
        <f t="shared" si="0"/>
        <v>Sunset Ocean Villa</v>
      </c>
      <c r="N17" s="31" t="str">
        <f t="shared" si="0"/>
        <v>PAI</v>
      </c>
      <c r="O17" s="31" t="str">
        <f t="shared" si="0"/>
        <v>as quoted</v>
      </c>
      <c r="P17" s="31">
        <f t="shared" ref="P17" si="12">SUM(D17)</f>
        <v>555</v>
      </c>
      <c r="Q17" s="31">
        <f t="shared" si="1"/>
        <v>560</v>
      </c>
      <c r="R17" s="31">
        <f t="shared" si="2"/>
        <v>680</v>
      </c>
      <c r="S17" s="31">
        <f t="shared" si="2"/>
        <v>0</v>
      </c>
      <c r="T17" s="31">
        <f t="shared" si="3"/>
        <v>715</v>
      </c>
      <c r="U17" s="31">
        <f t="shared" si="3"/>
        <v>780</v>
      </c>
      <c r="V17" s="31">
        <f t="shared" si="3"/>
        <v>940</v>
      </c>
      <c r="W17" s="31">
        <f t="shared" si="3"/>
        <v>0</v>
      </c>
      <c r="X17" s="8"/>
      <c r="Y17" s="33"/>
      <c r="Z17" s="33"/>
      <c r="AA17" s="33">
        <v>0</v>
      </c>
      <c r="AB17" s="33">
        <v>0</v>
      </c>
      <c r="AC17" s="33">
        <v>0</v>
      </c>
      <c r="AE17" s="30" t="str">
        <f t="shared" si="4"/>
        <v>Sunset Ocean Villa</v>
      </c>
      <c r="AF17" s="31" t="str">
        <f t="shared" si="4"/>
        <v>PAI</v>
      </c>
      <c r="AG17" s="31" t="str">
        <f t="shared" si="4"/>
        <v>as quoted</v>
      </c>
      <c r="AH17" s="31">
        <f t="shared" si="4"/>
        <v>555</v>
      </c>
      <c r="AI17" s="34">
        <f t="shared" si="4"/>
        <v>560</v>
      </c>
      <c r="AJ17" s="34">
        <f t="shared" si="4"/>
        <v>680</v>
      </c>
      <c r="AK17" s="34">
        <f t="shared" si="4"/>
        <v>0</v>
      </c>
      <c r="AL17" s="34">
        <f t="shared" si="5"/>
        <v>715</v>
      </c>
      <c r="AM17" s="34">
        <f t="shared" si="5"/>
        <v>780</v>
      </c>
      <c r="AN17" s="34">
        <f t="shared" si="5"/>
        <v>940</v>
      </c>
      <c r="AO17" s="34">
        <f t="shared" si="5"/>
        <v>0</v>
      </c>
      <c r="AQ17" s="35">
        <v>0</v>
      </c>
      <c r="AR17" s="35">
        <v>0</v>
      </c>
      <c r="AS17" s="35">
        <v>10</v>
      </c>
      <c r="AT17" s="35">
        <v>0</v>
      </c>
      <c r="AV17" s="30" t="str">
        <f t="shared" si="6"/>
        <v>Sunset Ocean Villa</v>
      </c>
      <c r="AW17" s="31" t="str">
        <f t="shared" si="6"/>
        <v>PAI</v>
      </c>
      <c r="AX17" s="31" t="str">
        <f t="shared" si="6"/>
        <v>as quoted</v>
      </c>
      <c r="AY17" s="31">
        <f t="shared" si="7"/>
        <v>555</v>
      </c>
      <c r="AZ17" s="31">
        <f t="shared" si="8"/>
        <v>560</v>
      </c>
      <c r="BA17" s="31">
        <f t="shared" si="9"/>
        <v>680</v>
      </c>
      <c r="BB17" s="31">
        <f t="shared" si="9"/>
        <v>0</v>
      </c>
      <c r="BC17" s="31">
        <f t="shared" si="9"/>
        <v>725</v>
      </c>
      <c r="BD17" s="31">
        <f t="shared" si="10"/>
        <v>790</v>
      </c>
      <c r="BE17" s="31">
        <f t="shared" si="11"/>
        <v>950</v>
      </c>
      <c r="BF17" s="31">
        <f t="shared" si="11"/>
        <v>0</v>
      </c>
    </row>
    <row r="18" spans="1:58" ht="16.149999999999999" customHeight="1">
      <c r="A18" s="25" t="s">
        <v>23</v>
      </c>
      <c r="M18" s="25" t="s">
        <v>24</v>
      </c>
      <c r="Y18" s="25" t="s">
        <v>25</v>
      </c>
      <c r="AE18" s="25" t="s">
        <v>26</v>
      </c>
      <c r="AQ18" s="25" t="s">
        <v>27</v>
      </c>
      <c r="AV18" s="25" t="s">
        <v>28</v>
      </c>
    </row>
    <row r="19" spans="1:58" ht="16.149999999999999" customHeight="1">
      <c r="A19" s="298" t="s">
        <v>0</v>
      </c>
      <c r="B19" s="298" t="s">
        <v>1</v>
      </c>
      <c r="C19" s="298" t="s">
        <v>29</v>
      </c>
      <c r="D19" s="285" t="s">
        <v>47</v>
      </c>
      <c r="E19" s="286"/>
      <c r="F19" s="286"/>
      <c r="G19" s="287"/>
      <c r="H19" s="285" t="s">
        <v>48</v>
      </c>
      <c r="I19" s="286"/>
      <c r="J19" s="286"/>
      <c r="K19" s="287"/>
      <c r="M19" s="299" t="s">
        <v>0</v>
      </c>
      <c r="N19" s="299" t="s">
        <v>1</v>
      </c>
      <c r="O19" s="299" t="s">
        <v>29</v>
      </c>
      <c r="P19" s="288" t="str">
        <f>D19</f>
        <v>Season 3</v>
      </c>
      <c r="Q19" s="289"/>
      <c r="R19" s="289"/>
      <c r="S19" s="290"/>
      <c r="T19" s="288" t="str">
        <f>H19</f>
        <v>Season 4</v>
      </c>
      <c r="U19" s="289"/>
      <c r="V19" s="289"/>
      <c r="W19" s="290"/>
      <c r="X19" s="8"/>
      <c r="Y19" s="26" t="s">
        <v>32</v>
      </c>
      <c r="Z19" s="26" t="s">
        <v>33</v>
      </c>
      <c r="AA19" s="26" t="s">
        <v>34</v>
      </c>
      <c r="AB19" s="26" t="s">
        <v>34</v>
      </c>
      <c r="AC19" s="26" t="s">
        <v>34</v>
      </c>
      <c r="AE19" s="294" t="s">
        <v>0</v>
      </c>
      <c r="AF19" s="294" t="s">
        <v>1</v>
      </c>
      <c r="AG19" s="294" t="s">
        <v>29</v>
      </c>
      <c r="AH19" s="291" t="str">
        <f>P19</f>
        <v>Season 3</v>
      </c>
      <c r="AI19" s="292"/>
      <c r="AJ19" s="292"/>
      <c r="AK19" s="293"/>
      <c r="AL19" s="291" t="str">
        <f>T19</f>
        <v>Season 4</v>
      </c>
      <c r="AM19" s="292"/>
      <c r="AN19" s="292"/>
      <c r="AO19" s="293"/>
      <c r="AQ19" s="27"/>
      <c r="AR19" s="27"/>
      <c r="AS19" s="27"/>
      <c r="AT19" s="28"/>
      <c r="AV19" s="295" t="s">
        <v>0</v>
      </c>
      <c r="AW19" s="295" t="s">
        <v>1</v>
      </c>
      <c r="AX19" s="295" t="s">
        <v>29</v>
      </c>
      <c r="AY19" s="282" t="str">
        <f>AH19</f>
        <v>Season 3</v>
      </c>
      <c r="AZ19" s="283"/>
      <c r="BA19" s="283"/>
      <c r="BB19" s="284"/>
      <c r="BC19" s="282" t="str">
        <f>AL19</f>
        <v>Season 4</v>
      </c>
      <c r="BD19" s="283"/>
      <c r="BE19" s="283"/>
      <c r="BF19" s="284"/>
    </row>
    <row r="20" spans="1:58" ht="16.149999999999999" customHeight="1">
      <c r="A20" s="298"/>
      <c r="B20" s="298"/>
      <c r="C20" s="298"/>
      <c r="D20" s="285" t="s">
        <v>49</v>
      </c>
      <c r="E20" s="286"/>
      <c r="F20" s="286"/>
      <c r="G20" s="287"/>
      <c r="H20" s="285" t="s">
        <v>50</v>
      </c>
      <c r="I20" s="286"/>
      <c r="J20" s="286"/>
      <c r="K20" s="287"/>
      <c r="M20" s="299"/>
      <c r="N20" s="299"/>
      <c r="O20" s="299"/>
      <c r="P20" s="288" t="str">
        <f>D20</f>
        <v>11 Jan 2020 to 31 Mar 2020</v>
      </c>
      <c r="Q20" s="289"/>
      <c r="R20" s="289"/>
      <c r="S20" s="290"/>
      <c r="T20" s="288" t="str">
        <f>H20</f>
        <v>01 Apr 2020 to 30 Apr 2020</v>
      </c>
      <c r="U20" s="289"/>
      <c r="V20" s="289"/>
      <c r="W20" s="290"/>
      <c r="X20" s="8"/>
      <c r="Y20" s="26" t="s">
        <v>37</v>
      </c>
      <c r="Z20" s="26" t="s">
        <v>38</v>
      </c>
      <c r="AA20" s="26" t="s">
        <v>38</v>
      </c>
      <c r="AB20" s="26" t="s">
        <v>38</v>
      </c>
      <c r="AC20" s="26"/>
      <c r="AE20" s="294"/>
      <c r="AF20" s="294"/>
      <c r="AG20" s="294"/>
      <c r="AH20" s="291" t="str">
        <f>P20</f>
        <v>11 Jan 2020 to 31 Mar 2020</v>
      </c>
      <c r="AI20" s="292"/>
      <c r="AJ20" s="292"/>
      <c r="AK20" s="293"/>
      <c r="AL20" s="291" t="str">
        <f>T20</f>
        <v>01 Apr 2020 to 30 Apr 2020</v>
      </c>
      <c r="AM20" s="292"/>
      <c r="AN20" s="292"/>
      <c r="AO20" s="293"/>
      <c r="AQ20" s="27" t="s">
        <v>39</v>
      </c>
      <c r="AR20" s="27"/>
      <c r="AS20" s="27" t="s">
        <v>40</v>
      </c>
      <c r="AT20" s="28"/>
      <c r="AV20" s="296"/>
      <c r="AW20" s="296"/>
      <c r="AX20" s="296"/>
      <c r="AY20" s="282" t="str">
        <f>AH20</f>
        <v>11 Jan 2020 to 31 Mar 2020</v>
      </c>
      <c r="AZ20" s="283"/>
      <c r="BA20" s="283"/>
      <c r="BB20" s="284"/>
      <c r="BC20" s="282" t="str">
        <f>AL20</f>
        <v>01 Apr 2020 to 30 Apr 2020</v>
      </c>
      <c r="BD20" s="283"/>
      <c r="BE20" s="283"/>
      <c r="BF20" s="284"/>
    </row>
    <row r="21" spans="1:58" ht="16.149999999999999" customHeight="1">
      <c r="A21" s="298"/>
      <c r="B21" s="298"/>
      <c r="C21" s="298"/>
      <c r="D21" s="29" t="s">
        <v>3</v>
      </c>
      <c r="E21" s="29" t="s">
        <v>4</v>
      </c>
      <c r="F21" s="29" t="s">
        <v>5</v>
      </c>
      <c r="G21" s="29" t="s">
        <v>41</v>
      </c>
      <c r="H21" s="29" t="s">
        <v>3</v>
      </c>
      <c r="I21" s="29" t="s">
        <v>4</v>
      </c>
      <c r="J21" s="29" t="s">
        <v>5</v>
      </c>
      <c r="K21" s="29" t="s">
        <v>41</v>
      </c>
      <c r="M21" s="299"/>
      <c r="N21" s="299"/>
      <c r="O21" s="299"/>
      <c r="P21" s="29" t="s">
        <v>3</v>
      </c>
      <c r="Q21" s="29" t="s">
        <v>4</v>
      </c>
      <c r="R21" s="29" t="s">
        <v>5</v>
      </c>
      <c r="S21" s="29" t="s">
        <v>41</v>
      </c>
      <c r="T21" s="29" t="s">
        <v>3</v>
      </c>
      <c r="U21" s="29" t="s">
        <v>4</v>
      </c>
      <c r="V21" s="29" t="s">
        <v>5</v>
      </c>
      <c r="W21" s="29" t="s">
        <v>41</v>
      </c>
      <c r="X21" s="8"/>
      <c r="Y21" s="26"/>
      <c r="Z21" s="26"/>
      <c r="AA21" s="26"/>
      <c r="AB21" s="26"/>
      <c r="AC21" s="26"/>
      <c r="AE21" s="294"/>
      <c r="AF21" s="294"/>
      <c r="AG21" s="294"/>
      <c r="AH21" s="29" t="s">
        <v>3</v>
      </c>
      <c r="AI21" s="29" t="s">
        <v>4</v>
      </c>
      <c r="AJ21" s="29" t="s">
        <v>5</v>
      </c>
      <c r="AK21" s="29" t="s">
        <v>41</v>
      </c>
      <c r="AL21" s="29" t="s">
        <v>3</v>
      </c>
      <c r="AM21" s="29" t="s">
        <v>4</v>
      </c>
      <c r="AN21" s="29" t="s">
        <v>5</v>
      </c>
      <c r="AO21" s="29" t="s">
        <v>41</v>
      </c>
      <c r="AQ21" s="27" t="s">
        <v>42</v>
      </c>
      <c r="AR21" s="27" t="s">
        <v>43</v>
      </c>
      <c r="AS21" s="27" t="s">
        <v>42</v>
      </c>
      <c r="AT21" s="28" t="s">
        <v>43</v>
      </c>
      <c r="AV21" s="297"/>
      <c r="AW21" s="297"/>
      <c r="AX21" s="297"/>
      <c r="AY21" s="29" t="s">
        <v>3</v>
      </c>
      <c r="AZ21" s="29" t="s">
        <v>4</v>
      </c>
      <c r="BA21" s="29" t="s">
        <v>5</v>
      </c>
      <c r="BB21" s="29" t="s">
        <v>41</v>
      </c>
      <c r="BC21" s="29" t="s">
        <v>3</v>
      </c>
      <c r="BD21" s="29" t="s">
        <v>4</v>
      </c>
      <c r="BE21" s="29" t="s">
        <v>5</v>
      </c>
      <c r="BF21" s="29" t="s">
        <v>41</v>
      </c>
    </row>
    <row r="22" spans="1:58" ht="16.149999999999999" customHeight="1">
      <c r="A22" s="30" t="s">
        <v>64</v>
      </c>
      <c r="B22" s="31" t="s">
        <v>62</v>
      </c>
      <c r="C22" s="32" t="s">
        <v>45</v>
      </c>
      <c r="D22" s="38">
        <v>310</v>
      </c>
      <c r="E22" s="38">
        <v>360</v>
      </c>
      <c r="F22" s="38">
        <v>490</v>
      </c>
      <c r="G22" s="31">
        <v>65</v>
      </c>
      <c r="H22" s="38">
        <v>275</v>
      </c>
      <c r="I22" s="38">
        <v>320</v>
      </c>
      <c r="J22" s="38">
        <v>435</v>
      </c>
      <c r="K22" s="31">
        <v>65</v>
      </c>
      <c r="M22" s="30" t="str">
        <f t="shared" ref="M22:O27" si="13">A22</f>
        <v xml:space="preserve">Garden Villa </v>
      </c>
      <c r="N22" s="31" t="str">
        <f t="shared" si="13"/>
        <v>PAI</v>
      </c>
      <c r="O22" s="31" t="str">
        <f t="shared" si="13"/>
        <v>as quoted</v>
      </c>
      <c r="P22" s="31">
        <f t="shared" ref="P22:Q27" si="14">SUM(D22)</f>
        <v>310</v>
      </c>
      <c r="Q22" s="31">
        <f t="shared" si="14"/>
        <v>360</v>
      </c>
      <c r="R22" s="31">
        <f t="shared" ref="R22:S27" si="15">F22</f>
        <v>490</v>
      </c>
      <c r="S22" s="31">
        <f t="shared" si="15"/>
        <v>65</v>
      </c>
      <c r="T22" s="31">
        <f t="shared" ref="T22:W27" si="16">SUM(H22)</f>
        <v>275</v>
      </c>
      <c r="U22" s="31">
        <f t="shared" si="16"/>
        <v>320</v>
      </c>
      <c r="V22" s="31">
        <f t="shared" si="16"/>
        <v>435</v>
      </c>
      <c r="W22" s="31">
        <f t="shared" si="16"/>
        <v>65</v>
      </c>
      <c r="X22" s="8"/>
      <c r="Y22" s="33"/>
      <c r="Z22" s="33"/>
      <c r="AA22" s="33">
        <v>0</v>
      </c>
      <c r="AB22" s="33">
        <v>0</v>
      </c>
      <c r="AC22" s="33">
        <v>0</v>
      </c>
      <c r="AE22" s="30" t="str">
        <f t="shared" ref="AE22:AK27" si="17">M22</f>
        <v xml:space="preserve">Garden Villa </v>
      </c>
      <c r="AF22" s="31" t="str">
        <f t="shared" si="17"/>
        <v>PAI</v>
      </c>
      <c r="AG22" s="31" t="str">
        <f t="shared" si="17"/>
        <v>as quoted</v>
      </c>
      <c r="AH22" s="31">
        <f t="shared" si="17"/>
        <v>310</v>
      </c>
      <c r="AI22" s="34">
        <f t="shared" si="17"/>
        <v>360</v>
      </c>
      <c r="AJ22" s="34">
        <f t="shared" si="17"/>
        <v>490</v>
      </c>
      <c r="AK22" s="34">
        <f>S22</f>
        <v>65</v>
      </c>
      <c r="AL22" s="34">
        <f t="shared" ref="AL22:AO27" si="18">T22</f>
        <v>275</v>
      </c>
      <c r="AM22" s="34">
        <f t="shared" si="18"/>
        <v>320</v>
      </c>
      <c r="AN22" s="34">
        <f t="shared" si="18"/>
        <v>435</v>
      </c>
      <c r="AO22" s="34">
        <f t="shared" si="18"/>
        <v>65</v>
      </c>
      <c r="AQ22" s="35">
        <v>0</v>
      </c>
      <c r="AR22" s="35">
        <v>0</v>
      </c>
      <c r="AS22" s="35">
        <v>0</v>
      </c>
      <c r="AT22" s="35">
        <v>0</v>
      </c>
      <c r="AV22" s="30" t="str">
        <f t="shared" ref="AV22:AX27" si="19">AE22</f>
        <v xml:space="preserve">Garden Villa </v>
      </c>
      <c r="AW22" s="31" t="str">
        <f t="shared" si="19"/>
        <v>PAI</v>
      </c>
      <c r="AX22" s="31" t="str">
        <f t="shared" si="19"/>
        <v>as quoted</v>
      </c>
      <c r="AY22" s="31">
        <f t="shared" ref="AY22:AY27" si="20">AH22+AQ22</f>
        <v>310</v>
      </c>
      <c r="AZ22" s="31">
        <f t="shared" ref="AZ22:AZ27" si="21">AI22+AQ22</f>
        <v>360</v>
      </c>
      <c r="BA22" s="31">
        <f t="shared" ref="BA22:BC27" si="22">AJ22+AQ22</f>
        <v>490</v>
      </c>
      <c r="BB22" s="31">
        <f t="shared" si="22"/>
        <v>65</v>
      </c>
      <c r="BC22" s="31">
        <f t="shared" si="22"/>
        <v>275</v>
      </c>
      <c r="BD22" s="31">
        <f t="shared" ref="BD22:BD27" si="23">AM22+AS22</f>
        <v>320</v>
      </c>
      <c r="BE22" s="31">
        <f t="shared" ref="BE22:BF27" si="24">AN22+AS22</f>
        <v>435</v>
      </c>
      <c r="BF22" s="31">
        <f t="shared" si="24"/>
        <v>65</v>
      </c>
    </row>
    <row r="23" spans="1:58" ht="16.149999999999999" customHeight="1">
      <c r="A23" s="30" t="s">
        <v>65</v>
      </c>
      <c r="B23" s="31" t="s">
        <v>62</v>
      </c>
      <c r="C23" s="32" t="s">
        <v>45</v>
      </c>
      <c r="D23" s="38">
        <v>370</v>
      </c>
      <c r="E23" s="38">
        <v>430</v>
      </c>
      <c r="F23" s="38">
        <v>585</v>
      </c>
      <c r="G23" s="31">
        <v>65</v>
      </c>
      <c r="H23" s="38">
        <v>335</v>
      </c>
      <c r="I23" s="38">
        <v>390</v>
      </c>
      <c r="J23" s="38">
        <v>530</v>
      </c>
      <c r="K23" s="31">
        <v>65</v>
      </c>
      <c r="M23" s="30" t="str">
        <f t="shared" si="13"/>
        <v xml:space="preserve">Beach Villa </v>
      </c>
      <c r="N23" s="31" t="str">
        <f t="shared" si="13"/>
        <v>PAI</v>
      </c>
      <c r="O23" s="31" t="str">
        <f t="shared" si="13"/>
        <v>as quoted</v>
      </c>
      <c r="P23" s="31">
        <f t="shared" si="14"/>
        <v>370</v>
      </c>
      <c r="Q23" s="31">
        <f t="shared" si="14"/>
        <v>430</v>
      </c>
      <c r="R23" s="31">
        <f t="shared" si="15"/>
        <v>585</v>
      </c>
      <c r="S23" s="31">
        <f t="shared" si="15"/>
        <v>65</v>
      </c>
      <c r="T23" s="31">
        <f t="shared" si="16"/>
        <v>335</v>
      </c>
      <c r="U23" s="31">
        <f t="shared" si="16"/>
        <v>390</v>
      </c>
      <c r="V23" s="31">
        <f t="shared" si="16"/>
        <v>530</v>
      </c>
      <c r="W23" s="31">
        <f t="shared" si="16"/>
        <v>65</v>
      </c>
      <c r="X23" s="8"/>
      <c r="Y23" s="33"/>
      <c r="Z23" s="33"/>
      <c r="AA23" s="33">
        <v>0</v>
      </c>
      <c r="AB23" s="33">
        <v>0</v>
      </c>
      <c r="AC23" s="33">
        <v>0</v>
      </c>
      <c r="AE23" s="30" t="str">
        <f t="shared" si="17"/>
        <v xml:space="preserve">Beach Villa </v>
      </c>
      <c r="AF23" s="31" t="str">
        <f t="shared" si="17"/>
        <v>PAI</v>
      </c>
      <c r="AG23" s="31" t="str">
        <f t="shared" si="17"/>
        <v>as quoted</v>
      </c>
      <c r="AH23" s="31">
        <f t="shared" si="17"/>
        <v>370</v>
      </c>
      <c r="AI23" s="34">
        <f t="shared" si="17"/>
        <v>430</v>
      </c>
      <c r="AJ23" s="34">
        <f t="shared" si="17"/>
        <v>585</v>
      </c>
      <c r="AK23" s="34">
        <f t="shared" si="17"/>
        <v>65</v>
      </c>
      <c r="AL23" s="34">
        <f t="shared" si="18"/>
        <v>335</v>
      </c>
      <c r="AM23" s="34">
        <f t="shared" si="18"/>
        <v>390</v>
      </c>
      <c r="AN23" s="34">
        <f t="shared" si="18"/>
        <v>530</v>
      </c>
      <c r="AO23" s="34">
        <f t="shared" si="18"/>
        <v>65</v>
      </c>
      <c r="AQ23" s="35">
        <v>0</v>
      </c>
      <c r="AR23" s="35">
        <v>0</v>
      </c>
      <c r="AS23" s="35">
        <v>0</v>
      </c>
      <c r="AT23" s="35">
        <v>0</v>
      </c>
      <c r="AV23" s="30" t="str">
        <f t="shared" si="19"/>
        <v xml:space="preserve">Beach Villa </v>
      </c>
      <c r="AW23" s="31" t="str">
        <f t="shared" si="19"/>
        <v>PAI</v>
      </c>
      <c r="AX23" s="31" t="str">
        <f t="shared" si="19"/>
        <v>as quoted</v>
      </c>
      <c r="AY23" s="31">
        <f t="shared" si="20"/>
        <v>370</v>
      </c>
      <c r="AZ23" s="31">
        <f t="shared" si="21"/>
        <v>430</v>
      </c>
      <c r="BA23" s="31">
        <f t="shared" si="22"/>
        <v>585</v>
      </c>
      <c r="BB23" s="31">
        <f t="shared" si="22"/>
        <v>65</v>
      </c>
      <c r="BC23" s="31">
        <f t="shared" si="22"/>
        <v>335</v>
      </c>
      <c r="BD23" s="31">
        <f t="shared" si="23"/>
        <v>390</v>
      </c>
      <c r="BE23" s="31">
        <f t="shared" si="24"/>
        <v>530</v>
      </c>
      <c r="BF23" s="31">
        <f t="shared" si="24"/>
        <v>65</v>
      </c>
    </row>
    <row r="24" spans="1:58" ht="16.149999999999999" customHeight="1">
      <c r="A24" s="30" t="s">
        <v>66</v>
      </c>
      <c r="B24" s="31" t="s">
        <v>62</v>
      </c>
      <c r="C24" s="32" t="s">
        <v>45</v>
      </c>
      <c r="D24" s="40">
        <f>D22+30</f>
        <v>340</v>
      </c>
      <c r="E24" s="40">
        <f>E22+30</f>
        <v>390</v>
      </c>
      <c r="F24" s="40">
        <f>F22+30</f>
        <v>520</v>
      </c>
      <c r="G24" s="31">
        <v>65</v>
      </c>
      <c r="H24" s="40">
        <f>H22+30</f>
        <v>305</v>
      </c>
      <c r="I24" s="40">
        <f>I22+30</f>
        <v>350</v>
      </c>
      <c r="J24" s="40">
        <f>J22+30</f>
        <v>465</v>
      </c>
      <c r="K24" s="31">
        <v>65</v>
      </c>
      <c r="M24" s="30" t="str">
        <f t="shared" si="13"/>
        <v xml:space="preserve">Deluxe Beach Villa </v>
      </c>
      <c r="N24" s="31" t="str">
        <f t="shared" si="13"/>
        <v>PAI</v>
      </c>
      <c r="O24" s="31" t="str">
        <f t="shared" si="13"/>
        <v>as quoted</v>
      </c>
      <c r="P24" s="31">
        <f t="shared" si="14"/>
        <v>340</v>
      </c>
      <c r="Q24" s="31">
        <f t="shared" si="14"/>
        <v>390</v>
      </c>
      <c r="R24" s="31">
        <f t="shared" si="15"/>
        <v>520</v>
      </c>
      <c r="S24" s="31">
        <f t="shared" si="15"/>
        <v>65</v>
      </c>
      <c r="T24" s="31">
        <f t="shared" si="16"/>
        <v>305</v>
      </c>
      <c r="U24" s="31">
        <f t="shared" si="16"/>
        <v>350</v>
      </c>
      <c r="V24" s="31">
        <f t="shared" si="16"/>
        <v>465</v>
      </c>
      <c r="W24" s="31">
        <f t="shared" si="16"/>
        <v>65</v>
      </c>
      <c r="X24" s="8"/>
      <c r="Y24" s="33"/>
      <c r="Z24" s="33"/>
      <c r="AA24" s="33">
        <v>0</v>
      </c>
      <c r="AB24" s="33">
        <v>0</v>
      </c>
      <c r="AC24" s="33">
        <v>0</v>
      </c>
      <c r="AE24" s="30" t="str">
        <f t="shared" si="17"/>
        <v xml:space="preserve">Deluxe Beach Villa </v>
      </c>
      <c r="AF24" s="31" t="str">
        <f t="shared" si="17"/>
        <v>PAI</v>
      </c>
      <c r="AG24" s="31" t="str">
        <f t="shared" si="17"/>
        <v>as quoted</v>
      </c>
      <c r="AH24" s="31">
        <f t="shared" si="17"/>
        <v>340</v>
      </c>
      <c r="AI24" s="34">
        <f t="shared" si="17"/>
        <v>390</v>
      </c>
      <c r="AJ24" s="34">
        <f t="shared" si="17"/>
        <v>520</v>
      </c>
      <c r="AK24" s="34">
        <f t="shared" si="17"/>
        <v>65</v>
      </c>
      <c r="AL24" s="34">
        <f t="shared" si="18"/>
        <v>305</v>
      </c>
      <c r="AM24" s="34">
        <f t="shared" si="18"/>
        <v>350</v>
      </c>
      <c r="AN24" s="34">
        <f t="shared" si="18"/>
        <v>465</v>
      </c>
      <c r="AO24" s="34">
        <f t="shared" si="18"/>
        <v>65</v>
      </c>
      <c r="AQ24" s="35">
        <v>0</v>
      </c>
      <c r="AR24" s="35">
        <v>0</v>
      </c>
      <c r="AS24" s="35">
        <v>0</v>
      </c>
      <c r="AT24" s="35">
        <v>0</v>
      </c>
      <c r="AV24" s="30" t="str">
        <f t="shared" si="19"/>
        <v xml:space="preserve">Deluxe Beach Villa </v>
      </c>
      <c r="AW24" s="31" t="str">
        <f t="shared" si="19"/>
        <v>PAI</v>
      </c>
      <c r="AX24" s="31" t="str">
        <f t="shared" si="19"/>
        <v>as quoted</v>
      </c>
      <c r="AY24" s="31">
        <f t="shared" si="20"/>
        <v>340</v>
      </c>
      <c r="AZ24" s="31">
        <f t="shared" si="21"/>
        <v>390</v>
      </c>
      <c r="BA24" s="31">
        <f t="shared" si="22"/>
        <v>520</v>
      </c>
      <c r="BB24" s="31">
        <f t="shared" si="22"/>
        <v>65</v>
      </c>
      <c r="BC24" s="31">
        <f t="shared" si="22"/>
        <v>305</v>
      </c>
      <c r="BD24" s="31">
        <f t="shared" si="23"/>
        <v>350</v>
      </c>
      <c r="BE24" s="31">
        <f t="shared" si="24"/>
        <v>465</v>
      </c>
      <c r="BF24" s="31">
        <f t="shared" si="24"/>
        <v>65</v>
      </c>
    </row>
    <row r="25" spans="1:58" ht="16.149999999999999" customHeight="1">
      <c r="A25" s="30" t="s">
        <v>67</v>
      </c>
      <c r="B25" s="31" t="s">
        <v>62</v>
      </c>
      <c r="C25" s="32" t="s">
        <v>68</v>
      </c>
      <c r="D25" s="31">
        <v>0</v>
      </c>
      <c r="E25" s="31">
        <v>910</v>
      </c>
      <c r="F25" s="31">
        <v>0</v>
      </c>
      <c r="G25" s="31">
        <v>65</v>
      </c>
      <c r="H25" s="31">
        <v>0</v>
      </c>
      <c r="I25" s="31">
        <v>830</v>
      </c>
      <c r="J25" s="31">
        <v>0</v>
      </c>
      <c r="K25" s="31">
        <v>65</v>
      </c>
      <c r="M25" s="30" t="str">
        <f t="shared" si="13"/>
        <v xml:space="preserve">Family Beach Villa </v>
      </c>
      <c r="N25" s="31" t="str">
        <f t="shared" si="13"/>
        <v>PAI</v>
      </c>
      <c r="O25" s="31" t="str">
        <f t="shared" si="13"/>
        <v>04 Persons</v>
      </c>
      <c r="P25" s="31">
        <f t="shared" si="14"/>
        <v>0</v>
      </c>
      <c r="Q25" s="31">
        <f t="shared" si="14"/>
        <v>910</v>
      </c>
      <c r="R25" s="31">
        <f t="shared" si="15"/>
        <v>0</v>
      </c>
      <c r="S25" s="31">
        <f t="shared" si="15"/>
        <v>65</v>
      </c>
      <c r="T25" s="31">
        <f t="shared" si="16"/>
        <v>0</v>
      </c>
      <c r="U25" s="31">
        <f t="shared" si="16"/>
        <v>830</v>
      </c>
      <c r="V25" s="31">
        <f t="shared" si="16"/>
        <v>0</v>
      </c>
      <c r="W25" s="31">
        <f t="shared" si="16"/>
        <v>65</v>
      </c>
      <c r="X25" s="8"/>
      <c r="Y25" s="33"/>
      <c r="Z25" s="33"/>
      <c r="AA25" s="33">
        <v>0</v>
      </c>
      <c r="AB25" s="33">
        <v>0</v>
      </c>
      <c r="AC25" s="33">
        <v>0</v>
      </c>
      <c r="AE25" s="30" t="str">
        <f t="shared" si="17"/>
        <v xml:space="preserve">Family Beach Villa </v>
      </c>
      <c r="AF25" s="31" t="str">
        <f t="shared" si="17"/>
        <v>PAI</v>
      </c>
      <c r="AG25" s="31" t="str">
        <f t="shared" si="17"/>
        <v>04 Persons</v>
      </c>
      <c r="AH25" s="31">
        <f t="shared" si="17"/>
        <v>0</v>
      </c>
      <c r="AI25" s="34">
        <f t="shared" si="17"/>
        <v>910</v>
      </c>
      <c r="AJ25" s="34">
        <f t="shared" si="17"/>
        <v>0</v>
      </c>
      <c r="AK25" s="34">
        <f t="shared" si="17"/>
        <v>65</v>
      </c>
      <c r="AL25" s="34">
        <f t="shared" si="18"/>
        <v>0</v>
      </c>
      <c r="AM25" s="34">
        <f t="shared" si="18"/>
        <v>830</v>
      </c>
      <c r="AN25" s="34">
        <f t="shared" si="18"/>
        <v>0</v>
      </c>
      <c r="AO25" s="34">
        <f t="shared" si="18"/>
        <v>65</v>
      </c>
      <c r="AQ25" s="35">
        <v>0</v>
      </c>
      <c r="AR25" s="35">
        <v>0</v>
      </c>
      <c r="AS25" s="35">
        <v>0</v>
      </c>
      <c r="AT25" s="35">
        <v>0</v>
      </c>
      <c r="AV25" s="30" t="str">
        <f t="shared" si="19"/>
        <v xml:space="preserve">Family Beach Villa </v>
      </c>
      <c r="AW25" s="31" t="str">
        <f t="shared" si="19"/>
        <v>PAI</v>
      </c>
      <c r="AX25" s="31" t="str">
        <f t="shared" si="19"/>
        <v>04 Persons</v>
      </c>
      <c r="AY25" s="31">
        <f t="shared" si="20"/>
        <v>0</v>
      </c>
      <c r="AZ25" s="31">
        <f t="shared" si="21"/>
        <v>910</v>
      </c>
      <c r="BA25" s="31">
        <f t="shared" si="22"/>
        <v>0</v>
      </c>
      <c r="BB25" s="31">
        <f t="shared" si="22"/>
        <v>65</v>
      </c>
      <c r="BC25" s="31">
        <f t="shared" si="22"/>
        <v>0</v>
      </c>
      <c r="BD25" s="31">
        <f t="shared" si="23"/>
        <v>830</v>
      </c>
      <c r="BE25" s="31">
        <f t="shared" si="24"/>
        <v>0</v>
      </c>
      <c r="BF25" s="31">
        <f t="shared" si="24"/>
        <v>65</v>
      </c>
    </row>
    <row r="26" spans="1:58" ht="16.149999999999999" customHeight="1">
      <c r="A26" s="30" t="s">
        <v>69</v>
      </c>
      <c r="B26" s="31" t="s">
        <v>62</v>
      </c>
      <c r="C26" s="32" t="s">
        <v>45</v>
      </c>
      <c r="D26" s="40">
        <f>D22+260</f>
        <v>570</v>
      </c>
      <c r="E26" s="40">
        <f>E22+260</f>
        <v>620</v>
      </c>
      <c r="F26" s="40">
        <f>F22+260</f>
        <v>750</v>
      </c>
      <c r="G26" s="31">
        <v>0</v>
      </c>
      <c r="H26" s="40">
        <f>H22+260</f>
        <v>535</v>
      </c>
      <c r="I26" s="40">
        <f>I22+260</f>
        <v>580</v>
      </c>
      <c r="J26" s="40">
        <f>J22+260</f>
        <v>695</v>
      </c>
      <c r="K26" s="31">
        <v>0</v>
      </c>
      <c r="M26" s="30" t="str">
        <f t="shared" si="13"/>
        <v>Sunrise Ocean Villa</v>
      </c>
      <c r="N26" s="31" t="str">
        <f t="shared" si="13"/>
        <v>PAI</v>
      </c>
      <c r="O26" s="31" t="str">
        <f t="shared" si="13"/>
        <v>as quoted</v>
      </c>
      <c r="P26" s="31">
        <f t="shared" si="14"/>
        <v>570</v>
      </c>
      <c r="Q26" s="31">
        <f t="shared" si="14"/>
        <v>620</v>
      </c>
      <c r="R26" s="31">
        <f t="shared" si="15"/>
        <v>750</v>
      </c>
      <c r="S26" s="31">
        <f t="shared" si="15"/>
        <v>0</v>
      </c>
      <c r="T26" s="31">
        <f t="shared" si="16"/>
        <v>535</v>
      </c>
      <c r="U26" s="31">
        <f t="shared" si="16"/>
        <v>580</v>
      </c>
      <c r="V26" s="31">
        <f t="shared" si="16"/>
        <v>695</v>
      </c>
      <c r="W26" s="31">
        <f t="shared" si="16"/>
        <v>0</v>
      </c>
      <c r="X26" s="8"/>
      <c r="Y26" s="33"/>
      <c r="Z26" s="33"/>
      <c r="AA26" s="33">
        <v>0</v>
      </c>
      <c r="AB26" s="33">
        <v>0</v>
      </c>
      <c r="AC26" s="33">
        <v>0</v>
      </c>
      <c r="AE26" s="30" t="str">
        <f t="shared" si="17"/>
        <v>Sunrise Ocean Villa</v>
      </c>
      <c r="AF26" s="31" t="str">
        <f t="shared" si="17"/>
        <v>PAI</v>
      </c>
      <c r="AG26" s="31" t="str">
        <f t="shared" si="17"/>
        <v>as quoted</v>
      </c>
      <c r="AH26" s="31">
        <f t="shared" si="17"/>
        <v>570</v>
      </c>
      <c r="AI26" s="34">
        <f t="shared" si="17"/>
        <v>620</v>
      </c>
      <c r="AJ26" s="34">
        <f t="shared" si="17"/>
        <v>750</v>
      </c>
      <c r="AK26" s="34">
        <f t="shared" si="17"/>
        <v>0</v>
      </c>
      <c r="AL26" s="34">
        <f t="shared" si="18"/>
        <v>535</v>
      </c>
      <c r="AM26" s="34">
        <f t="shared" si="18"/>
        <v>580</v>
      </c>
      <c r="AN26" s="34">
        <f t="shared" si="18"/>
        <v>695</v>
      </c>
      <c r="AO26" s="34">
        <f t="shared" si="18"/>
        <v>0</v>
      </c>
      <c r="AQ26" s="35">
        <v>0</v>
      </c>
      <c r="AR26" s="35">
        <v>0</v>
      </c>
      <c r="AS26" s="35">
        <v>0</v>
      </c>
      <c r="AT26" s="35">
        <v>0</v>
      </c>
      <c r="AV26" s="30" t="str">
        <f t="shared" si="19"/>
        <v>Sunrise Ocean Villa</v>
      </c>
      <c r="AW26" s="31" t="str">
        <f t="shared" si="19"/>
        <v>PAI</v>
      </c>
      <c r="AX26" s="31" t="str">
        <f t="shared" si="19"/>
        <v>as quoted</v>
      </c>
      <c r="AY26" s="31">
        <f t="shared" si="20"/>
        <v>570</v>
      </c>
      <c r="AZ26" s="31">
        <f t="shared" si="21"/>
        <v>620</v>
      </c>
      <c r="BA26" s="31">
        <f t="shared" si="22"/>
        <v>750</v>
      </c>
      <c r="BB26" s="31">
        <f t="shared" si="22"/>
        <v>0</v>
      </c>
      <c r="BC26" s="31">
        <f t="shared" si="22"/>
        <v>535</v>
      </c>
      <c r="BD26" s="31">
        <f t="shared" si="23"/>
        <v>580</v>
      </c>
      <c r="BE26" s="31">
        <f t="shared" si="24"/>
        <v>695</v>
      </c>
      <c r="BF26" s="31">
        <f t="shared" si="24"/>
        <v>0</v>
      </c>
    </row>
    <row r="27" spans="1:58" ht="16.149999999999999" customHeight="1">
      <c r="A27" s="30" t="s">
        <v>70</v>
      </c>
      <c r="B27" s="31" t="s">
        <v>62</v>
      </c>
      <c r="C27" s="32" t="s">
        <v>45</v>
      </c>
      <c r="D27" s="40">
        <f>D22+335</f>
        <v>645</v>
      </c>
      <c r="E27" s="40">
        <f>E22+335</f>
        <v>695</v>
      </c>
      <c r="F27" s="40">
        <f>F22+335</f>
        <v>825</v>
      </c>
      <c r="G27" s="31">
        <v>0</v>
      </c>
      <c r="H27" s="40">
        <f>H22+335</f>
        <v>610</v>
      </c>
      <c r="I27" s="40">
        <f>I22+335</f>
        <v>655</v>
      </c>
      <c r="J27" s="40">
        <f>J22+335</f>
        <v>770</v>
      </c>
      <c r="K27" s="31">
        <v>0</v>
      </c>
      <c r="M27" s="30" t="str">
        <f t="shared" si="13"/>
        <v>Sunset Ocean Villa</v>
      </c>
      <c r="N27" s="31" t="str">
        <f t="shared" si="13"/>
        <v>PAI</v>
      </c>
      <c r="O27" s="31" t="str">
        <f t="shared" si="13"/>
        <v>as quoted</v>
      </c>
      <c r="P27" s="31">
        <f t="shared" si="14"/>
        <v>645</v>
      </c>
      <c r="Q27" s="31">
        <f t="shared" si="14"/>
        <v>695</v>
      </c>
      <c r="R27" s="31">
        <f t="shared" si="15"/>
        <v>825</v>
      </c>
      <c r="S27" s="31">
        <f t="shared" si="15"/>
        <v>0</v>
      </c>
      <c r="T27" s="31">
        <f t="shared" si="16"/>
        <v>610</v>
      </c>
      <c r="U27" s="31">
        <f t="shared" si="16"/>
        <v>655</v>
      </c>
      <c r="V27" s="31">
        <f t="shared" si="16"/>
        <v>770</v>
      </c>
      <c r="W27" s="31">
        <f t="shared" si="16"/>
        <v>0</v>
      </c>
      <c r="X27" s="8"/>
      <c r="Y27" s="33"/>
      <c r="Z27" s="33"/>
      <c r="AA27" s="33">
        <v>0</v>
      </c>
      <c r="AB27" s="33">
        <v>0</v>
      </c>
      <c r="AC27" s="33">
        <v>0</v>
      </c>
      <c r="AE27" s="30" t="str">
        <f t="shared" si="17"/>
        <v>Sunset Ocean Villa</v>
      </c>
      <c r="AF27" s="31" t="str">
        <f t="shared" si="17"/>
        <v>PAI</v>
      </c>
      <c r="AG27" s="31" t="str">
        <f t="shared" si="17"/>
        <v>as quoted</v>
      </c>
      <c r="AH27" s="31">
        <f t="shared" si="17"/>
        <v>645</v>
      </c>
      <c r="AI27" s="34">
        <f t="shared" si="17"/>
        <v>695</v>
      </c>
      <c r="AJ27" s="34">
        <f t="shared" si="17"/>
        <v>825</v>
      </c>
      <c r="AK27" s="34">
        <f t="shared" si="17"/>
        <v>0</v>
      </c>
      <c r="AL27" s="34">
        <f t="shared" si="18"/>
        <v>610</v>
      </c>
      <c r="AM27" s="34">
        <f t="shared" si="18"/>
        <v>655</v>
      </c>
      <c r="AN27" s="34">
        <f t="shared" si="18"/>
        <v>770</v>
      </c>
      <c r="AO27" s="34">
        <f t="shared" si="18"/>
        <v>0</v>
      </c>
      <c r="AQ27" s="35">
        <v>0</v>
      </c>
      <c r="AR27" s="35">
        <v>0</v>
      </c>
      <c r="AS27" s="35">
        <v>0</v>
      </c>
      <c r="AT27" s="35">
        <v>0</v>
      </c>
      <c r="AV27" s="30" t="str">
        <f t="shared" si="19"/>
        <v>Sunset Ocean Villa</v>
      </c>
      <c r="AW27" s="31" t="str">
        <f t="shared" si="19"/>
        <v>PAI</v>
      </c>
      <c r="AX27" s="31" t="str">
        <f t="shared" si="19"/>
        <v>as quoted</v>
      </c>
      <c r="AY27" s="31">
        <f t="shared" si="20"/>
        <v>645</v>
      </c>
      <c r="AZ27" s="31">
        <f t="shared" si="21"/>
        <v>695</v>
      </c>
      <c r="BA27" s="31">
        <f t="shared" si="22"/>
        <v>825</v>
      </c>
      <c r="BB27" s="31">
        <f t="shared" si="22"/>
        <v>0</v>
      </c>
      <c r="BC27" s="31">
        <f t="shared" si="22"/>
        <v>610</v>
      </c>
      <c r="BD27" s="31">
        <f t="shared" si="23"/>
        <v>655</v>
      </c>
      <c r="BE27" s="31">
        <f t="shared" si="24"/>
        <v>770</v>
      </c>
      <c r="BF27" s="31">
        <f t="shared" si="24"/>
        <v>0</v>
      </c>
    </row>
    <row r="28" spans="1:58" ht="16.149999999999999" customHeight="1">
      <c r="A28" s="25" t="s">
        <v>23</v>
      </c>
      <c r="M28" s="25" t="s">
        <v>24</v>
      </c>
      <c r="Y28" s="25" t="s">
        <v>25</v>
      </c>
      <c r="AE28" s="25" t="s">
        <v>26</v>
      </c>
      <c r="AQ28" s="25" t="s">
        <v>27</v>
      </c>
      <c r="AV28" s="25" t="s">
        <v>28</v>
      </c>
    </row>
    <row r="29" spans="1:58" ht="16.149999999999999" customHeight="1">
      <c r="A29" s="298" t="s">
        <v>0</v>
      </c>
      <c r="B29" s="298" t="s">
        <v>1</v>
      </c>
      <c r="C29" s="298" t="s">
        <v>29</v>
      </c>
      <c r="D29" s="285" t="s">
        <v>51</v>
      </c>
      <c r="E29" s="286"/>
      <c r="F29" s="286"/>
      <c r="G29" s="287"/>
      <c r="H29" s="285">
        <v>0</v>
      </c>
      <c r="I29" s="286"/>
      <c r="J29" s="286"/>
      <c r="K29" s="287"/>
      <c r="M29" s="299" t="s">
        <v>0</v>
      </c>
      <c r="N29" s="299" t="s">
        <v>1</v>
      </c>
      <c r="O29" s="299" t="s">
        <v>29</v>
      </c>
      <c r="P29" s="288" t="str">
        <f>D29</f>
        <v>Season 5</v>
      </c>
      <c r="Q29" s="289"/>
      <c r="R29" s="289"/>
      <c r="S29" s="290"/>
      <c r="T29" s="288">
        <f>H29</f>
        <v>0</v>
      </c>
      <c r="U29" s="289"/>
      <c r="V29" s="289"/>
      <c r="W29" s="290"/>
      <c r="X29" s="8"/>
      <c r="Y29" s="26" t="s">
        <v>32</v>
      </c>
      <c r="Z29" s="26" t="s">
        <v>33</v>
      </c>
      <c r="AA29" s="26" t="s">
        <v>34</v>
      </c>
      <c r="AB29" s="26" t="s">
        <v>34</v>
      </c>
      <c r="AC29" s="26" t="s">
        <v>34</v>
      </c>
      <c r="AE29" s="294" t="s">
        <v>0</v>
      </c>
      <c r="AF29" s="294" t="s">
        <v>1</v>
      </c>
      <c r="AG29" s="294" t="s">
        <v>29</v>
      </c>
      <c r="AH29" s="291" t="str">
        <f>P29</f>
        <v>Season 5</v>
      </c>
      <c r="AI29" s="292"/>
      <c r="AJ29" s="292"/>
      <c r="AK29" s="293"/>
      <c r="AL29" s="291">
        <f>T29</f>
        <v>0</v>
      </c>
      <c r="AM29" s="292"/>
      <c r="AN29" s="292"/>
      <c r="AO29" s="293"/>
      <c r="AQ29" s="27"/>
      <c r="AR29" s="27"/>
      <c r="AS29" s="27"/>
      <c r="AT29" s="28"/>
      <c r="AV29" s="295" t="s">
        <v>0</v>
      </c>
      <c r="AW29" s="295" t="s">
        <v>1</v>
      </c>
      <c r="AX29" s="295" t="s">
        <v>29</v>
      </c>
      <c r="AY29" s="282" t="str">
        <f>AH29</f>
        <v>Season 5</v>
      </c>
      <c r="AZ29" s="283"/>
      <c r="BA29" s="283"/>
      <c r="BB29" s="284"/>
      <c r="BC29" s="282">
        <f>AL29</f>
        <v>0</v>
      </c>
      <c r="BD29" s="283"/>
      <c r="BE29" s="283"/>
      <c r="BF29" s="284"/>
    </row>
    <row r="30" spans="1:58" ht="16.149999999999999" customHeight="1">
      <c r="A30" s="298"/>
      <c r="B30" s="298"/>
      <c r="C30" s="298"/>
      <c r="D30" s="285" t="s">
        <v>61</v>
      </c>
      <c r="E30" s="286"/>
      <c r="F30" s="286"/>
      <c r="G30" s="287"/>
      <c r="H30" s="285">
        <v>0</v>
      </c>
      <c r="I30" s="286"/>
      <c r="J30" s="286"/>
      <c r="K30" s="287"/>
      <c r="M30" s="299"/>
      <c r="N30" s="299"/>
      <c r="O30" s="299"/>
      <c r="P30" s="288" t="str">
        <f>D30</f>
        <v>01 May 2020 to 31 Oct 2020</v>
      </c>
      <c r="Q30" s="289"/>
      <c r="R30" s="289"/>
      <c r="S30" s="290"/>
      <c r="T30" s="288">
        <f>H30</f>
        <v>0</v>
      </c>
      <c r="U30" s="289"/>
      <c r="V30" s="289"/>
      <c r="W30" s="290"/>
      <c r="X30" s="8"/>
      <c r="Y30" s="26" t="s">
        <v>37</v>
      </c>
      <c r="Z30" s="26" t="s">
        <v>38</v>
      </c>
      <c r="AA30" s="26" t="s">
        <v>38</v>
      </c>
      <c r="AB30" s="26" t="s">
        <v>38</v>
      </c>
      <c r="AC30" s="26"/>
      <c r="AE30" s="294"/>
      <c r="AF30" s="294"/>
      <c r="AG30" s="294"/>
      <c r="AH30" s="291" t="str">
        <f>P30</f>
        <v>01 May 2020 to 31 Oct 2020</v>
      </c>
      <c r="AI30" s="292"/>
      <c r="AJ30" s="292"/>
      <c r="AK30" s="293"/>
      <c r="AL30" s="291">
        <f>T30</f>
        <v>0</v>
      </c>
      <c r="AM30" s="292"/>
      <c r="AN30" s="292"/>
      <c r="AO30" s="293"/>
      <c r="AQ30" s="27" t="s">
        <v>39</v>
      </c>
      <c r="AR30" s="27"/>
      <c r="AS30" s="27" t="s">
        <v>40</v>
      </c>
      <c r="AT30" s="28"/>
      <c r="AV30" s="296"/>
      <c r="AW30" s="296"/>
      <c r="AX30" s="296"/>
      <c r="AY30" s="282" t="str">
        <f>AH30</f>
        <v>01 May 2020 to 31 Oct 2020</v>
      </c>
      <c r="AZ30" s="283"/>
      <c r="BA30" s="283"/>
      <c r="BB30" s="284"/>
      <c r="BC30" s="282">
        <f>AL30</f>
        <v>0</v>
      </c>
      <c r="BD30" s="283"/>
      <c r="BE30" s="283"/>
      <c r="BF30" s="284"/>
    </row>
    <row r="31" spans="1:58" ht="16.149999999999999" customHeight="1">
      <c r="A31" s="298"/>
      <c r="B31" s="298"/>
      <c r="C31" s="298"/>
      <c r="D31" s="29" t="s">
        <v>3</v>
      </c>
      <c r="E31" s="29" t="s">
        <v>4</v>
      </c>
      <c r="F31" s="29" t="s">
        <v>5</v>
      </c>
      <c r="G31" s="29" t="s">
        <v>41</v>
      </c>
      <c r="H31" s="29">
        <v>0</v>
      </c>
      <c r="I31" s="29">
        <v>0</v>
      </c>
      <c r="J31" s="29">
        <v>0</v>
      </c>
      <c r="K31" s="29">
        <v>0</v>
      </c>
      <c r="M31" s="299"/>
      <c r="N31" s="299"/>
      <c r="O31" s="299"/>
      <c r="P31" s="29" t="s">
        <v>3</v>
      </c>
      <c r="Q31" s="29" t="s">
        <v>4</v>
      </c>
      <c r="R31" s="29" t="s">
        <v>5</v>
      </c>
      <c r="S31" s="29" t="s">
        <v>41</v>
      </c>
      <c r="T31" s="29" t="s">
        <v>3</v>
      </c>
      <c r="U31" s="29" t="s">
        <v>4</v>
      </c>
      <c r="V31" s="29" t="s">
        <v>5</v>
      </c>
      <c r="W31" s="29" t="s">
        <v>41</v>
      </c>
      <c r="X31" s="8"/>
      <c r="Y31" s="26"/>
      <c r="Z31" s="26"/>
      <c r="AA31" s="26"/>
      <c r="AB31" s="26"/>
      <c r="AC31" s="26"/>
      <c r="AE31" s="294"/>
      <c r="AF31" s="294"/>
      <c r="AG31" s="294"/>
      <c r="AH31" s="29" t="s">
        <v>3</v>
      </c>
      <c r="AI31" s="29" t="s">
        <v>4</v>
      </c>
      <c r="AJ31" s="29" t="s">
        <v>5</v>
      </c>
      <c r="AK31" s="29" t="s">
        <v>41</v>
      </c>
      <c r="AL31" s="29" t="s">
        <v>3</v>
      </c>
      <c r="AM31" s="29" t="s">
        <v>4</v>
      </c>
      <c r="AN31" s="29" t="s">
        <v>5</v>
      </c>
      <c r="AO31" s="29" t="s">
        <v>41</v>
      </c>
      <c r="AQ31" s="27" t="s">
        <v>42</v>
      </c>
      <c r="AR31" s="27" t="s">
        <v>43</v>
      </c>
      <c r="AS31" s="27" t="s">
        <v>42</v>
      </c>
      <c r="AT31" s="28" t="s">
        <v>43</v>
      </c>
      <c r="AV31" s="297"/>
      <c r="AW31" s="297"/>
      <c r="AX31" s="297"/>
      <c r="AY31" s="29" t="s">
        <v>3</v>
      </c>
      <c r="AZ31" s="29" t="s">
        <v>4</v>
      </c>
      <c r="BA31" s="29" t="s">
        <v>5</v>
      </c>
      <c r="BB31" s="29" t="s">
        <v>41</v>
      </c>
      <c r="BC31" s="29" t="s">
        <v>3</v>
      </c>
      <c r="BD31" s="29" t="s">
        <v>4</v>
      </c>
      <c r="BE31" s="29" t="s">
        <v>5</v>
      </c>
      <c r="BF31" s="29" t="s">
        <v>41</v>
      </c>
    </row>
    <row r="32" spans="1:58" ht="16.149999999999999" customHeight="1">
      <c r="A32" s="30" t="s">
        <v>64</v>
      </c>
      <c r="B32" s="31" t="s">
        <v>62</v>
      </c>
      <c r="C32" s="32" t="s">
        <v>45</v>
      </c>
      <c r="D32" s="38">
        <v>240</v>
      </c>
      <c r="E32" s="38">
        <v>280</v>
      </c>
      <c r="F32" s="38">
        <v>380</v>
      </c>
      <c r="G32" s="31">
        <v>6</v>
      </c>
      <c r="H32" s="38">
        <v>0</v>
      </c>
      <c r="I32" s="38">
        <v>0</v>
      </c>
      <c r="J32" s="38">
        <v>0</v>
      </c>
      <c r="K32" s="31">
        <v>0</v>
      </c>
      <c r="M32" s="30" t="str">
        <f t="shared" ref="M32:O37" si="25">A32</f>
        <v xml:space="preserve">Garden Villa </v>
      </c>
      <c r="N32" s="31" t="str">
        <f t="shared" si="25"/>
        <v>PAI</v>
      </c>
      <c r="O32" s="31" t="str">
        <f t="shared" si="25"/>
        <v>as quoted</v>
      </c>
      <c r="P32" s="31">
        <f t="shared" ref="P32:P37" si="26">SUM(D32)</f>
        <v>240</v>
      </c>
      <c r="Q32" s="31">
        <f t="shared" ref="Q32:Q37" si="27">SUM(E32)</f>
        <v>280</v>
      </c>
      <c r="R32" s="31">
        <f t="shared" ref="R32:S37" si="28">F32</f>
        <v>380</v>
      </c>
      <c r="S32" s="31">
        <f t="shared" si="28"/>
        <v>6</v>
      </c>
      <c r="T32" s="31">
        <f t="shared" ref="T32:W37" si="29">SUM(H32)</f>
        <v>0</v>
      </c>
      <c r="U32" s="31">
        <f t="shared" si="29"/>
        <v>0</v>
      </c>
      <c r="V32" s="31">
        <f t="shared" si="29"/>
        <v>0</v>
      </c>
      <c r="W32" s="31">
        <f t="shared" si="29"/>
        <v>0</v>
      </c>
      <c r="X32" s="8"/>
      <c r="Y32" s="33"/>
      <c r="Z32" s="33"/>
      <c r="AA32" s="33">
        <v>0</v>
      </c>
      <c r="AB32" s="33">
        <v>0</v>
      </c>
      <c r="AC32" s="33">
        <v>0</v>
      </c>
      <c r="AE32" s="30" t="str">
        <f t="shared" ref="AE32:AK37" si="30">M32</f>
        <v xml:space="preserve">Garden Villa </v>
      </c>
      <c r="AF32" s="31" t="str">
        <f t="shared" si="30"/>
        <v>PAI</v>
      </c>
      <c r="AG32" s="31" t="str">
        <f t="shared" si="30"/>
        <v>as quoted</v>
      </c>
      <c r="AH32" s="31">
        <f t="shared" si="30"/>
        <v>240</v>
      </c>
      <c r="AI32" s="34">
        <f t="shared" si="30"/>
        <v>280</v>
      </c>
      <c r="AJ32" s="34">
        <f t="shared" si="30"/>
        <v>380</v>
      </c>
      <c r="AK32" s="34">
        <f>S32</f>
        <v>6</v>
      </c>
      <c r="AL32" s="34">
        <f t="shared" ref="AL32:AO37" si="31">T32</f>
        <v>0</v>
      </c>
      <c r="AM32" s="34">
        <f t="shared" si="31"/>
        <v>0</v>
      </c>
      <c r="AN32" s="34">
        <f t="shared" si="31"/>
        <v>0</v>
      </c>
      <c r="AO32" s="34">
        <f t="shared" si="31"/>
        <v>0</v>
      </c>
      <c r="AQ32" s="35">
        <v>0</v>
      </c>
      <c r="AR32" s="35">
        <v>0</v>
      </c>
      <c r="AS32" s="35">
        <v>0</v>
      </c>
      <c r="AT32" s="35">
        <v>0</v>
      </c>
      <c r="AV32" s="30" t="str">
        <f t="shared" ref="AV32:AX37" si="32">AE32</f>
        <v xml:space="preserve">Garden Villa </v>
      </c>
      <c r="AW32" s="31" t="str">
        <f t="shared" si="32"/>
        <v>PAI</v>
      </c>
      <c r="AX32" s="31" t="str">
        <f t="shared" si="32"/>
        <v>as quoted</v>
      </c>
      <c r="AY32" s="31">
        <f t="shared" ref="AY32:AY37" si="33">AH32+AQ32</f>
        <v>240</v>
      </c>
      <c r="AZ32" s="31">
        <f t="shared" ref="AZ32:AZ37" si="34">AI32+AQ32</f>
        <v>280</v>
      </c>
      <c r="BA32" s="31">
        <f t="shared" ref="BA32:BC37" si="35">AJ32+AQ32</f>
        <v>380</v>
      </c>
      <c r="BB32" s="31">
        <f t="shared" si="35"/>
        <v>6</v>
      </c>
      <c r="BC32" s="31">
        <f t="shared" si="35"/>
        <v>0</v>
      </c>
      <c r="BD32" s="31">
        <f t="shared" ref="BD32:BD37" si="36">AM32+AS32</f>
        <v>0</v>
      </c>
      <c r="BE32" s="31">
        <f t="shared" ref="BE32:BF37" si="37">AN32+AS32</f>
        <v>0</v>
      </c>
      <c r="BF32" s="31">
        <f t="shared" si="37"/>
        <v>0</v>
      </c>
    </row>
    <row r="33" spans="1:58" ht="16.149999999999999" customHeight="1">
      <c r="A33" s="30" t="s">
        <v>65</v>
      </c>
      <c r="B33" s="31" t="s">
        <v>62</v>
      </c>
      <c r="C33" s="32" t="s">
        <v>45</v>
      </c>
      <c r="D33" s="38">
        <v>265</v>
      </c>
      <c r="E33" s="38">
        <v>310</v>
      </c>
      <c r="F33" s="38">
        <v>420</v>
      </c>
      <c r="G33" s="31">
        <v>6</v>
      </c>
      <c r="H33" s="38">
        <v>0</v>
      </c>
      <c r="I33" s="38">
        <v>0</v>
      </c>
      <c r="J33" s="38">
        <v>0</v>
      </c>
      <c r="K33" s="31">
        <v>0</v>
      </c>
      <c r="M33" s="30" t="str">
        <f t="shared" si="25"/>
        <v xml:space="preserve">Beach Villa </v>
      </c>
      <c r="N33" s="31" t="str">
        <f t="shared" si="25"/>
        <v>PAI</v>
      </c>
      <c r="O33" s="31" t="str">
        <f t="shared" si="25"/>
        <v>as quoted</v>
      </c>
      <c r="P33" s="31">
        <f t="shared" si="26"/>
        <v>265</v>
      </c>
      <c r="Q33" s="31">
        <f t="shared" si="27"/>
        <v>310</v>
      </c>
      <c r="R33" s="31">
        <f t="shared" si="28"/>
        <v>420</v>
      </c>
      <c r="S33" s="31">
        <f t="shared" si="28"/>
        <v>6</v>
      </c>
      <c r="T33" s="31">
        <f t="shared" si="29"/>
        <v>0</v>
      </c>
      <c r="U33" s="31">
        <f t="shared" si="29"/>
        <v>0</v>
      </c>
      <c r="V33" s="31">
        <f t="shared" si="29"/>
        <v>0</v>
      </c>
      <c r="W33" s="31">
        <f t="shared" si="29"/>
        <v>0</v>
      </c>
      <c r="X33" s="8"/>
      <c r="Y33" s="33"/>
      <c r="Z33" s="33"/>
      <c r="AA33" s="33">
        <v>0</v>
      </c>
      <c r="AB33" s="33">
        <v>0</v>
      </c>
      <c r="AC33" s="33">
        <v>0</v>
      </c>
      <c r="AE33" s="30" t="str">
        <f t="shared" si="30"/>
        <v xml:space="preserve">Beach Villa </v>
      </c>
      <c r="AF33" s="31" t="str">
        <f t="shared" si="30"/>
        <v>PAI</v>
      </c>
      <c r="AG33" s="31" t="str">
        <f t="shared" si="30"/>
        <v>as quoted</v>
      </c>
      <c r="AH33" s="31">
        <f t="shared" si="30"/>
        <v>265</v>
      </c>
      <c r="AI33" s="34">
        <f t="shared" si="30"/>
        <v>310</v>
      </c>
      <c r="AJ33" s="34">
        <f t="shared" si="30"/>
        <v>420</v>
      </c>
      <c r="AK33" s="34">
        <f t="shared" si="30"/>
        <v>6</v>
      </c>
      <c r="AL33" s="34">
        <f t="shared" si="31"/>
        <v>0</v>
      </c>
      <c r="AM33" s="34">
        <f t="shared" si="31"/>
        <v>0</v>
      </c>
      <c r="AN33" s="34">
        <f t="shared" si="31"/>
        <v>0</v>
      </c>
      <c r="AO33" s="34">
        <f t="shared" si="31"/>
        <v>0</v>
      </c>
      <c r="AQ33" s="35">
        <v>0</v>
      </c>
      <c r="AR33" s="35">
        <v>0</v>
      </c>
      <c r="AS33" s="35">
        <v>0</v>
      </c>
      <c r="AT33" s="35">
        <v>0</v>
      </c>
      <c r="AV33" s="30" t="str">
        <f t="shared" si="32"/>
        <v xml:space="preserve">Beach Villa </v>
      </c>
      <c r="AW33" s="31" t="str">
        <f t="shared" si="32"/>
        <v>PAI</v>
      </c>
      <c r="AX33" s="31" t="str">
        <f t="shared" si="32"/>
        <v>as quoted</v>
      </c>
      <c r="AY33" s="31">
        <f t="shared" si="33"/>
        <v>265</v>
      </c>
      <c r="AZ33" s="31">
        <f t="shared" si="34"/>
        <v>310</v>
      </c>
      <c r="BA33" s="31">
        <f t="shared" si="35"/>
        <v>420</v>
      </c>
      <c r="BB33" s="31">
        <f t="shared" si="35"/>
        <v>6</v>
      </c>
      <c r="BC33" s="31">
        <f t="shared" si="35"/>
        <v>0</v>
      </c>
      <c r="BD33" s="31">
        <f t="shared" si="36"/>
        <v>0</v>
      </c>
      <c r="BE33" s="31">
        <f t="shared" si="37"/>
        <v>0</v>
      </c>
      <c r="BF33" s="31">
        <f t="shared" si="37"/>
        <v>0</v>
      </c>
    </row>
    <row r="34" spans="1:58" ht="16.149999999999999" customHeight="1">
      <c r="A34" s="30" t="s">
        <v>66</v>
      </c>
      <c r="B34" s="31" t="s">
        <v>62</v>
      </c>
      <c r="C34" s="32" t="s">
        <v>45</v>
      </c>
      <c r="D34" s="40">
        <f>D32+30</f>
        <v>270</v>
      </c>
      <c r="E34" s="40">
        <f>E32+30</f>
        <v>310</v>
      </c>
      <c r="F34" s="40">
        <f>F32+30</f>
        <v>410</v>
      </c>
      <c r="G34" s="31">
        <v>6</v>
      </c>
      <c r="H34" s="40">
        <v>0</v>
      </c>
      <c r="I34" s="40">
        <v>0</v>
      </c>
      <c r="J34" s="40">
        <v>0</v>
      </c>
      <c r="K34" s="31">
        <v>0</v>
      </c>
      <c r="M34" s="30" t="str">
        <f t="shared" si="25"/>
        <v xml:space="preserve">Deluxe Beach Villa </v>
      </c>
      <c r="N34" s="31" t="str">
        <f t="shared" si="25"/>
        <v>PAI</v>
      </c>
      <c r="O34" s="31" t="str">
        <f t="shared" si="25"/>
        <v>as quoted</v>
      </c>
      <c r="P34" s="31">
        <f t="shared" si="26"/>
        <v>270</v>
      </c>
      <c r="Q34" s="31">
        <f t="shared" si="27"/>
        <v>310</v>
      </c>
      <c r="R34" s="31">
        <f t="shared" si="28"/>
        <v>410</v>
      </c>
      <c r="S34" s="31">
        <f t="shared" si="28"/>
        <v>6</v>
      </c>
      <c r="T34" s="31">
        <f t="shared" si="29"/>
        <v>0</v>
      </c>
      <c r="U34" s="31">
        <f t="shared" si="29"/>
        <v>0</v>
      </c>
      <c r="V34" s="31">
        <f t="shared" si="29"/>
        <v>0</v>
      </c>
      <c r="W34" s="31">
        <f t="shared" si="29"/>
        <v>0</v>
      </c>
      <c r="X34" s="8"/>
      <c r="Y34" s="33"/>
      <c r="Z34" s="33"/>
      <c r="AA34" s="33">
        <v>0</v>
      </c>
      <c r="AB34" s="33">
        <v>0</v>
      </c>
      <c r="AC34" s="33">
        <v>0</v>
      </c>
      <c r="AE34" s="30" t="str">
        <f t="shared" si="30"/>
        <v xml:space="preserve">Deluxe Beach Villa </v>
      </c>
      <c r="AF34" s="31" t="str">
        <f t="shared" si="30"/>
        <v>PAI</v>
      </c>
      <c r="AG34" s="31" t="str">
        <f t="shared" si="30"/>
        <v>as quoted</v>
      </c>
      <c r="AH34" s="31">
        <f t="shared" si="30"/>
        <v>270</v>
      </c>
      <c r="AI34" s="34">
        <f t="shared" si="30"/>
        <v>310</v>
      </c>
      <c r="AJ34" s="34">
        <f t="shared" si="30"/>
        <v>410</v>
      </c>
      <c r="AK34" s="34">
        <f t="shared" si="30"/>
        <v>6</v>
      </c>
      <c r="AL34" s="34">
        <f t="shared" si="31"/>
        <v>0</v>
      </c>
      <c r="AM34" s="34">
        <f t="shared" si="31"/>
        <v>0</v>
      </c>
      <c r="AN34" s="34">
        <f t="shared" si="31"/>
        <v>0</v>
      </c>
      <c r="AO34" s="34">
        <f t="shared" si="31"/>
        <v>0</v>
      </c>
      <c r="AQ34" s="35">
        <v>0</v>
      </c>
      <c r="AR34" s="35">
        <v>0</v>
      </c>
      <c r="AS34" s="35">
        <v>0</v>
      </c>
      <c r="AT34" s="35">
        <v>0</v>
      </c>
      <c r="AV34" s="30" t="str">
        <f t="shared" si="32"/>
        <v xml:space="preserve">Deluxe Beach Villa </v>
      </c>
      <c r="AW34" s="31" t="str">
        <f t="shared" si="32"/>
        <v>PAI</v>
      </c>
      <c r="AX34" s="31" t="str">
        <f t="shared" si="32"/>
        <v>as quoted</v>
      </c>
      <c r="AY34" s="31">
        <f t="shared" si="33"/>
        <v>270</v>
      </c>
      <c r="AZ34" s="31">
        <f t="shared" si="34"/>
        <v>310</v>
      </c>
      <c r="BA34" s="31">
        <f t="shared" si="35"/>
        <v>410</v>
      </c>
      <c r="BB34" s="31">
        <f t="shared" si="35"/>
        <v>6</v>
      </c>
      <c r="BC34" s="31">
        <f t="shared" si="35"/>
        <v>0</v>
      </c>
      <c r="BD34" s="31">
        <f t="shared" si="36"/>
        <v>0</v>
      </c>
      <c r="BE34" s="31">
        <f t="shared" si="37"/>
        <v>0</v>
      </c>
      <c r="BF34" s="31">
        <f t="shared" si="37"/>
        <v>0</v>
      </c>
    </row>
    <row r="35" spans="1:58" ht="16.149999999999999" customHeight="1">
      <c r="A35" s="30" t="s">
        <v>67</v>
      </c>
      <c r="B35" s="31" t="s">
        <v>62</v>
      </c>
      <c r="C35" s="32" t="s">
        <v>68</v>
      </c>
      <c r="D35" s="31">
        <v>0</v>
      </c>
      <c r="E35" s="31">
        <v>670</v>
      </c>
      <c r="F35" s="31">
        <v>0</v>
      </c>
      <c r="G35" s="31">
        <v>6</v>
      </c>
      <c r="H35" s="31">
        <v>0</v>
      </c>
      <c r="I35" s="31">
        <v>0</v>
      </c>
      <c r="J35" s="31">
        <v>0</v>
      </c>
      <c r="K35" s="31">
        <v>0</v>
      </c>
      <c r="M35" s="30" t="str">
        <f t="shared" si="25"/>
        <v xml:space="preserve">Family Beach Villa </v>
      </c>
      <c r="N35" s="31" t="str">
        <f t="shared" si="25"/>
        <v>PAI</v>
      </c>
      <c r="O35" s="31" t="str">
        <f t="shared" si="25"/>
        <v>04 Persons</v>
      </c>
      <c r="P35" s="31">
        <f t="shared" si="26"/>
        <v>0</v>
      </c>
      <c r="Q35" s="31">
        <f t="shared" si="27"/>
        <v>670</v>
      </c>
      <c r="R35" s="31">
        <f t="shared" si="28"/>
        <v>0</v>
      </c>
      <c r="S35" s="31">
        <f t="shared" si="28"/>
        <v>6</v>
      </c>
      <c r="T35" s="31">
        <f t="shared" si="29"/>
        <v>0</v>
      </c>
      <c r="U35" s="31">
        <f t="shared" si="29"/>
        <v>0</v>
      </c>
      <c r="V35" s="31">
        <f t="shared" si="29"/>
        <v>0</v>
      </c>
      <c r="W35" s="31">
        <f t="shared" si="29"/>
        <v>0</v>
      </c>
      <c r="X35" s="8"/>
      <c r="Y35" s="33"/>
      <c r="Z35" s="33"/>
      <c r="AA35" s="33">
        <v>0</v>
      </c>
      <c r="AB35" s="33">
        <v>0</v>
      </c>
      <c r="AC35" s="33">
        <v>0</v>
      </c>
      <c r="AE35" s="30" t="str">
        <f t="shared" si="30"/>
        <v xml:space="preserve">Family Beach Villa </v>
      </c>
      <c r="AF35" s="31" t="str">
        <f t="shared" si="30"/>
        <v>PAI</v>
      </c>
      <c r="AG35" s="31" t="str">
        <f t="shared" si="30"/>
        <v>04 Persons</v>
      </c>
      <c r="AH35" s="31">
        <f t="shared" si="30"/>
        <v>0</v>
      </c>
      <c r="AI35" s="34">
        <f t="shared" si="30"/>
        <v>670</v>
      </c>
      <c r="AJ35" s="34">
        <f t="shared" si="30"/>
        <v>0</v>
      </c>
      <c r="AK35" s="34">
        <f t="shared" si="30"/>
        <v>6</v>
      </c>
      <c r="AL35" s="34">
        <f t="shared" si="31"/>
        <v>0</v>
      </c>
      <c r="AM35" s="34">
        <f t="shared" si="31"/>
        <v>0</v>
      </c>
      <c r="AN35" s="34">
        <f t="shared" si="31"/>
        <v>0</v>
      </c>
      <c r="AO35" s="34">
        <f t="shared" si="31"/>
        <v>0</v>
      </c>
      <c r="AQ35" s="35">
        <v>0</v>
      </c>
      <c r="AR35" s="35">
        <v>0</v>
      </c>
      <c r="AS35" s="35">
        <v>0</v>
      </c>
      <c r="AT35" s="35">
        <v>0</v>
      </c>
      <c r="AV35" s="30" t="str">
        <f t="shared" si="32"/>
        <v xml:space="preserve">Family Beach Villa </v>
      </c>
      <c r="AW35" s="31" t="str">
        <f t="shared" si="32"/>
        <v>PAI</v>
      </c>
      <c r="AX35" s="31" t="str">
        <f t="shared" si="32"/>
        <v>04 Persons</v>
      </c>
      <c r="AY35" s="31">
        <f t="shared" si="33"/>
        <v>0</v>
      </c>
      <c r="AZ35" s="31">
        <f t="shared" si="34"/>
        <v>670</v>
      </c>
      <c r="BA35" s="31">
        <f t="shared" si="35"/>
        <v>0</v>
      </c>
      <c r="BB35" s="31">
        <f t="shared" si="35"/>
        <v>6</v>
      </c>
      <c r="BC35" s="31">
        <f t="shared" si="35"/>
        <v>0</v>
      </c>
      <c r="BD35" s="31">
        <f t="shared" si="36"/>
        <v>0</v>
      </c>
      <c r="BE35" s="31">
        <f t="shared" si="37"/>
        <v>0</v>
      </c>
      <c r="BF35" s="31">
        <f t="shared" si="37"/>
        <v>0</v>
      </c>
    </row>
    <row r="36" spans="1:58" ht="16.149999999999999" customHeight="1">
      <c r="A36" s="30" t="s">
        <v>69</v>
      </c>
      <c r="B36" s="31" t="s">
        <v>62</v>
      </c>
      <c r="C36" s="32" t="s">
        <v>45</v>
      </c>
      <c r="D36" s="40">
        <f>D32+260</f>
        <v>500</v>
      </c>
      <c r="E36" s="40">
        <f>E32+260</f>
        <v>540</v>
      </c>
      <c r="F36" s="40">
        <f>F32+260</f>
        <v>640</v>
      </c>
      <c r="G36" s="31">
        <v>0</v>
      </c>
      <c r="H36" s="40">
        <v>0</v>
      </c>
      <c r="I36" s="40">
        <v>0</v>
      </c>
      <c r="J36" s="40">
        <v>0</v>
      </c>
      <c r="K36" s="31">
        <v>0</v>
      </c>
      <c r="M36" s="30" t="str">
        <f t="shared" si="25"/>
        <v>Sunrise Ocean Villa</v>
      </c>
      <c r="N36" s="31" t="str">
        <f t="shared" si="25"/>
        <v>PAI</v>
      </c>
      <c r="O36" s="31" t="str">
        <f t="shared" si="25"/>
        <v>as quoted</v>
      </c>
      <c r="P36" s="31">
        <f t="shared" si="26"/>
        <v>500</v>
      </c>
      <c r="Q36" s="31">
        <f t="shared" si="27"/>
        <v>540</v>
      </c>
      <c r="R36" s="31">
        <f t="shared" si="28"/>
        <v>640</v>
      </c>
      <c r="S36" s="31">
        <f t="shared" si="28"/>
        <v>0</v>
      </c>
      <c r="T36" s="31">
        <f t="shared" si="29"/>
        <v>0</v>
      </c>
      <c r="U36" s="31">
        <f t="shared" si="29"/>
        <v>0</v>
      </c>
      <c r="V36" s="31">
        <f t="shared" si="29"/>
        <v>0</v>
      </c>
      <c r="W36" s="31">
        <f t="shared" si="29"/>
        <v>0</v>
      </c>
      <c r="X36" s="8"/>
      <c r="Y36" s="33"/>
      <c r="Z36" s="33"/>
      <c r="AA36" s="33">
        <v>0</v>
      </c>
      <c r="AB36" s="33">
        <v>0</v>
      </c>
      <c r="AC36" s="33">
        <v>0</v>
      </c>
      <c r="AE36" s="30" t="str">
        <f t="shared" si="30"/>
        <v>Sunrise Ocean Villa</v>
      </c>
      <c r="AF36" s="31" t="str">
        <f t="shared" si="30"/>
        <v>PAI</v>
      </c>
      <c r="AG36" s="31" t="str">
        <f t="shared" si="30"/>
        <v>as quoted</v>
      </c>
      <c r="AH36" s="31">
        <f t="shared" si="30"/>
        <v>500</v>
      </c>
      <c r="AI36" s="34">
        <f t="shared" si="30"/>
        <v>540</v>
      </c>
      <c r="AJ36" s="34">
        <f t="shared" si="30"/>
        <v>640</v>
      </c>
      <c r="AK36" s="34">
        <f t="shared" si="30"/>
        <v>0</v>
      </c>
      <c r="AL36" s="34">
        <f t="shared" si="31"/>
        <v>0</v>
      </c>
      <c r="AM36" s="34">
        <f t="shared" si="31"/>
        <v>0</v>
      </c>
      <c r="AN36" s="34">
        <f t="shared" si="31"/>
        <v>0</v>
      </c>
      <c r="AO36" s="34">
        <f t="shared" si="31"/>
        <v>0</v>
      </c>
      <c r="AQ36" s="35">
        <v>0</v>
      </c>
      <c r="AR36" s="35">
        <v>0</v>
      </c>
      <c r="AS36" s="35">
        <v>0</v>
      </c>
      <c r="AT36" s="35">
        <v>0</v>
      </c>
      <c r="AV36" s="30" t="str">
        <f t="shared" si="32"/>
        <v>Sunrise Ocean Villa</v>
      </c>
      <c r="AW36" s="31" t="str">
        <f t="shared" si="32"/>
        <v>PAI</v>
      </c>
      <c r="AX36" s="31" t="str">
        <f t="shared" si="32"/>
        <v>as quoted</v>
      </c>
      <c r="AY36" s="31">
        <f t="shared" si="33"/>
        <v>500</v>
      </c>
      <c r="AZ36" s="31">
        <f t="shared" si="34"/>
        <v>540</v>
      </c>
      <c r="BA36" s="31">
        <f t="shared" si="35"/>
        <v>640</v>
      </c>
      <c r="BB36" s="31">
        <f t="shared" si="35"/>
        <v>0</v>
      </c>
      <c r="BC36" s="31">
        <f t="shared" si="35"/>
        <v>0</v>
      </c>
      <c r="BD36" s="31">
        <f t="shared" si="36"/>
        <v>0</v>
      </c>
      <c r="BE36" s="31">
        <f t="shared" si="37"/>
        <v>0</v>
      </c>
      <c r="BF36" s="31">
        <f t="shared" si="37"/>
        <v>0</v>
      </c>
    </row>
    <row r="37" spans="1:58" ht="16.149999999999999" customHeight="1">
      <c r="A37" s="30" t="s">
        <v>70</v>
      </c>
      <c r="B37" s="31" t="s">
        <v>62</v>
      </c>
      <c r="C37" s="32" t="s">
        <v>45</v>
      </c>
      <c r="D37" s="40">
        <f>D32+335</f>
        <v>575</v>
      </c>
      <c r="E37" s="40">
        <f>E32+335</f>
        <v>615</v>
      </c>
      <c r="F37" s="40">
        <f>F32+335</f>
        <v>715</v>
      </c>
      <c r="G37" s="31">
        <v>0</v>
      </c>
      <c r="H37" s="40">
        <v>0</v>
      </c>
      <c r="I37" s="40">
        <v>0</v>
      </c>
      <c r="J37" s="40">
        <v>0</v>
      </c>
      <c r="K37" s="31">
        <v>0</v>
      </c>
      <c r="M37" s="30" t="str">
        <f t="shared" si="25"/>
        <v>Sunset Ocean Villa</v>
      </c>
      <c r="N37" s="31" t="str">
        <f t="shared" si="25"/>
        <v>PAI</v>
      </c>
      <c r="O37" s="31" t="str">
        <f t="shared" si="25"/>
        <v>as quoted</v>
      </c>
      <c r="P37" s="31">
        <f t="shared" si="26"/>
        <v>575</v>
      </c>
      <c r="Q37" s="31">
        <f t="shared" si="27"/>
        <v>615</v>
      </c>
      <c r="R37" s="31">
        <f t="shared" si="28"/>
        <v>715</v>
      </c>
      <c r="S37" s="31">
        <f t="shared" si="28"/>
        <v>0</v>
      </c>
      <c r="T37" s="31">
        <f t="shared" si="29"/>
        <v>0</v>
      </c>
      <c r="U37" s="31">
        <f t="shared" si="29"/>
        <v>0</v>
      </c>
      <c r="V37" s="31">
        <f t="shared" si="29"/>
        <v>0</v>
      </c>
      <c r="W37" s="31">
        <f t="shared" si="29"/>
        <v>0</v>
      </c>
      <c r="X37" s="8"/>
      <c r="Y37" s="33"/>
      <c r="Z37" s="33"/>
      <c r="AA37" s="33">
        <v>0</v>
      </c>
      <c r="AB37" s="33">
        <v>0</v>
      </c>
      <c r="AC37" s="33">
        <v>0</v>
      </c>
      <c r="AE37" s="30" t="str">
        <f t="shared" si="30"/>
        <v>Sunset Ocean Villa</v>
      </c>
      <c r="AF37" s="31" t="str">
        <f t="shared" si="30"/>
        <v>PAI</v>
      </c>
      <c r="AG37" s="31" t="str">
        <f t="shared" si="30"/>
        <v>as quoted</v>
      </c>
      <c r="AH37" s="31">
        <f t="shared" si="30"/>
        <v>575</v>
      </c>
      <c r="AI37" s="34">
        <f t="shared" si="30"/>
        <v>615</v>
      </c>
      <c r="AJ37" s="34">
        <f t="shared" si="30"/>
        <v>715</v>
      </c>
      <c r="AK37" s="34">
        <f t="shared" si="30"/>
        <v>0</v>
      </c>
      <c r="AL37" s="34">
        <f t="shared" si="31"/>
        <v>0</v>
      </c>
      <c r="AM37" s="34">
        <f t="shared" si="31"/>
        <v>0</v>
      </c>
      <c r="AN37" s="34">
        <f t="shared" si="31"/>
        <v>0</v>
      </c>
      <c r="AO37" s="34">
        <f t="shared" si="31"/>
        <v>0</v>
      </c>
      <c r="AQ37" s="35">
        <v>0</v>
      </c>
      <c r="AR37" s="35">
        <v>0</v>
      </c>
      <c r="AS37" s="35">
        <v>0</v>
      </c>
      <c r="AT37" s="35">
        <v>0</v>
      </c>
      <c r="AV37" s="30" t="str">
        <f t="shared" si="32"/>
        <v>Sunset Ocean Villa</v>
      </c>
      <c r="AW37" s="31" t="str">
        <f t="shared" si="32"/>
        <v>PAI</v>
      </c>
      <c r="AX37" s="31" t="str">
        <f t="shared" si="32"/>
        <v>as quoted</v>
      </c>
      <c r="AY37" s="31">
        <f t="shared" si="33"/>
        <v>575</v>
      </c>
      <c r="AZ37" s="31">
        <f t="shared" si="34"/>
        <v>615</v>
      </c>
      <c r="BA37" s="31">
        <f t="shared" si="35"/>
        <v>715</v>
      </c>
      <c r="BB37" s="31">
        <f t="shared" si="35"/>
        <v>0</v>
      </c>
      <c r="BC37" s="31">
        <f t="shared" si="35"/>
        <v>0</v>
      </c>
      <c r="BD37" s="31">
        <f t="shared" si="36"/>
        <v>0</v>
      </c>
      <c r="BE37" s="31">
        <f t="shared" si="37"/>
        <v>0</v>
      </c>
      <c r="BF37" s="31">
        <f t="shared" si="37"/>
        <v>0</v>
      </c>
    </row>
  </sheetData>
  <sheetProtection algorithmName="SHA-512" hashValue="J16nOzfc31BcnN4UcsmlAAJ+cZoY+jvmvoyn4nfArkpaXaPpJ/GpeYmerE80PqwdKnfar1aBzUY42/XQc3Rf7Q==" saltValue="u2Ax1x40tJXGUYaq8wUMDA==" spinCount="100000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19:AF21"/>
    <mergeCell ref="A19:A21"/>
    <mergeCell ref="B19:B21"/>
    <mergeCell ref="C19:C21"/>
    <mergeCell ref="D19:G19"/>
    <mergeCell ref="H19:K19"/>
    <mergeCell ref="M19:M21"/>
    <mergeCell ref="N19:N21"/>
    <mergeCell ref="O19:O21"/>
    <mergeCell ref="P19:S19"/>
    <mergeCell ref="T19:W19"/>
    <mergeCell ref="AE19:AE21"/>
    <mergeCell ref="AY19:BB19"/>
    <mergeCell ref="BC19:BF19"/>
    <mergeCell ref="D20:G20"/>
    <mergeCell ref="H20:K20"/>
    <mergeCell ref="P20:S20"/>
    <mergeCell ref="T20:W20"/>
    <mergeCell ref="AH20:AK20"/>
    <mergeCell ref="AL20:AO20"/>
    <mergeCell ref="AY20:BB20"/>
    <mergeCell ref="BC20:BF20"/>
    <mergeCell ref="AG19:AG21"/>
    <mergeCell ref="AH19:AK19"/>
    <mergeCell ref="AL19:AO19"/>
    <mergeCell ref="AV19:AV21"/>
    <mergeCell ref="AW19:AW21"/>
    <mergeCell ref="AX19:AX21"/>
    <mergeCell ref="AF29:AF31"/>
    <mergeCell ref="A29:A31"/>
    <mergeCell ref="B29:B31"/>
    <mergeCell ref="C29:C31"/>
    <mergeCell ref="D29:G29"/>
    <mergeCell ref="H29:K29"/>
    <mergeCell ref="M29:M31"/>
    <mergeCell ref="N29:N31"/>
    <mergeCell ref="O29:O31"/>
    <mergeCell ref="P29:S29"/>
    <mergeCell ref="T29:W29"/>
    <mergeCell ref="AE29:AE31"/>
    <mergeCell ref="AY29:BB29"/>
    <mergeCell ref="BC29:BF29"/>
    <mergeCell ref="D30:G30"/>
    <mergeCell ref="H30:K30"/>
    <mergeCell ref="P30:S30"/>
    <mergeCell ref="T30:W30"/>
    <mergeCell ref="AH30:AK30"/>
    <mergeCell ref="AL30:AO30"/>
    <mergeCell ref="AY30:BB30"/>
    <mergeCell ref="BC30:BF30"/>
    <mergeCell ref="AG29:AG31"/>
    <mergeCell ref="AH29:AK29"/>
    <mergeCell ref="AL29:AO29"/>
    <mergeCell ref="AV29:AV31"/>
    <mergeCell ref="AW29:AW31"/>
    <mergeCell ref="AX29:AX31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B48F7-7597-43E2-830E-8450796CD2C8}">
  <sheetPr codeName="Лист71"/>
  <dimension ref="A1:F17"/>
  <sheetViews>
    <sheetView view="pageBreakPreview" zoomScaleNormal="100" zoomScaleSheetLayoutView="100" workbookViewId="0">
      <selection activeCell="L7" sqref="L7"/>
    </sheetView>
  </sheetViews>
  <sheetFormatPr defaultColWidth="9.140625" defaultRowHeight="21" customHeight="1"/>
  <cols>
    <col min="1" max="1" width="13.5703125" style="109" customWidth="1"/>
    <col min="2" max="2" width="18.5703125" style="111" customWidth="1"/>
    <col min="3" max="3" width="18" style="111" customWidth="1"/>
    <col min="4" max="4" width="18" style="112" customWidth="1"/>
    <col min="5" max="6" width="17.5703125" style="112" customWidth="1"/>
    <col min="7" max="16384" width="9.140625" style="109"/>
  </cols>
  <sheetData>
    <row r="1" spans="1:6" ht="21" customHeight="1">
      <c r="A1" s="276" t="s">
        <v>2073</v>
      </c>
      <c r="B1" s="277"/>
      <c r="C1" s="277"/>
      <c r="D1" s="278"/>
      <c r="E1" s="114"/>
      <c r="F1" s="115"/>
    </row>
    <row r="2" spans="1:6" ht="20.25" customHeight="1">
      <c r="A2" s="5"/>
      <c r="B2" s="2"/>
      <c r="C2" s="2"/>
      <c r="D2" s="117"/>
      <c r="E2" s="117"/>
      <c r="F2" s="117"/>
    </row>
    <row r="3" spans="1:6" ht="20.25" customHeight="1">
      <c r="A3" s="15" t="s">
        <v>777</v>
      </c>
      <c r="B3" s="2"/>
      <c r="C3" s="2"/>
      <c r="D3" s="3"/>
      <c r="E3" s="3"/>
      <c r="F3" s="3"/>
    </row>
    <row r="4" spans="1:6" ht="20.25" customHeight="1">
      <c r="A4" s="7" t="s">
        <v>778</v>
      </c>
      <c r="B4" s="2"/>
      <c r="C4" s="2"/>
      <c r="D4" s="3"/>
      <c r="E4" s="3"/>
      <c r="F4" s="3"/>
    </row>
    <row r="5" spans="1:6" ht="20.25" customHeight="1">
      <c r="A5" s="5" t="s">
        <v>779</v>
      </c>
      <c r="B5" s="2"/>
      <c r="C5" s="2"/>
      <c r="D5" s="3"/>
      <c r="E5" s="3"/>
      <c r="F5" s="3"/>
    </row>
    <row r="6" spans="1:6" ht="20.25" customHeight="1">
      <c r="A6" s="5" t="s">
        <v>780</v>
      </c>
      <c r="B6" s="2"/>
      <c r="C6" s="2"/>
      <c r="D6" s="3"/>
      <c r="E6" s="3"/>
      <c r="F6" s="3"/>
    </row>
    <row r="7" spans="1:6" ht="20.25" customHeight="1">
      <c r="A7" s="5" t="s">
        <v>781</v>
      </c>
      <c r="B7" s="2"/>
      <c r="C7" s="2"/>
      <c r="D7" s="3"/>
      <c r="E7" s="3"/>
      <c r="F7" s="3"/>
    </row>
    <row r="8" spans="1:6" ht="20.25" customHeight="1">
      <c r="A8" s="5" t="s">
        <v>782</v>
      </c>
      <c r="B8" s="2"/>
      <c r="C8" s="2"/>
      <c r="D8" s="3"/>
      <c r="E8" s="3"/>
      <c r="F8" s="3"/>
    </row>
    <row r="9" spans="1:6" ht="20.25" customHeight="1">
      <c r="A9" s="7" t="s">
        <v>783</v>
      </c>
      <c r="B9" s="2"/>
      <c r="C9" s="2"/>
      <c r="D9" s="3"/>
      <c r="E9" s="3"/>
      <c r="F9" s="3"/>
    </row>
    <row r="10" spans="1:6" ht="20.25" customHeight="1">
      <c r="A10" s="5" t="s">
        <v>784</v>
      </c>
      <c r="B10" s="2"/>
      <c r="C10" s="2"/>
      <c r="D10" s="3"/>
      <c r="E10" s="3"/>
      <c r="F10" s="3"/>
    </row>
    <row r="11" spans="1:6" ht="20.25" customHeight="1">
      <c r="A11" s="5" t="s">
        <v>785</v>
      </c>
      <c r="B11" s="2"/>
      <c r="C11" s="2"/>
      <c r="D11" s="3"/>
      <c r="E11" s="3"/>
      <c r="F11" s="3"/>
    </row>
    <row r="12" spans="1:6" ht="20.25" customHeight="1">
      <c r="A12" s="5" t="s">
        <v>786</v>
      </c>
      <c r="B12" s="2"/>
      <c r="C12" s="2"/>
      <c r="D12" s="3"/>
      <c r="E12" s="3"/>
      <c r="F12" s="3"/>
    </row>
    <row r="13" spans="1:6" ht="20.25" customHeight="1">
      <c r="A13" s="5" t="s">
        <v>782</v>
      </c>
      <c r="B13" s="2"/>
      <c r="C13" s="2"/>
      <c r="D13" s="3"/>
      <c r="E13" s="3"/>
      <c r="F13" s="3"/>
    </row>
    <row r="14" spans="1:6" ht="21" customHeight="1">
      <c r="A14" s="7"/>
      <c r="B14" s="2"/>
      <c r="C14" s="2"/>
      <c r="D14" s="3"/>
      <c r="E14" s="3"/>
      <c r="F14" s="3"/>
    </row>
    <row r="15" spans="1:6" ht="21" customHeight="1">
      <c r="A15" s="5"/>
      <c r="B15" s="2"/>
      <c r="C15" s="2"/>
      <c r="D15" s="3"/>
      <c r="E15" s="3"/>
      <c r="F15" s="3"/>
    </row>
    <row r="16" spans="1:6" ht="21" customHeight="1">
      <c r="A16" s="5"/>
      <c r="B16" s="2"/>
      <c r="C16" s="2"/>
      <c r="D16" s="3"/>
      <c r="E16" s="3"/>
      <c r="F16" s="3"/>
    </row>
    <row r="17" spans="1:1" ht="21" customHeight="1">
      <c r="A17" s="81"/>
    </row>
  </sheetData>
  <pageMargins left="0.25" right="0.25" top="0.75" bottom="0.75" header="0.3" footer="0.3"/>
  <pageSetup paperSize="9" scale="97" orientation="portrait" verticalDpi="1200" r:id="rId1"/>
  <headerFooter>
    <oddFooter>&amp;L&amp;"Candara,Regular"&amp;8INTOUR MALDIVES&amp;C&amp;"Candara,Regular"&amp;8&amp;P of &amp;N&amp;R&amp;"Candara,Regular"&amp;8Four Seasons Explorer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23C51-E351-4E68-87CC-8CED0ED9985F}">
  <sheetPr codeName="Лист72">
    <tabColor rgb="FFFF0000"/>
  </sheetPr>
  <dimension ref="A1:K153"/>
  <sheetViews>
    <sheetView view="pageBreakPreview" topLeftCell="AL1" zoomScaleNormal="100" zoomScaleSheetLayoutView="100" workbookViewId="0">
      <selection sqref="A1:AK1048576"/>
    </sheetView>
  </sheetViews>
  <sheetFormatPr defaultColWidth="16.28515625" defaultRowHeight="15"/>
  <cols>
    <col min="1" max="1" width="0" style="109" hidden="1" customWidth="1"/>
    <col min="2" max="3" width="0" style="111" hidden="1" customWidth="1"/>
    <col min="4" max="6" width="0" style="112" hidden="1" customWidth="1"/>
    <col min="7" max="37" width="0" style="109" hidden="1" customWidth="1"/>
    <col min="38" max="16384" width="16.28515625" style="109"/>
  </cols>
  <sheetData>
    <row r="1" spans="1:11">
      <c r="A1" s="343" t="s">
        <v>787</v>
      </c>
      <c r="B1" s="343"/>
      <c r="C1" s="343"/>
      <c r="D1" s="343"/>
      <c r="E1" s="343"/>
      <c r="F1" s="343"/>
    </row>
    <row r="2" spans="1:11">
      <c r="A2" s="344" t="s">
        <v>788</v>
      </c>
      <c r="B2" s="344"/>
      <c r="C2" s="344"/>
      <c r="D2" s="344"/>
      <c r="E2" s="344"/>
      <c r="F2" s="344"/>
    </row>
    <row r="3" spans="1:11">
      <c r="A3" s="344" t="s">
        <v>789</v>
      </c>
      <c r="B3" s="344"/>
      <c r="C3" s="344"/>
      <c r="D3" s="344"/>
      <c r="E3" s="344"/>
      <c r="F3" s="344"/>
    </row>
    <row r="4" spans="1:11">
      <c r="A4" s="345" t="s">
        <v>790</v>
      </c>
      <c r="B4" s="345"/>
      <c r="C4" s="345"/>
      <c r="D4" s="345"/>
      <c r="E4" s="345"/>
      <c r="F4" s="345"/>
    </row>
    <row r="5" spans="1:11">
      <c r="A5" s="346" t="s">
        <v>791</v>
      </c>
      <c r="B5" s="346"/>
      <c r="C5" s="346"/>
      <c r="D5" s="346"/>
      <c r="E5" s="346"/>
      <c r="F5" s="346"/>
    </row>
    <row r="6" spans="1:11" ht="19.5" customHeight="1">
      <c r="A6" s="110"/>
      <c r="F6" s="113"/>
    </row>
    <row r="7" spans="1:11">
      <c r="A7" s="120" t="s">
        <v>792</v>
      </c>
      <c r="B7" s="121"/>
      <c r="C7" s="121"/>
      <c r="E7" s="114"/>
      <c r="F7" s="122" t="s">
        <v>793</v>
      </c>
    </row>
    <row r="8" spans="1:11" ht="15" customHeight="1">
      <c r="A8" s="48" t="s">
        <v>105</v>
      </c>
      <c r="B8" s="109"/>
      <c r="C8" s="109"/>
      <c r="D8" s="341" t="s">
        <v>794</v>
      </c>
      <c r="E8" s="342"/>
      <c r="F8" s="342"/>
    </row>
    <row r="9" spans="1:11">
      <c r="A9" s="116"/>
      <c r="B9" s="109"/>
    </row>
    <row r="10" spans="1:11" ht="17.25" customHeight="1">
      <c r="A10" s="337" t="s">
        <v>561</v>
      </c>
      <c r="B10" s="337"/>
      <c r="C10" s="337" t="s">
        <v>298</v>
      </c>
      <c r="D10" s="337"/>
      <c r="E10" s="338" t="s">
        <v>299</v>
      </c>
      <c r="F10" s="338"/>
    </row>
    <row r="11" spans="1:11" ht="22.5" customHeight="1">
      <c r="A11" s="339" t="s">
        <v>795</v>
      </c>
      <c r="B11" s="339"/>
      <c r="C11" s="339" t="s">
        <v>796</v>
      </c>
      <c r="D11" s="339"/>
      <c r="E11" s="340" t="s">
        <v>797</v>
      </c>
      <c r="F11" s="340"/>
    </row>
    <row r="12" spans="1:11">
      <c r="A12" s="5"/>
      <c r="D12" s="119"/>
      <c r="E12" s="119"/>
      <c r="F12" s="119"/>
    </row>
    <row r="13" spans="1:11" ht="19.5" customHeight="1">
      <c r="A13" s="333" t="s">
        <v>703</v>
      </c>
      <c r="B13" s="334"/>
      <c r="C13" s="333" t="s">
        <v>704</v>
      </c>
      <c r="D13" s="334"/>
      <c r="E13" s="335" t="s">
        <v>798</v>
      </c>
      <c r="F13" s="336"/>
    </row>
    <row r="14" spans="1:11">
      <c r="A14" s="123" t="s">
        <v>705</v>
      </c>
      <c r="B14" s="124"/>
      <c r="C14" s="124"/>
      <c r="D14" s="125"/>
      <c r="E14" s="126"/>
      <c r="F14" s="127"/>
      <c r="I14" s="111" t="s">
        <v>799</v>
      </c>
      <c r="J14" s="111" t="s">
        <v>800</v>
      </c>
    </row>
    <row r="15" spans="1:11">
      <c r="A15" s="319" t="s">
        <v>706</v>
      </c>
      <c r="B15" s="320"/>
      <c r="C15" s="325" t="s">
        <v>795</v>
      </c>
      <c r="D15" s="326"/>
      <c r="E15" s="128" t="s">
        <v>707</v>
      </c>
      <c r="F15" s="129">
        <f t="shared" ref="F15:F22" si="0">G15</f>
        <v>5088</v>
      </c>
      <c r="G15" s="118">
        <f>K15</f>
        <v>5088</v>
      </c>
      <c r="H15" s="109">
        <v>5030</v>
      </c>
      <c r="I15" s="109">
        <f t="shared" ref="I15:I21" si="1">6*3</f>
        <v>18</v>
      </c>
      <c r="J15" s="109">
        <v>40</v>
      </c>
      <c r="K15" s="109">
        <f>H15+I15+J15</f>
        <v>5088</v>
      </c>
    </row>
    <row r="16" spans="1:11">
      <c r="A16" s="321"/>
      <c r="B16" s="322"/>
      <c r="C16" s="327" t="s">
        <v>796</v>
      </c>
      <c r="D16" s="328"/>
      <c r="E16" s="130" t="s">
        <v>707</v>
      </c>
      <c r="F16" s="131">
        <f t="shared" si="0"/>
        <v>4053</v>
      </c>
      <c r="G16" s="118">
        <f t="shared" ref="G16:G39" si="2">K16</f>
        <v>4053</v>
      </c>
      <c r="H16" s="109">
        <v>3995</v>
      </c>
      <c r="I16" s="109">
        <f t="shared" si="1"/>
        <v>18</v>
      </c>
      <c r="J16" s="109">
        <v>40</v>
      </c>
      <c r="K16" s="109">
        <f>H16+I16+J16</f>
        <v>4053</v>
      </c>
    </row>
    <row r="17" spans="1:11">
      <c r="A17" s="321"/>
      <c r="B17" s="322"/>
      <c r="C17" s="329" t="s">
        <v>797</v>
      </c>
      <c r="D17" s="330"/>
      <c r="E17" s="132" t="s">
        <v>707</v>
      </c>
      <c r="F17" s="133">
        <f t="shared" si="0"/>
        <v>2723</v>
      </c>
      <c r="G17" s="118">
        <f t="shared" si="2"/>
        <v>2723</v>
      </c>
      <c r="H17" s="109">
        <v>2665</v>
      </c>
      <c r="I17" s="109">
        <f t="shared" si="1"/>
        <v>18</v>
      </c>
      <c r="J17" s="109">
        <v>40</v>
      </c>
      <c r="K17" s="109">
        <f t="shared" ref="K17" si="3">H17+I17+J17</f>
        <v>2723</v>
      </c>
    </row>
    <row r="18" spans="1:11">
      <c r="A18" s="321"/>
      <c r="B18" s="322"/>
      <c r="C18" s="331"/>
      <c r="D18" s="332"/>
      <c r="E18" s="132"/>
      <c r="F18" s="133">
        <f t="shared" si="0"/>
        <v>0</v>
      </c>
      <c r="G18" s="118"/>
    </row>
    <row r="19" spans="1:11">
      <c r="A19" s="319" t="s">
        <v>708</v>
      </c>
      <c r="B19" s="320"/>
      <c r="C19" s="325" t="str">
        <f>A11</f>
        <v>23 Dec 2019 to 05 Jan 2020</v>
      </c>
      <c r="D19" s="326"/>
      <c r="E19" s="128" t="s">
        <v>707</v>
      </c>
      <c r="F19" s="129">
        <f t="shared" si="0"/>
        <v>9108</v>
      </c>
      <c r="G19" s="118">
        <f t="shared" si="2"/>
        <v>9108</v>
      </c>
      <c r="H19" s="109">
        <v>9050</v>
      </c>
      <c r="I19" s="109">
        <f t="shared" si="1"/>
        <v>18</v>
      </c>
      <c r="J19" s="109">
        <v>40</v>
      </c>
      <c r="K19" s="109">
        <f t="shared" ref="K19:K39" si="4">H19+I19+J19</f>
        <v>9108</v>
      </c>
    </row>
    <row r="20" spans="1:11">
      <c r="A20" s="321"/>
      <c r="B20" s="322"/>
      <c r="C20" s="327" t="str">
        <f>C11</f>
        <v>06 Jan 2020 to 26 Apr 2020</v>
      </c>
      <c r="D20" s="328"/>
      <c r="E20" s="130" t="s">
        <v>707</v>
      </c>
      <c r="F20" s="131">
        <f t="shared" si="0"/>
        <v>7243</v>
      </c>
      <c r="G20" s="118">
        <f t="shared" si="2"/>
        <v>7243</v>
      </c>
      <c r="H20" s="109">
        <v>7185</v>
      </c>
      <c r="I20" s="109">
        <f t="shared" si="1"/>
        <v>18</v>
      </c>
      <c r="J20" s="109">
        <v>40</v>
      </c>
      <c r="K20" s="109">
        <f t="shared" si="4"/>
        <v>7243</v>
      </c>
    </row>
    <row r="21" spans="1:11">
      <c r="A21" s="321"/>
      <c r="B21" s="322"/>
      <c r="C21" s="329" t="str">
        <f>E11</f>
        <v>20 Jul 2020 to 27 Dec 2020</v>
      </c>
      <c r="D21" s="330"/>
      <c r="E21" s="134" t="s">
        <v>707</v>
      </c>
      <c r="F21" s="135">
        <f t="shared" si="0"/>
        <v>4848</v>
      </c>
      <c r="G21" s="118">
        <f t="shared" si="2"/>
        <v>4848</v>
      </c>
      <c r="H21" s="109">
        <v>4790</v>
      </c>
      <c r="I21" s="109">
        <f t="shared" si="1"/>
        <v>18</v>
      </c>
      <c r="J21" s="109">
        <v>40</v>
      </c>
      <c r="K21" s="109">
        <f t="shared" si="4"/>
        <v>4848</v>
      </c>
    </row>
    <row r="22" spans="1:11">
      <c r="A22" s="323"/>
      <c r="B22" s="324"/>
      <c r="C22" s="331"/>
      <c r="D22" s="332"/>
      <c r="E22" s="134"/>
      <c r="F22" s="135">
        <f t="shared" si="0"/>
        <v>0</v>
      </c>
      <c r="G22" s="118"/>
    </row>
    <row r="23" spans="1:11">
      <c r="A23" s="123" t="s">
        <v>709</v>
      </c>
      <c r="B23" s="124"/>
      <c r="C23" s="124"/>
      <c r="D23" s="125"/>
      <c r="E23" s="126"/>
      <c r="F23" s="127"/>
      <c r="G23" s="118">
        <f t="shared" si="2"/>
        <v>0</v>
      </c>
      <c r="K23" s="109">
        <f t="shared" si="4"/>
        <v>0</v>
      </c>
    </row>
    <row r="24" spans="1:11">
      <c r="A24" s="319" t="s">
        <v>706</v>
      </c>
      <c r="B24" s="320"/>
      <c r="C24" s="325" t="str">
        <f>A11</f>
        <v>23 Dec 2019 to 05 Jan 2020</v>
      </c>
      <c r="D24" s="326"/>
      <c r="E24" s="128" t="s">
        <v>707</v>
      </c>
      <c r="F24" s="129">
        <f t="shared" ref="F24:F31" si="5">G24</f>
        <v>6779</v>
      </c>
      <c r="G24" s="118">
        <f t="shared" si="2"/>
        <v>6779</v>
      </c>
      <c r="H24" s="109">
        <v>6705</v>
      </c>
      <c r="I24" s="109">
        <f t="shared" ref="I24:I30" si="6">6*4</f>
        <v>24</v>
      </c>
      <c r="J24" s="109">
        <v>50</v>
      </c>
      <c r="K24" s="109">
        <f t="shared" si="4"/>
        <v>6779</v>
      </c>
    </row>
    <row r="25" spans="1:11">
      <c r="A25" s="321"/>
      <c r="B25" s="322"/>
      <c r="C25" s="327" t="str">
        <f>C11</f>
        <v>06 Jan 2020 to 26 Apr 2020</v>
      </c>
      <c r="D25" s="328"/>
      <c r="E25" s="130" t="s">
        <v>707</v>
      </c>
      <c r="F25" s="131">
        <f t="shared" si="5"/>
        <v>5399</v>
      </c>
      <c r="G25" s="118">
        <f t="shared" si="2"/>
        <v>5399</v>
      </c>
      <c r="H25" s="109">
        <v>5325</v>
      </c>
      <c r="I25" s="109">
        <f t="shared" si="6"/>
        <v>24</v>
      </c>
      <c r="J25" s="109">
        <v>50</v>
      </c>
      <c r="K25" s="109">
        <f t="shared" si="4"/>
        <v>5399</v>
      </c>
    </row>
    <row r="26" spans="1:11">
      <c r="A26" s="321"/>
      <c r="B26" s="322"/>
      <c r="C26" s="329" t="str">
        <f>E11</f>
        <v>20 Jul 2020 to 27 Dec 2020</v>
      </c>
      <c r="D26" s="330"/>
      <c r="E26" s="132" t="s">
        <v>707</v>
      </c>
      <c r="F26" s="133">
        <f t="shared" si="5"/>
        <v>3624</v>
      </c>
      <c r="G26" s="118">
        <f t="shared" si="2"/>
        <v>3624</v>
      </c>
      <c r="H26" s="109">
        <v>3550</v>
      </c>
      <c r="I26" s="109">
        <f t="shared" si="6"/>
        <v>24</v>
      </c>
      <c r="J26" s="109">
        <v>50</v>
      </c>
      <c r="K26" s="109">
        <f t="shared" si="4"/>
        <v>3624</v>
      </c>
    </row>
    <row r="27" spans="1:11">
      <c r="A27" s="321"/>
      <c r="B27" s="322"/>
      <c r="C27" s="331"/>
      <c r="D27" s="332"/>
      <c r="E27" s="132"/>
      <c r="F27" s="133">
        <f t="shared" si="5"/>
        <v>0</v>
      </c>
      <c r="G27" s="118"/>
    </row>
    <row r="28" spans="1:11">
      <c r="A28" s="319" t="s">
        <v>708</v>
      </c>
      <c r="B28" s="320"/>
      <c r="C28" s="325" t="str">
        <f>A11</f>
        <v>23 Dec 2019 to 05 Jan 2020</v>
      </c>
      <c r="D28" s="326"/>
      <c r="E28" s="128" t="s">
        <v>707</v>
      </c>
      <c r="F28" s="129">
        <f t="shared" si="5"/>
        <v>12139</v>
      </c>
      <c r="G28" s="118">
        <f t="shared" si="2"/>
        <v>12139</v>
      </c>
      <c r="H28" s="109">
        <v>12065</v>
      </c>
      <c r="I28" s="109">
        <f t="shared" si="6"/>
        <v>24</v>
      </c>
      <c r="J28" s="109">
        <v>50</v>
      </c>
      <c r="K28" s="109">
        <f t="shared" si="4"/>
        <v>12139</v>
      </c>
    </row>
    <row r="29" spans="1:11">
      <c r="A29" s="321"/>
      <c r="B29" s="322"/>
      <c r="C29" s="327" t="str">
        <f>C11</f>
        <v>06 Jan 2020 to 26 Apr 2020</v>
      </c>
      <c r="D29" s="328"/>
      <c r="E29" s="130" t="s">
        <v>707</v>
      </c>
      <c r="F29" s="131">
        <f t="shared" si="5"/>
        <v>9654</v>
      </c>
      <c r="G29" s="118">
        <f t="shared" si="2"/>
        <v>9654</v>
      </c>
      <c r="H29" s="109">
        <v>9580</v>
      </c>
      <c r="I29" s="109">
        <f t="shared" si="6"/>
        <v>24</v>
      </c>
      <c r="J29" s="109">
        <v>50</v>
      </c>
      <c r="K29" s="109">
        <f t="shared" si="4"/>
        <v>9654</v>
      </c>
    </row>
    <row r="30" spans="1:11">
      <c r="A30" s="321"/>
      <c r="B30" s="322"/>
      <c r="C30" s="329" t="str">
        <f>E11</f>
        <v>20 Jul 2020 to 27 Dec 2020</v>
      </c>
      <c r="D30" s="330"/>
      <c r="E30" s="134" t="s">
        <v>707</v>
      </c>
      <c r="F30" s="135">
        <f t="shared" si="5"/>
        <v>6464</v>
      </c>
      <c r="G30" s="118">
        <f t="shared" si="2"/>
        <v>6464</v>
      </c>
      <c r="H30" s="109">
        <v>6390</v>
      </c>
      <c r="I30" s="109">
        <f t="shared" si="6"/>
        <v>24</v>
      </c>
      <c r="J30" s="109">
        <v>50</v>
      </c>
      <c r="K30" s="109">
        <f t="shared" si="4"/>
        <v>6464</v>
      </c>
    </row>
    <row r="31" spans="1:11">
      <c r="A31" s="323"/>
      <c r="B31" s="324"/>
      <c r="C31" s="331"/>
      <c r="D31" s="332"/>
      <c r="E31" s="134"/>
      <c r="F31" s="135">
        <f t="shared" si="5"/>
        <v>0</v>
      </c>
      <c r="G31" s="118"/>
    </row>
    <row r="32" spans="1:11">
      <c r="A32" s="123" t="s">
        <v>710</v>
      </c>
      <c r="B32" s="124"/>
      <c r="C32" s="124"/>
      <c r="D32" s="125"/>
      <c r="E32" s="126"/>
      <c r="F32" s="127"/>
      <c r="G32" s="118">
        <f t="shared" si="2"/>
        <v>0</v>
      </c>
      <c r="K32" s="109">
        <f t="shared" si="4"/>
        <v>0</v>
      </c>
    </row>
    <row r="33" spans="1:11">
      <c r="A33" s="319" t="s">
        <v>706</v>
      </c>
      <c r="B33" s="320"/>
      <c r="C33" s="325" t="str">
        <f>A11</f>
        <v>23 Dec 2019 to 05 Jan 2020</v>
      </c>
      <c r="D33" s="326"/>
      <c r="E33" s="128" t="s">
        <v>707</v>
      </c>
      <c r="F33" s="129">
        <f t="shared" ref="F33:F40" si="7">G33</f>
        <v>11862</v>
      </c>
      <c r="G33" s="118">
        <f t="shared" si="2"/>
        <v>11862</v>
      </c>
      <c r="H33" s="109">
        <v>11730</v>
      </c>
      <c r="I33" s="109">
        <f t="shared" ref="I33:I39" si="8">6*7</f>
        <v>42</v>
      </c>
      <c r="J33" s="109">
        <v>90</v>
      </c>
      <c r="K33" s="109">
        <f t="shared" si="4"/>
        <v>11862</v>
      </c>
    </row>
    <row r="34" spans="1:11">
      <c r="A34" s="321"/>
      <c r="B34" s="322"/>
      <c r="C34" s="327" t="str">
        <f>C11</f>
        <v>06 Jan 2020 to 26 Apr 2020</v>
      </c>
      <c r="D34" s="328"/>
      <c r="E34" s="130" t="s">
        <v>707</v>
      </c>
      <c r="F34" s="131">
        <f t="shared" si="7"/>
        <v>9447</v>
      </c>
      <c r="G34" s="118">
        <f t="shared" si="2"/>
        <v>9447</v>
      </c>
      <c r="H34" s="109">
        <v>9315</v>
      </c>
      <c r="I34" s="109">
        <f t="shared" si="8"/>
        <v>42</v>
      </c>
      <c r="J34" s="109">
        <v>90</v>
      </c>
      <c r="K34" s="109">
        <f t="shared" si="4"/>
        <v>9447</v>
      </c>
    </row>
    <row r="35" spans="1:11">
      <c r="A35" s="321"/>
      <c r="B35" s="322"/>
      <c r="C35" s="329" t="str">
        <f>E11</f>
        <v>20 Jul 2020 to 27 Dec 2020</v>
      </c>
      <c r="D35" s="330"/>
      <c r="E35" s="132" t="s">
        <v>707</v>
      </c>
      <c r="F35" s="133">
        <f t="shared" si="7"/>
        <v>6342</v>
      </c>
      <c r="G35" s="118">
        <f t="shared" si="2"/>
        <v>6342</v>
      </c>
      <c r="H35" s="109">
        <v>6210</v>
      </c>
      <c r="I35" s="109">
        <f t="shared" si="8"/>
        <v>42</v>
      </c>
      <c r="J35" s="109">
        <v>90</v>
      </c>
      <c r="K35" s="109">
        <f t="shared" si="4"/>
        <v>6342</v>
      </c>
    </row>
    <row r="36" spans="1:11">
      <c r="A36" s="321"/>
      <c r="B36" s="322"/>
      <c r="C36" s="331"/>
      <c r="D36" s="332"/>
      <c r="E36" s="132"/>
      <c r="F36" s="133">
        <f t="shared" si="7"/>
        <v>0</v>
      </c>
      <c r="G36" s="118"/>
    </row>
    <row r="37" spans="1:11">
      <c r="A37" s="319" t="s">
        <v>708</v>
      </c>
      <c r="B37" s="320"/>
      <c r="C37" s="325" t="str">
        <f>A11</f>
        <v>23 Dec 2019 to 05 Jan 2020</v>
      </c>
      <c r="D37" s="326"/>
      <c r="E37" s="128" t="s">
        <v>707</v>
      </c>
      <c r="F37" s="129">
        <f t="shared" si="7"/>
        <v>21247</v>
      </c>
      <c r="G37" s="118">
        <f t="shared" si="2"/>
        <v>21247</v>
      </c>
      <c r="H37" s="109">
        <v>21115</v>
      </c>
      <c r="I37" s="109">
        <f t="shared" si="8"/>
        <v>42</v>
      </c>
      <c r="J37" s="109">
        <v>90</v>
      </c>
      <c r="K37" s="109">
        <f t="shared" si="4"/>
        <v>21247</v>
      </c>
    </row>
    <row r="38" spans="1:11">
      <c r="A38" s="321"/>
      <c r="B38" s="322"/>
      <c r="C38" s="327" t="str">
        <f>C11</f>
        <v>06 Jan 2020 to 26 Apr 2020</v>
      </c>
      <c r="D38" s="328"/>
      <c r="E38" s="130" t="s">
        <v>707</v>
      </c>
      <c r="F38" s="131">
        <f t="shared" si="7"/>
        <v>16897</v>
      </c>
      <c r="G38" s="118">
        <f t="shared" si="2"/>
        <v>16897</v>
      </c>
      <c r="H38" s="109">
        <v>16765</v>
      </c>
      <c r="I38" s="109">
        <f t="shared" si="8"/>
        <v>42</v>
      </c>
      <c r="J38" s="109">
        <v>90</v>
      </c>
      <c r="K38" s="109">
        <f t="shared" si="4"/>
        <v>16897</v>
      </c>
    </row>
    <row r="39" spans="1:11">
      <c r="A39" s="321"/>
      <c r="B39" s="322"/>
      <c r="C39" s="329" t="str">
        <f>E11</f>
        <v>20 Jul 2020 to 27 Dec 2020</v>
      </c>
      <c r="D39" s="330"/>
      <c r="E39" s="134" t="s">
        <v>707</v>
      </c>
      <c r="F39" s="135">
        <f t="shared" si="7"/>
        <v>11312</v>
      </c>
      <c r="G39" s="118">
        <f t="shared" si="2"/>
        <v>11312</v>
      </c>
      <c r="H39" s="109">
        <v>11180</v>
      </c>
      <c r="I39" s="109">
        <f t="shared" si="8"/>
        <v>42</v>
      </c>
      <c r="J39" s="109">
        <v>90</v>
      </c>
      <c r="K39" s="109">
        <f t="shared" si="4"/>
        <v>11312</v>
      </c>
    </row>
    <row r="40" spans="1:11">
      <c r="A40" s="323"/>
      <c r="B40" s="324"/>
      <c r="C40" s="331"/>
      <c r="D40" s="332"/>
      <c r="E40" s="134"/>
      <c r="F40" s="135">
        <f t="shared" si="7"/>
        <v>0</v>
      </c>
      <c r="G40" s="118"/>
    </row>
    <row r="41" spans="1:11">
      <c r="A41" s="5"/>
      <c r="D41" s="119"/>
      <c r="E41" s="119"/>
      <c r="F41" s="119"/>
    </row>
    <row r="42" spans="1:11">
      <c r="A42" s="80" t="s">
        <v>801</v>
      </c>
      <c r="D42" s="119"/>
      <c r="E42" s="119"/>
      <c r="F42" s="119"/>
    </row>
    <row r="43" spans="1:11">
      <c r="A43" s="80" t="s">
        <v>711</v>
      </c>
      <c r="D43" s="119"/>
      <c r="E43" s="119"/>
      <c r="F43" s="119"/>
    </row>
    <row r="44" spans="1:11">
      <c r="A44" s="80" t="s">
        <v>712</v>
      </c>
      <c r="D44" s="119"/>
      <c r="E44" s="119"/>
      <c r="F44" s="119"/>
    </row>
    <row r="45" spans="1:11">
      <c r="A45" s="80" t="s">
        <v>713</v>
      </c>
      <c r="D45" s="119"/>
      <c r="E45" s="119"/>
      <c r="F45" s="119"/>
    </row>
    <row r="46" spans="1:11">
      <c r="A46" s="136" t="s">
        <v>714</v>
      </c>
      <c r="D46" s="119"/>
      <c r="E46" s="119"/>
      <c r="F46" s="119"/>
    </row>
    <row r="47" spans="1:11">
      <c r="A47" s="7" t="s">
        <v>802</v>
      </c>
      <c r="D47" s="119"/>
      <c r="E47" s="119"/>
      <c r="F47" s="119"/>
    </row>
    <row r="48" spans="1:11">
      <c r="A48" s="60" t="s">
        <v>715</v>
      </c>
      <c r="D48" s="119"/>
      <c r="E48" s="119"/>
      <c r="F48" s="119"/>
    </row>
    <row r="49" spans="1:6">
      <c r="A49" s="5"/>
      <c r="D49" s="119"/>
      <c r="E49" s="119"/>
      <c r="F49" s="119"/>
    </row>
    <row r="50" spans="1:6">
      <c r="A50" s="15" t="s">
        <v>716</v>
      </c>
      <c r="D50" s="119"/>
      <c r="E50" s="119"/>
      <c r="F50" s="119"/>
    </row>
    <row r="51" spans="1:6">
      <c r="A51" s="5" t="s">
        <v>717</v>
      </c>
      <c r="C51" s="137" t="s">
        <v>718</v>
      </c>
      <c r="D51" s="119"/>
      <c r="E51" s="119"/>
      <c r="F51" s="119"/>
    </row>
    <row r="52" spans="1:6">
      <c r="A52" s="5" t="s">
        <v>719</v>
      </c>
      <c r="C52" s="137" t="s">
        <v>803</v>
      </c>
      <c r="D52" s="119"/>
      <c r="E52" s="137"/>
      <c r="F52" s="119"/>
    </row>
    <row r="53" spans="1:6">
      <c r="A53" s="5" t="s">
        <v>720</v>
      </c>
      <c r="D53" s="119"/>
      <c r="E53" s="119"/>
      <c r="F53" s="119"/>
    </row>
    <row r="54" spans="1:6">
      <c r="A54" s="5"/>
      <c r="D54" s="119"/>
      <c r="E54" s="119"/>
      <c r="F54" s="119"/>
    </row>
    <row r="55" spans="1:6">
      <c r="A55" s="15" t="s">
        <v>721</v>
      </c>
      <c r="D55" s="119"/>
      <c r="E55" s="119"/>
      <c r="F55" s="119"/>
    </row>
    <row r="56" spans="1:6">
      <c r="A56" s="5" t="s">
        <v>722</v>
      </c>
      <c r="D56" s="119"/>
      <c r="E56" s="119"/>
      <c r="F56" s="119"/>
    </row>
    <row r="57" spans="1:6">
      <c r="A57" s="5" t="s">
        <v>804</v>
      </c>
      <c r="D57" s="119"/>
      <c r="E57" s="119"/>
      <c r="F57" s="119"/>
    </row>
    <row r="58" spans="1:6">
      <c r="A58" s="5" t="s">
        <v>723</v>
      </c>
      <c r="D58" s="119"/>
      <c r="E58" s="119"/>
      <c r="F58" s="119"/>
    </row>
    <row r="59" spans="1:6">
      <c r="A59" s="5" t="s">
        <v>724</v>
      </c>
      <c r="D59" s="119"/>
      <c r="E59" s="119"/>
      <c r="F59" s="119"/>
    </row>
    <row r="60" spans="1:6">
      <c r="A60" s="5" t="s">
        <v>725</v>
      </c>
      <c r="D60" s="119"/>
      <c r="E60" s="119"/>
      <c r="F60" s="119"/>
    </row>
    <row r="61" spans="1:6">
      <c r="A61" s="5" t="s">
        <v>726</v>
      </c>
      <c r="D61" s="119"/>
      <c r="E61" s="119"/>
      <c r="F61" s="119"/>
    </row>
    <row r="62" spans="1:6">
      <c r="A62" s="22" t="s">
        <v>727</v>
      </c>
      <c r="D62" s="119"/>
      <c r="E62" s="119"/>
      <c r="F62" s="119"/>
    </row>
    <row r="63" spans="1:6">
      <c r="A63" s="9"/>
      <c r="D63" s="119"/>
      <c r="E63" s="119"/>
      <c r="F63" s="119"/>
    </row>
    <row r="64" spans="1:6">
      <c r="A64" s="15" t="s">
        <v>728</v>
      </c>
      <c r="B64" s="138"/>
      <c r="D64" s="119"/>
      <c r="E64" s="119"/>
      <c r="F64" s="119"/>
    </row>
    <row r="65" spans="1:6">
      <c r="A65" s="5" t="s">
        <v>729</v>
      </c>
      <c r="B65" s="138"/>
      <c r="D65" s="119"/>
      <c r="E65" s="119"/>
      <c r="F65" s="119"/>
    </row>
    <row r="66" spans="1:6">
      <c r="A66" s="5" t="s">
        <v>730</v>
      </c>
      <c r="B66" s="138"/>
      <c r="D66" s="119"/>
      <c r="E66" s="119"/>
      <c r="F66" s="119"/>
    </row>
    <row r="67" spans="1:6">
      <c r="A67" s="5" t="s">
        <v>731</v>
      </c>
      <c r="B67" s="138"/>
      <c r="D67" s="119"/>
      <c r="E67" s="119"/>
      <c r="F67" s="119"/>
    </row>
    <row r="68" spans="1:6">
      <c r="A68" s="5" t="s">
        <v>732</v>
      </c>
      <c r="B68" s="138"/>
      <c r="D68" s="119"/>
      <c r="E68" s="119"/>
      <c r="F68" s="119"/>
    </row>
    <row r="69" spans="1:6">
      <c r="A69" s="5"/>
      <c r="B69" s="138"/>
      <c r="D69" s="119"/>
      <c r="E69" s="119"/>
      <c r="F69" s="119"/>
    </row>
    <row r="70" spans="1:6">
      <c r="A70" s="15" t="s">
        <v>733</v>
      </c>
      <c r="B70" s="138"/>
      <c r="D70" s="119"/>
      <c r="E70" s="119"/>
      <c r="F70" s="119"/>
    </row>
    <row r="71" spans="1:6" ht="18.75" customHeight="1">
      <c r="A71" s="139" t="s">
        <v>805</v>
      </c>
      <c r="B71" s="138"/>
      <c r="D71" s="119"/>
      <c r="E71" s="119"/>
      <c r="F71" s="119"/>
    </row>
    <row r="72" spans="1:6">
      <c r="A72" s="5" t="s">
        <v>806</v>
      </c>
      <c r="B72" s="138"/>
      <c r="C72" s="137"/>
      <c r="D72" s="119"/>
      <c r="E72" s="119"/>
      <c r="F72" s="119"/>
    </row>
    <row r="73" spans="1:6">
      <c r="A73" s="5" t="s">
        <v>807</v>
      </c>
      <c r="B73" s="138"/>
      <c r="C73" s="137"/>
      <c r="D73" s="119"/>
      <c r="E73" s="119"/>
      <c r="F73" s="119"/>
    </row>
    <row r="74" spans="1:6" ht="18.75" customHeight="1">
      <c r="A74" s="139" t="s">
        <v>808</v>
      </c>
      <c r="B74" s="138"/>
      <c r="D74" s="119"/>
      <c r="E74" s="119"/>
      <c r="F74" s="119"/>
    </row>
    <row r="75" spans="1:6">
      <c r="A75" s="5" t="s">
        <v>809</v>
      </c>
      <c r="B75" s="138"/>
      <c r="D75" s="119"/>
      <c r="E75" s="119"/>
      <c r="F75" s="119"/>
    </row>
    <row r="76" spans="1:6">
      <c r="A76" s="5" t="s">
        <v>810</v>
      </c>
      <c r="B76" s="138"/>
      <c r="D76" s="119"/>
      <c r="E76" s="119"/>
      <c r="F76" s="119"/>
    </row>
    <row r="77" spans="1:6" ht="18.75" customHeight="1">
      <c r="A77" s="139" t="s">
        <v>811</v>
      </c>
      <c r="B77" s="138"/>
      <c r="D77" s="119"/>
      <c r="E77" s="119"/>
      <c r="F77" s="119"/>
    </row>
    <row r="78" spans="1:6">
      <c r="A78" s="5" t="s">
        <v>806</v>
      </c>
      <c r="B78" s="138"/>
      <c r="D78" s="119"/>
      <c r="E78" s="119"/>
      <c r="F78" s="119"/>
    </row>
    <row r="79" spans="1:6">
      <c r="A79" s="7" t="s">
        <v>812</v>
      </c>
      <c r="B79" s="138"/>
      <c r="D79" s="119"/>
      <c r="E79" s="119"/>
      <c r="F79" s="119"/>
    </row>
    <row r="80" spans="1:6">
      <c r="A80" s="5"/>
      <c r="B80" s="138"/>
      <c r="D80" s="119"/>
      <c r="E80" s="119"/>
      <c r="F80" s="119"/>
    </row>
    <row r="81" spans="1:6">
      <c r="A81" s="5" t="s">
        <v>813</v>
      </c>
      <c r="B81" s="138"/>
      <c r="D81" s="119"/>
      <c r="E81" s="119"/>
      <c r="F81" s="119"/>
    </row>
    <row r="82" spans="1:6">
      <c r="A82" s="5" t="s">
        <v>814</v>
      </c>
      <c r="B82" s="138"/>
      <c r="D82" s="119"/>
      <c r="E82" s="119"/>
      <c r="F82" s="119"/>
    </row>
    <row r="83" spans="1:6">
      <c r="A83" s="5" t="s">
        <v>815</v>
      </c>
      <c r="B83" s="138"/>
      <c r="D83" s="119"/>
      <c r="E83" s="119"/>
      <c r="F83" s="119"/>
    </row>
    <row r="84" spans="1:6">
      <c r="A84" s="5" t="s">
        <v>816</v>
      </c>
      <c r="B84" s="138"/>
      <c r="D84" s="119"/>
      <c r="E84" s="119"/>
      <c r="F84" s="119"/>
    </row>
    <row r="85" spans="1:6">
      <c r="A85" s="5"/>
      <c r="D85" s="119"/>
      <c r="E85" s="119"/>
      <c r="F85" s="119"/>
    </row>
    <row r="86" spans="1:6">
      <c r="A86" s="15" t="s">
        <v>734</v>
      </c>
      <c r="D86" s="119"/>
      <c r="E86" s="119"/>
      <c r="F86" s="119"/>
    </row>
    <row r="87" spans="1:6">
      <c r="A87" s="5" t="s">
        <v>735</v>
      </c>
      <c r="D87" s="119"/>
      <c r="E87" s="119"/>
      <c r="F87" s="119"/>
    </row>
    <row r="88" spans="1:6">
      <c r="A88" s="5"/>
      <c r="D88" s="119"/>
      <c r="E88" s="119"/>
      <c r="F88" s="119"/>
    </row>
    <row r="89" spans="1:6">
      <c r="A89" s="46" t="s">
        <v>736</v>
      </c>
      <c r="D89" s="119"/>
      <c r="E89" s="119"/>
      <c r="F89" s="119"/>
    </row>
    <row r="90" spans="1:6">
      <c r="A90" s="5" t="s">
        <v>737</v>
      </c>
      <c r="D90" s="119"/>
      <c r="E90" s="119"/>
      <c r="F90" s="119"/>
    </row>
    <row r="91" spans="1:6">
      <c r="A91" s="5" t="s">
        <v>738</v>
      </c>
      <c r="D91" s="119"/>
      <c r="E91" s="119"/>
      <c r="F91" s="119"/>
    </row>
    <row r="92" spans="1:6">
      <c r="A92" s="5" t="s">
        <v>739</v>
      </c>
      <c r="D92" s="119"/>
      <c r="E92" s="119"/>
      <c r="F92" s="119"/>
    </row>
    <row r="93" spans="1:6">
      <c r="A93" s="5" t="s">
        <v>740</v>
      </c>
      <c r="D93" s="119"/>
      <c r="E93" s="119"/>
      <c r="F93" s="119"/>
    </row>
    <row r="94" spans="1:6">
      <c r="A94" s="5" t="s">
        <v>741</v>
      </c>
      <c r="D94" s="119"/>
      <c r="E94" s="119"/>
      <c r="F94" s="119"/>
    </row>
    <row r="95" spans="1:6">
      <c r="A95" s="5" t="s">
        <v>742</v>
      </c>
      <c r="D95" s="119"/>
      <c r="E95" s="119"/>
      <c r="F95" s="119"/>
    </row>
    <row r="96" spans="1:6">
      <c r="A96" s="7" t="s">
        <v>817</v>
      </c>
      <c r="D96" s="119"/>
      <c r="E96" s="119"/>
      <c r="F96" s="119"/>
    </row>
    <row r="97" spans="1:6">
      <c r="A97" s="5"/>
      <c r="D97" s="119"/>
      <c r="E97" s="119"/>
      <c r="F97" s="119"/>
    </row>
    <row r="98" spans="1:6">
      <c r="A98" s="46" t="s">
        <v>743</v>
      </c>
      <c r="D98" s="119"/>
      <c r="E98" s="119"/>
      <c r="F98" s="119"/>
    </row>
    <row r="99" spans="1:6">
      <c r="A99" s="5" t="s">
        <v>744</v>
      </c>
      <c r="D99" s="119"/>
      <c r="E99" s="119"/>
      <c r="F99" s="119"/>
    </row>
    <row r="100" spans="1:6">
      <c r="A100" s="5" t="s">
        <v>745</v>
      </c>
      <c r="D100" s="119"/>
      <c r="E100" s="119"/>
      <c r="F100" s="119"/>
    </row>
    <row r="101" spans="1:6">
      <c r="A101" s="5" t="s">
        <v>746</v>
      </c>
      <c r="D101" s="119"/>
      <c r="E101" s="119"/>
      <c r="F101" s="119"/>
    </row>
    <row r="102" spans="1:6">
      <c r="A102" s="5" t="s">
        <v>747</v>
      </c>
      <c r="D102" s="119"/>
      <c r="E102" s="119"/>
      <c r="F102" s="119"/>
    </row>
    <row r="103" spans="1:6">
      <c r="A103" s="5" t="s">
        <v>748</v>
      </c>
      <c r="D103" s="119"/>
      <c r="E103" s="119"/>
      <c r="F103" s="119"/>
    </row>
    <row r="104" spans="1:6">
      <c r="A104" s="5"/>
      <c r="D104" s="119"/>
      <c r="E104" s="119"/>
      <c r="F104" s="119"/>
    </row>
    <row r="105" spans="1:6">
      <c r="A105" s="15" t="s">
        <v>749</v>
      </c>
      <c r="D105" s="119"/>
      <c r="E105" s="119"/>
      <c r="F105" s="119"/>
    </row>
    <row r="106" spans="1:6">
      <c r="A106" s="5" t="s">
        <v>750</v>
      </c>
      <c r="D106" s="119"/>
      <c r="E106" s="119"/>
      <c r="F106" s="119"/>
    </row>
    <row r="107" spans="1:6">
      <c r="A107" s="5" t="s">
        <v>751</v>
      </c>
      <c r="D107" s="119"/>
      <c r="E107" s="119"/>
      <c r="F107" s="119"/>
    </row>
    <row r="108" spans="1:6">
      <c r="A108" s="5"/>
      <c r="D108" s="119"/>
      <c r="E108" s="119"/>
      <c r="F108" s="119"/>
    </row>
    <row r="109" spans="1:6">
      <c r="A109" s="15" t="s">
        <v>752</v>
      </c>
      <c r="D109" s="119"/>
      <c r="E109" s="119"/>
      <c r="F109" s="119"/>
    </row>
    <row r="110" spans="1:6">
      <c r="A110" s="5" t="s">
        <v>753</v>
      </c>
      <c r="D110" s="119"/>
      <c r="E110" s="119"/>
      <c r="F110" s="119"/>
    </row>
    <row r="111" spans="1:6">
      <c r="A111" s="5" t="s">
        <v>754</v>
      </c>
      <c r="D111" s="119"/>
      <c r="E111" s="119"/>
      <c r="F111" s="119"/>
    </row>
    <row r="112" spans="1:6">
      <c r="A112" s="5" t="s">
        <v>755</v>
      </c>
      <c r="D112" s="119"/>
      <c r="E112" s="119"/>
      <c r="F112" s="119"/>
    </row>
    <row r="113" spans="1:6">
      <c r="A113" s="5" t="s">
        <v>756</v>
      </c>
      <c r="D113" s="119"/>
      <c r="E113" s="119"/>
      <c r="F113" s="119"/>
    </row>
    <row r="114" spans="1:6">
      <c r="A114" s="5" t="s">
        <v>757</v>
      </c>
      <c r="D114" s="119"/>
      <c r="E114" s="119"/>
      <c r="F114" s="119"/>
    </row>
    <row r="115" spans="1:6">
      <c r="A115" s="5" t="s">
        <v>758</v>
      </c>
      <c r="D115" s="119"/>
      <c r="E115" s="119"/>
      <c r="F115" s="119"/>
    </row>
    <row r="116" spans="1:6">
      <c r="A116" s="5"/>
      <c r="D116" s="119"/>
      <c r="E116" s="119"/>
      <c r="F116" s="119"/>
    </row>
    <row r="117" spans="1:6">
      <c r="A117" s="5" t="s">
        <v>759</v>
      </c>
      <c r="D117" s="119"/>
      <c r="E117" s="119"/>
      <c r="F117" s="119"/>
    </row>
    <row r="118" spans="1:6">
      <c r="A118" s="5" t="s">
        <v>760</v>
      </c>
      <c r="D118" s="119"/>
      <c r="E118" s="119"/>
      <c r="F118" s="119"/>
    </row>
    <row r="119" spans="1:6">
      <c r="A119" s="5"/>
      <c r="D119" s="119"/>
      <c r="E119" s="119"/>
      <c r="F119" s="119"/>
    </row>
    <row r="120" spans="1:6">
      <c r="A120" s="5" t="s">
        <v>761</v>
      </c>
      <c r="D120" s="119"/>
      <c r="E120" s="119"/>
      <c r="F120" s="119"/>
    </row>
    <row r="121" spans="1:6">
      <c r="A121" s="5" t="s">
        <v>762</v>
      </c>
      <c r="D121" s="119"/>
      <c r="E121" s="119"/>
      <c r="F121" s="119"/>
    </row>
    <row r="122" spans="1:6">
      <c r="A122" s="5" t="s">
        <v>763</v>
      </c>
      <c r="D122" s="119"/>
      <c r="E122" s="119"/>
      <c r="F122" s="119"/>
    </row>
    <row r="123" spans="1:6">
      <c r="A123" s="5" t="s">
        <v>764</v>
      </c>
      <c r="D123" s="119"/>
      <c r="E123" s="119"/>
      <c r="F123" s="119"/>
    </row>
    <row r="124" spans="1:6">
      <c r="A124" s="5" t="s">
        <v>765</v>
      </c>
      <c r="D124" s="119"/>
      <c r="E124" s="119"/>
      <c r="F124" s="119"/>
    </row>
    <row r="125" spans="1:6">
      <c r="A125" s="5" t="s">
        <v>766</v>
      </c>
      <c r="D125" s="119"/>
      <c r="E125" s="119"/>
      <c r="F125" s="119"/>
    </row>
    <row r="126" spans="1:6">
      <c r="A126" s="5"/>
      <c r="D126" s="119"/>
      <c r="E126" s="119"/>
      <c r="F126" s="119"/>
    </row>
    <row r="127" spans="1:6">
      <c r="A127" s="5" t="s">
        <v>767</v>
      </c>
      <c r="D127" s="119"/>
      <c r="E127" s="119"/>
      <c r="F127" s="119"/>
    </row>
    <row r="128" spans="1:6">
      <c r="A128" s="5" t="s">
        <v>768</v>
      </c>
      <c r="D128" s="119"/>
      <c r="E128" s="119"/>
      <c r="F128" s="119"/>
    </row>
    <row r="129" spans="1:6">
      <c r="A129" s="5"/>
      <c r="D129" s="119"/>
      <c r="E129" s="119"/>
      <c r="F129" s="119"/>
    </row>
    <row r="130" spans="1:6">
      <c r="A130" s="5" t="s">
        <v>769</v>
      </c>
      <c r="D130" s="119"/>
      <c r="E130" s="119"/>
      <c r="F130" s="119"/>
    </row>
    <row r="131" spans="1:6">
      <c r="A131" s="5" t="s">
        <v>770</v>
      </c>
      <c r="D131" s="119"/>
      <c r="E131" s="119"/>
      <c r="F131" s="119"/>
    </row>
    <row r="132" spans="1:6">
      <c r="A132" s="5" t="s">
        <v>771</v>
      </c>
      <c r="D132" s="119"/>
      <c r="E132" s="119"/>
      <c r="F132" s="119"/>
    </row>
    <row r="133" spans="1:6">
      <c r="A133" s="5" t="s">
        <v>772</v>
      </c>
      <c r="D133" s="119"/>
      <c r="E133" s="119"/>
      <c r="F133" s="119"/>
    </row>
    <row r="134" spans="1:6">
      <c r="A134" s="5" t="s">
        <v>773</v>
      </c>
      <c r="D134" s="119"/>
      <c r="E134" s="119"/>
      <c r="F134" s="119"/>
    </row>
    <row r="135" spans="1:6">
      <c r="A135" s="5" t="s">
        <v>774</v>
      </c>
      <c r="D135" s="119"/>
      <c r="E135" s="119"/>
      <c r="F135" s="119"/>
    </row>
    <row r="136" spans="1:6">
      <c r="A136" s="5" t="s">
        <v>775</v>
      </c>
      <c r="D136" s="119"/>
      <c r="E136" s="119"/>
      <c r="F136" s="119"/>
    </row>
    <row r="137" spans="1:6">
      <c r="A137" s="5" t="s">
        <v>776</v>
      </c>
      <c r="D137" s="119"/>
      <c r="E137" s="119"/>
      <c r="F137" s="119"/>
    </row>
    <row r="138" spans="1:6">
      <c r="A138" s="5"/>
      <c r="D138" s="119"/>
      <c r="E138" s="119"/>
      <c r="F138" s="119"/>
    </row>
    <row r="139" spans="1:6">
      <c r="A139" s="80" t="s">
        <v>777</v>
      </c>
    </row>
    <row r="140" spans="1:6">
      <c r="A140" s="136" t="s">
        <v>778</v>
      </c>
    </row>
    <row r="141" spans="1:6">
      <c r="A141" s="140" t="s">
        <v>779</v>
      </c>
    </row>
    <row r="142" spans="1:6">
      <c r="A142" s="81" t="s">
        <v>780</v>
      </c>
    </row>
    <row r="143" spans="1:6">
      <c r="A143" s="81" t="s">
        <v>781</v>
      </c>
    </row>
    <row r="144" spans="1:6">
      <c r="A144" s="81" t="s">
        <v>782</v>
      </c>
    </row>
    <row r="145" spans="1:1">
      <c r="A145" s="136" t="s">
        <v>783</v>
      </c>
    </row>
    <row r="146" spans="1:1">
      <c r="A146" s="140" t="s">
        <v>784</v>
      </c>
    </row>
    <row r="147" spans="1:1">
      <c r="A147" s="81" t="s">
        <v>785</v>
      </c>
    </row>
    <row r="148" spans="1:1">
      <c r="A148" s="81" t="s">
        <v>786</v>
      </c>
    </row>
    <row r="149" spans="1:1">
      <c r="A149" s="81" t="s">
        <v>782</v>
      </c>
    </row>
    <row r="150" spans="1:1">
      <c r="A150" s="136"/>
    </row>
    <row r="151" spans="1:1">
      <c r="A151" s="81"/>
    </row>
    <row r="152" spans="1:1">
      <c r="A152" s="81"/>
    </row>
    <row r="153" spans="1:1">
      <c r="A153" s="81"/>
    </row>
  </sheetData>
  <sheetProtection algorithmName="SHA-512" hashValue="Xnx5GvjHfm1oSll/ZgAjSDRZ+bzbnqZtjM2ihLo1a3pRR5C9bnK0vwFK3Je+jvjth5tNvW8diKT7wEZ3WzHV1g==" saltValue="R0g0xw3wnPjmvgRmI8CYxQ==" spinCount="100000" sheet="1" objects="1" scenarios="1" selectLockedCells="1" selectUnlockedCells="1"/>
  <mergeCells count="45">
    <mergeCell ref="D8:F8"/>
    <mergeCell ref="A1:F1"/>
    <mergeCell ref="A2:F2"/>
    <mergeCell ref="A3:F3"/>
    <mergeCell ref="A4:F4"/>
    <mergeCell ref="A5:F5"/>
    <mergeCell ref="A10:B10"/>
    <mergeCell ref="C10:D10"/>
    <mergeCell ref="E10:F10"/>
    <mergeCell ref="A11:B11"/>
    <mergeCell ref="C11:D11"/>
    <mergeCell ref="E11:F11"/>
    <mergeCell ref="A13:B13"/>
    <mergeCell ref="C13:D13"/>
    <mergeCell ref="E13:F13"/>
    <mergeCell ref="A15:B18"/>
    <mergeCell ref="C15:D15"/>
    <mergeCell ref="C16:D16"/>
    <mergeCell ref="C17:D17"/>
    <mergeCell ref="C18:D18"/>
    <mergeCell ref="A24:B27"/>
    <mergeCell ref="C24:D24"/>
    <mergeCell ref="C25:D25"/>
    <mergeCell ref="C26:D26"/>
    <mergeCell ref="C27:D27"/>
    <mergeCell ref="A19:B22"/>
    <mergeCell ref="C19:D19"/>
    <mergeCell ref="C20:D20"/>
    <mergeCell ref="C21:D21"/>
    <mergeCell ref="C22:D22"/>
    <mergeCell ref="A33:B36"/>
    <mergeCell ref="C33:D33"/>
    <mergeCell ref="C34:D34"/>
    <mergeCell ref="C35:D35"/>
    <mergeCell ref="C36:D36"/>
    <mergeCell ref="A28:B31"/>
    <mergeCell ref="C28:D28"/>
    <mergeCell ref="C29:D29"/>
    <mergeCell ref="C30:D30"/>
    <mergeCell ref="C31:D31"/>
    <mergeCell ref="A37:B40"/>
    <mergeCell ref="C37:D37"/>
    <mergeCell ref="C38:D38"/>
    <mergeCell ref="C39:D39"/>
    <mergeCell ref="C40:D40"/>
  </mergeCells>
  <pageMargins left="0.70866141732283472" right="0.70866141732283472" top="0.74803149606299213" bottom="0.74803149606299213" header="0.31496062992125984" footer="0.31496062992125984"/>
  <pageSetup paperSize="9" scale="99" orientation="portrait" verticalDpi="1200" r:id="rId1"/>
  <headerFooter>
    <oddHeader>&amp;R&amp;8 2016</oddHeader>
    <oddFooter>&amp;L&amp;8INTOUR MALDIVES - A&amp;C&amp;8&amp;P of &amp;N&amp;R&amp;8FOUR SEASONS EXPLORER</oddFooter>
  </headerFooter>
  <rowBreaks count="1" manualBreakCount="1">
    <brk id="54" max="5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83582-CF10-44AC-A78C-6B8541377A29}">
  <sheetPr codeName="Лист73"/>
  <dimension ref="A1:G45"/>
  <sheetViews>
    <sheetView view="pageBreakPreview" zoomScaleNormal="100" zoomScaleSheetLayoutView="100" workbookViewId="0">
      <selection activeCell="G1" sqref="G1"/>
    </sheetView>
  </sheetViews>
  <sheetFormatPr defaultColWidth="9.140625" defaultRowHeight="20.25" customHeight="1"/>
  <cols>
    <col min="1" max="1" width="37" style="1" customWidth="1"/>
    <col min="2" max="2" width="11.28515625" style="1" customWidth="1"/>
    <col min="3" max="3" width="15.85546875" style="2" customWidth="1"/>
    <col min="4" max="4" width="18.7109375" style="2" customWidth="1"/>
    <col min="5" max="6" width="18.7109375" style="3" customWidth="1"/>
    <col min="7" max="7" width="18.7109375" style="1" customWidth="1"/>
    <col min="8" max="16384" width="9.140625" style="1"/>
  </cols>
  <sheetData>
    <row r="1" spans="1:7" ht="20.25" customHeight="1">
      <c r="A1" s="300" t="s">
        <v>2107</v>
      </c>
      <c r="B1" s="300"/>
      <c r="C1" s="300"/>
      <c r="D1" s="300"/>
      <c r="G1" s="141"/>
    </row>
    <row r="2" spans="1:7" s="3" customFormat="1" ht="20.25" customHeight="1">
      <c r="A2" s="22"/>
      <c r="B2" s="5"/>
      <c r="C2" s="2"/>
      <c r="D2" s="2"/>
      <c r="G2" s="1"/>
    </row>
    <row r="3" spans="1:7" s="2" customFormat="1" ht="20.25" customHeight="1">
      <c r="A3" s="15" t="s">
        <v>10</v>
      </c>
      <c r="B3" s="15"/>
      <c r="E3" s="3"/>
      <c r="F3" s="3"/>
      <c r="G3" s="1"/>
    </row>
    <row r="4" spans="1:7" s="2" customFormat="1" ht="20.25" customHeight="1">
      <c r="A4" s="5" t="s">
        <v>11</v>
      </c>
      <c r="B4" s="5"/>
      <c r="E4" s="3"/>
      <c r="F4" s="3"/>
      <c r="G4" s="1"/>
    </row>
    <row r="5" spans="1:7" s="2" customFormat="1" ht="20.25" customHeight="1">
      <c r="A5" s="5" t="s">
        <v>12</v>
      </c>
      <c r="B5" s="5"/>
      <c r="E5" s="3"/>
      <c r="F5" s="3"/>
      <c r="G5" s="1"/>
    </row>
    <row r="6" spans="1:7" s="2" customFormat="1" ht="20.25" customHeight="1">
      <c r="A6" s="5" t="s">
        <v>108</v>
      </c>
      <c r="B6" s="5"/>
      <c r="E6" s="3"/>
      <c r="F6" s="3"/>
      <c r="G6" s="1"/>
    </row>
    <row r="7" spans="1:7" s="2" customFormat="1" ht="20.25" customHeight="1">
      <c r="A7" s="5" t="s">
        <v>819</v>
      </c>
      <c r="B7" s="5"/>
      <c r="E7" s="3"/>
      <c r="F7" s="3"/>
      <c r="G7" s="1"/>
    </row>
    <row r="8" spans="1:7" s="2" customFormat="1" ht="20.25" customHeight="1">
      <c r="A8" s="5"/>
      <c r="B8" s="5"/>
      <c r="E8" s="3"/>
      <c r="F8" s="3"/>
      <c r="G8" s="1"/>
    </row>
    <row r="9" spans="1:7" s="2" customFormat="1" ht="20.25" customHeight="1">
      <c r="A9" s="15" t="s">
        <v>820</v>
      </c>
      <c r="B9" s="15"/>
      <c r="E9" s="3"/>
      <c r="F9" s="3"/>
      <c r="G9" s="1"/>
    </row>
    <row r="10" spans="1:7" s="2" customFormat="1" ht="20.25" customHeight="1">
      <c r="A10" s="15" t="s">
        <v>821</v>
      </c>
      <c r="B10" s="15"/>
      <c r="E10" s="3"/>
      <c r="F10" s="3"/>
      <c r="G10" s="1"/>
    </row>
    <row r="11" spans="1:7" s="2" customFormat="1" ht="20.25" customHeight="1">
      <c r="A11" s="23" t="s">
        <v>822</v>
      </c>
      <c r="B11" s="15"/>
      <c r="E11" s="3"/>
      <c r="F11" s="3"/>
      <c r="G11" s="1"/>
    </row>
    <row r="12" spans="1:7" s="2" customFormat="1" ht="20.25" customHeight="1">
      <c r="A12" s="15" t="s">
        <v>823</v>
      </c>
      <c r="B12" s="15"/>
      <c r="E12" s="3"/>
      <c r="F12" s="3"/>
      <c r="G12" s="1"/>
    </row>
    <row r="13" spans="1:7" s="2" customFormat="1" ht="20.25" customHeight="1">
      <c r="A13" s="5" t="s">
        <v>824</v>
      </c>
      <c r="B13" s="15"/>
      <c r="E13" s="3"/>
      <c r="F13" s="3"/>
      <c r="G13" s="1"/>
    </row>
    <row r="14" spans="1:7" s="2" customFormat="1" ht="20.25" customHeight="1">
      <c r="A14" s="5" t="s">
        <v>825</v>
      </c>
      <c r="B14" s="5"/>
      <c r="E14" s="3"/>
      <c r="F14" s="3"/>
      <c r="G14" s="1"/>
    </row>
    <row r="15" spans="1:7" s="2" customFormat="1" ht="20.25" customHeight="1">
      <c r="A15" s="5"/>
      <c r="B15" s="15"/>
      <c r="E15" s="3"/>
      <c r="F15" s="3"/>
      <c r="G15" s="1"/>
    </row>
    <row r="16" spans="1:7" s="2" customFormat="1" ht="20.25" customHeight="1">
      <c r="A16" s="15" t="s">
        <v>82</v>
      </c>
      <c r="B16" s="15"/>
      <c r="E16" s="3"/>
      <c r="F16" s="3"/>
      <c r="G16" s="1"/>
    </row>
    <row r="17" spans="1:7" s="2" customFormat="1" ht="20.25" customHeight="1">
      <c r="A17" s="37" t="s">
        <v>826</v>
      </c>
      <c r="B17" s="15"/>
      <c r="E17" s="3"/>
      <c r="F17" s="3"/>
      <c r="G17" s="1"/>
    </row>
    <row r="18" spans="1:7" s="2" customFormat="1" ht="20.25" customHeight="1">
      <c r="A18" s="7" t="s">
        <v>827</v>
      </c>
      <c r="B18" s="5"/>
      <c r="E18" s="3"/>
      <c r="F18" s="3"/>
      <c r="G18" s="1"/>
    </row>
    <row r="19" spans="1:7" s="2" customFormat="1" ht="20.25" customHeight="1">
      <c r="A19" s="5" t="s">
        <v>828</v>
      </c>
      <c r="B19" s="5"/>
      <c r="E19" s="3"/>
      <c r="F19" s="3"/>
      <c r="G19" s="1"/>
    </row>
    <row r="20" spans="1:7" s="2" customFormat="1" ht="20.25" customHeight="1">
      <c r="A20" s="5" t="s">
        <v>829</v>
      </c>
      <c r="B20" s="5"/>
      <c r="E20" s="3"/>
      <c r="F20" s="3"/>
      <c r="G20" s="1"/>
    </row>
    <row r="21" spans="1:7" s="2" customFormat="1" ht="20.25" customHeight="1">
      <c r="A21" s="5" t="s">
        <v>586</v>
      </c>
      <c r="B21" s="15"/>
      <c r="E21" s="3"/>
      <c r="F21" s="3"/>
      <c r="G21" s="1"/>
    </row>
    <row r="22" spans="1:7" s="2" customFormat="1" ht="20.25" customHeight="1">
      <c r="A22" s="7" t="s">
        <v>830</v>
      </c>
      <c r="B22" s="23"/>
      <c r="E22" s="3"/>
      <c r="F22" s="3"/>
      <c r="G22" s="1"/>
    </row>
    <row r="23" spans="1:7" s="2" customFormat="1" ht="20.25" customHeight="1">
      <c r="A23" s="5" t="s">
        <v>831</v>
      </c>
      <c r="B23" s="5"/>
      <c r="E23" s="3"/>
      <c r="F23" s="3"/>
      <c r="G23" s="1"/>
    </row>
    <row r="24" spans="1:7" s="2" customFormat="1" ht="20.25" customHeight="1">
      <c r="A24" s="5" t="s">
        <v>832</v>
      </c>
      <c r="B24" s="1"/>
      <c r="E24" s="3"/>
      <c r="F24" s="3"/>
      <c r="G24" s="1"/>
    </row>
    <row r="25" spans="1:7" s="2" customFormat="1" ht="20.25" customHeight="1">
      <c r="A25" s="5" t="s">
        <v>583</v>
      </c>
      <c r="B25" s="1"/>
      <c r="E25" s="3"/>
      <c r="F25" s="3"/>
      <c r="G25" s="1"/>
    </row>
    <row r="26" spans="1:7" s="2" customFormat="1" ht="20.25" customHeight="1">
      <c r="A26" s="7" t="s">
        <v>833</v>
      </c>
      <c r="B26" s="1"/>
      <c r="E26" s="3"/>
      <c r="F26" s="3"/>
      <c r="G26" s="1"/>
    </row>
    <row r="27" spans="1:7" s="2" customFormat="1" ht="20.25" customHeight="1">
      <c r="A27" s="5" t="s">
        <v>834</v>
      </c>
      <c r="B27" s="1"/>
      <c r="E27" s="3"/>
      <c r="F27" s="3"/>
      <c r="G27" s="1"/>
    </row>
    <row r="28" spans="1:7" s="2" customFormat="1" ht="20.25" customHeight="1">
      <c r="A28" s="5" t="s">
        <v>835</v>
      </c>
      <c r="B28" s="1"/>
      <c r="E28" s="3"/>
      <c r="F28" s="3"/>
      <c r="G28" s="1"/>
    </row>
    <row r="29" spans="1:7" s="2" customFormat="1" ht="20.25" customHeight="1">
      <c r="A29" s="5" t="s">
        <v>583</v>
      </c>
      <c r="B29" s="1"/>
      <c r="E29" s="3"/>
      <c r="F29" s="3"/>
      <c r="G29" s="1"/>
    </row>
    <row r="30" spans="1:7" s="2" customFormat="1" ht="20.25" customHeight="1">
      <c r="A30" s="5"/>
      <c r="B30" s="1"/>
      <c r="E30" s="3"/>
      <c r="F30" s="3"/>
      <c r="G30" s="1"/>
    </row>
    <row r="31" spans="1:7" s="2" customFormat="1" ht="20.25" customHeight="1">
      <c r="A31" s="15" t="s">
        <v>82</v>
      </c>
      <c r="B31" s="1"/>
      <c r="E31" s="3"/>
      <c r="F31" s="3"/>
      <c r="G31" s="1"/>
    </row>
    <row r="32" spans="1:7" s="2" customFormat="1" ht="20.25" customHeight="1">
      <c r="A32" s="37" t="s">
        <v>836</v>
      </c>
      <c r="B32" s="1"/>
      <c r="E32" s="3"/>
      <c r="F32" s="3"/>
      <c r="G32" s="1"/>
    </row>
    <row r="33" spans="1:7" s="2" customFormat="1" ht="20.25" customHeight="1">
      <c r="A33" s="7" t="s">
        <v>827</v>
      </c>
      <c r="B33" s="1"/>
      <c r="E33" s="3"/>
      <c r="F33" s="3"/>
      <c r="G33" s="1"/>
    </row>
    <row r="34" spans="1:7" s="2" customFormat="1" ht="20.25" customHeight="1">
      <c r="A34" s="5" t="s">
        <v>837</v>
      </c>
      <c r="B34" s="1"/>
      <c r="E34" s="3"/>
      <c r="F34" s="3"/>
      <c r="G34" s="1"/>
    </row>
    <row r="35" spans="1:7" ht="20.25" customHeight="1">
      <c r="A35" s="5" t="s">
        <v>586</v>
      </c>
    </row>
    <row r="36" spans="1:7" ht="20.25" customHeight="1">
      <c r="A36" s="7" t="s">
        <v>830</v>
      </c>
    </row>
    <row r="37" spans="1:7" ht="20.25" customHeight="1">
      <c r="A37" s="5" t="s">
        <v>831</v>
      </c>
    </row>
    <row r="38" spans="1:7" ht="20.25" customHeight="1">
      <c r="A38" s="5" t="s">
        <v>832</v>
      </c>
    </row>
    <row r="39" spans="1:7" ht="20.25" customHeight="1">
      <c r="A39" s="5" t="s">
        <v>583</v>
      </c>
    </row>
    <row r="40" spans="1:7" ht="20.25" customHeight="1">
      <c r="A40" s="7" t="s">
        <v>833</v>
      </c>
    </row>
    <row r="41" spans="1:7" ht="20.25" customHeight="1">
      <c r="A41" s="5" t="s">
        <v>834</v>
      </c>
    </row>
    <row r="42" spans="1:7" ht="20.25" customHeight="1">
      <c r="A42" s="5" t="s">
        <v>835</v>
      </c>
    </row>
    <row r="43" spans="1:7" ht="20.25" customHeight="1">
      <c r="A43" s="5" t="s">
        <v>583</v>
      </c>
    </row>
    <row r="45" spans="1:7" ht="20.25" customHeight="1">
      <c r="A45" s="59"/>
    </row>
  </sheetData>
  <mergeCells count="1">
    <mergeCell ref="A1:D1"/>
  </mergeCells>
  <pageMargins left="0.25" right="0.25" top="0.75" bottom="0.75" header="0.3" footer="0.3"/>
  <pageSetup paperSize="9" scale="72" orientation="portrait" verticalDpi="1200" r:id="rId1"/>
  <headerFooter>
    <oddFooter>&amp;L&amp;"Candara,Regular"&amp;8INTOUR MALDIVES&amp;C&amp;"Candara,Regular"&amp;8&amp;P of &amp;N&amp;R&amp;"Candara,Regular"&amp;8Four Seasons Resort Maldives at Kuda Huraa</oddFooter>
  </headerFooter>
  <rowBreaks count="1" manualBreakCount="1">
    <brk id="1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42F16-CDB6-47DF-BEE9-2AC38BF6306B}">
  <sheetPr codeName="Лист74">
    <tabColor rgb="FFFF0000"/>
  </sheetPr>
  <dimension ref="A8:AF37"/>
  <sheetViews>
    <sheetView topLeftCell="AG7" zoomScaleNormal="100" zoomScaleSheetLayoutView="100" workbookViewId="0">
      <selection sqref="A1:AF1048576"/>
    </sheetView>
  </sheetViews>
  <sheetFormatPr defaultColWidth="17" defaultRowHeight="26.45" customHeight="1"/>
  <cols>
    <col min="1" max="1" width="33.140625" style="25" hidden="1" customWidth="1"/>
    <col min="2" max="3" width="0" style="25" hidden="1" customWidth="1"/>
    <col min="4" max="4" width="23" style="25" hidden="1" customWidth="1"/>
    <col min="5" max="5" width="22.85546875" style="25" hidden="1" customWidth="1"/>
    <col min="6" max="6" width="22.42578125" style="25" hidden="1" customWidth="1"/>
    <col min="7" max="7" width="22.7109375" style="25" hidden="1" customWidth="1"/>
    <col min="8" max="32" width="0" style="25" hidden="1" customWidth="1"/>
    <col min="33" max="16384" width="17" style="25"/>
  </cols>
  <sheetData>
    <row r="8" spans="1:32" ht="26.4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6.45" customHeight="1">
      <c r="A9" s="299" t="s">
        <v>0</v>
      </c>
      <c r="B9" s="299" t="s">
        <v>1</v>
      </c>
      <c r="C9" s="299" t="s">
        <v>29</v>
      </c>
      <c r="D9" s="57" t="s">
        <v>157</v>
      </c>
      <c r="E9" s="57" t="s">
        <v>156</v>
      </c>
      <c r="F9" s="57" t="s">
        <v>175</v>
      </c>
      <c r="G9" s="57" t="s">
        <v>130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Festive</v>
      </c>
      <c r="Q9" s="51" t="str">
        <f t="shared" si="0"/>
        <v xml:space="preserve">Peak </v>
      </c>
      <c r="R9" s="51" t="str">
        <f t="shared" si="0"/>
        <v>Shoulder</v>
      </c>
      <c r="S9" s="51" t="str">
        <f t="shared" si="0"/>
        <v>High</v>
      </c>
      <c r="U9" s="27" t="str">
        <f>P9</f>
        <v>Festive</v>
      </c>
      <c r="V9" s="27" t="str">
        <f t="shared" ref="V9:X10" si="1">Q9</f>
        <v xml:space="preserve">Peak </v>
      </c>
      <c r="W9" s="27" t="str">
        <f t="shared" si="1"/>
        <v>Shoulder</v>
      </c>
      <c r="X9" s="27" t="str">
        <f t="shared" si="1"/>
        <v>High</v>
      </c>
      <c r="Z9" s="311" t="s">
        <v>0</v>
      </c>
      <c r="AA9" s="311" t="s">
        <v>1</v>
      </c>
      <c r="AB9" s="311" t="s">
        <v>29</v>
      </c>
      <c r="AC9" s="52" t="str">
        <f t="shared" ref="AC9:AF10" si="2">U9</f>
        <v>Festive</v>
      </c>
      <c r="AD9" s="52" t="str">
        <f t="shared" si="2"/>
        <v xml:space="preserve">Peak </v>
      </c>
      <c r="AE9" s="52" t="str">
        <f t="shared" si="2"/>
        <v>Shoulder</v>
      </c>
      <c r="AF9" s="52" t="str">
        <f t="shared" si="2"/>
        <v>High</v>
      </c>
    </row>
    <row r="10" spans="1:32" ht="26.45" customHeight="1">
      <c r="A10" s="299"/>
      <c r="B10" s="299"/>
      <c r="C10" s="299"/>
      <c r="D10" s="57" t="s">
        <v>838</v>
      </c>
      <c r="E10" s="57" t="s">
        <v>839</v>
      </c>
      <c r="F10" s="57" t="s">
        <v>840</v>
      </c>
      <c r="G10" s="57" t="s">
        <v>841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21 Dec 2019 to 04 Jan 2020</v>
      </c>
      <c r="Q10" s="51" t="str">
        <f t="shared" si="0"/>
        <v>05 Jan 2020 to 06 May 2020</v>
      </c>
      <c r="R10" s="51" t="str">
        <f t="shared" si="0"/>
        <v>07 May 2020 to 26 Jul 2020</v>
      </c>
      <c r="S10" s="51" t="str">
        <f t="shared" si="0"/>
        <v>27 Jul 2020 to 25 Aug 2020</v>
      </c>
      <c r="U10" s="27" t="str">
        <f>P10</f>
        <v>21 Dec 2019 to 04 Jan 2020</v>
      </c>
      <c r="V10" s="27" t="str">
        <f t="shared" si="1"/>
        <v>05 Jan 2020 to 06 May 2020</v>
      </c>
      <c r="W10" s="27" t="str">
        <f t="shared" si="1"/>
        <v>07 May 2020 to 26 Jul 2020</v>
      </c>
      <c r="X10" s="27" t="str">
        <f t="shared" si="1"/>
        <v>27 Jul 2020 to 25 Aug 2020</v>
      </c>
      <c r="Z10" s="311"/>
      <c r="AA10" s="311"/>
      <c r="AB10" s="311"/>
      <c r="AC10" s="52" t="str">
        <f t="shared" si="2"/>
        <v>21 Dec 2019 to 04 Jan 2020</v>
      </c>
      <c r="AD10" s="52" t="str">
        <f t="shared" si="2"/>
        <v>05 Jan 2020 to 06 May 2020</v>
      </c>
      <c r="AE10" s="52" t="str">
        <f t="shared" si="2"/>
        <v>07 May 2020 to 26 Jul 2020</v>
      </c>
      <c r="AF10" s="52" t="str">
        <f t="shared" si="2"/>
        <v>27 Jul 2020 to 25 Aug 2020</v>
      </c>
    </row>
    <row r="11" spans="1:32" ht="26.45" customHeight="1">
      <c r="A11" s="30" t="s">
        <v>842</v>
      </c>
      <c r="B11" s="31" t="s">
        <v>139</v>
      </c>
      <c r="C11" s="31" t="s">
        <v>140</v>
      </c>
      <c r="D11" s="31">
        <v>2170</v>
      </c>
      <c r="E11" s="31">
        <v>1185</v>
      </c>
      <c r="F11" s="31">
        <v>890</v>
      </c>
      <c r="G11" s="31">
        <v>1085</v>
      </c>
      <c r="H11" s="8"/>
      <c r="I11" s="33"/>
      <c r="J11" s="33"/>
      <c r="K11" s="33">
        <v>12</v>
      </c>
      <c r="M11" s="30" t="str">
        <f t="shared" ref="M11:O22" si="3">A11</f>
        <v>Beach Pavilion with Pool</v>
      </c>
      <c r="N11" s="31" t="str">
        <f t="shared" si="3"/>
        <v>BB</v>
      </c>
      <c r="O11" s="31" t="str">
        <f t="shared" si="3"/>
        <v>02 Persons</v>
      </c>
      <c r="P11" s="34">
        <f t="shared" ref="P11:P22" si="4">D11+K11</f>
        <v>2182</v>
      </c>
      <c r="Q11" s="34">
        <f t="shared" ref="Q11:Q18" si="5">E11+K11</f>
        <v>1197</v>
      </c>
      <c r="R11" s="34">
        <f t="shared" ref="R11:R18" si="6">F11+K11</f>
        <v>902</v>
      </c>
      <c r="S11" s="34">
        <f>G11+K11</f>
        <v>1097</v>
      </c>
      <c r="U11" s="53">
        <v>40</v>
      </c>
      <c r="V11" s="53">
        <v>15</v>
      </c>
      <c r="W11" s="53">
        <v>15</v>
      </c>
      <c r="X11" s="53">
        <v>15</v>
      </c>
      <c r="Z11" s="30" t="str">
        <f t="shared" ref="Z11:AB22" si="7">M11</f>
        <v>Beach Pavilion with Pool</v>
      </c>
      <c r="AA11" s="31" t="str">
        <f t="shared" si="7"/>
        <v>BB</v>
      </c>
      <c r="AB11" s="31" t="str">
        <f t="shared" si="7"/>
        <v>02 Persons</v>
      </c>
      <c r="AC11" s="34">
        <f t="shared" ref="AC11:AF22" si="8">P11+U11</f>
        <v>2222</v>
      </c>
      <c r="AD11" s="34">
        <f t="shared" si="8"/>
        <v>1212</v>
      </c>
      <c r="AE11" s="34">
        <f t="shared" si="8"/>
        <v>917</v>
      </c>
      <c r="AF11" s="34">
        <f t="shared" si="8"/>
        <v>1112</v>
      </c>
    </row>
    <row r="12" spans="1:32" ht="26.45" customHeight="1">
      <c r="A12" s="30" t="s">
        <v>843</v>
      </c>
      <c r="B12" s="31" t="s">
        <v>139</v>
      </c>
      <c r="C12" s="31" t="s">
        <v>140</v>
      </c>
      <c r="D12" s="31">
        <v>2365</v>
      </c>
      <c r="E12" s="31">
        <v>1380</v>
      </c>
      <c r="F12" s="31">
        <v>990</v>
      </c>
      <c r="G12" s="31">
        <v>1185</v>
      </c>
      <c r="H12" s="8"/>
      <c r="I12" s="33"/>
      <c r="J12" s="33"/>
      <c r="K12" s="33">
        <v>12</v>
      </c>
      <c r="M12" s="30" t="str">
        <f t="shared" si="3"/>
        <v>Deluxe Beach Pavilion with Pool</v>
      </c>
      <c r="N12" s="31" t="str">
        <f t="shared" si="3"/>
        <v>BB</v>
      </c>
      <c r="O12" s="31" t="str">
        <f t="shared" si="3"/>
        <v>02 Persons</v>
      </c>
      <c r="P12" s="34">
        <f t="shared" si="4"/>
        <v>2377</v>
      </c>
      <c r="Q12" s="34">
        <f t="shared" si="5"/>
        <v>1392</v>
      </c>
      <c r="R12" s="34">
        <f t="shared" si="6"/>
        <v>1002</v>
      </c>
      <c r="S12" s="34">
        <f>G12+K12</f>
        <v>1197</v>
      </c>
      <c r="U12" s="53">
        <v>50</v>
      </c>
      <c r="V12" s="53">
        <v>20</v>
      </c>
      <c r="W12" s="53">
        <v>20</v>
      </c>
      <c r="X12" s="53">
        <v>20</v>
      </c>
      <c r="Z12" s="30" t="str">
        <f t="shared" si="7"/>
        <v>Deluxe Beach Pavilion with Pool</v>
      </c>
      <c r="AA12" s="31" t="str">
        <f t="shared" si="7"/>
        <v>BB</v>
      </c>
      <c r="AB12" s="31" t="str">
        <f t="shared" si="7"/>
        <v>02 Persons</v>
      </c>
      <c r="AC12" s="34">
        <f t="shared" si="8"/>
        <v>2427</v>
      </c>
      <c r="AD12" s="34">
        <f t="shared" si="8"/>
        <v>1412</v>
      </c>
      <c r="AE12" s="34">
        <f t="shared" si="8"/>
        <v>1022</v>
      </c>
      <c r="AF12" s="34">
        <f t="shared" si="8"/>
        <v>1217</v>
      </c>
    </row>
    <row r="13" spans="1:32" ht="26.45" customHeight="1">
      <c r="A13" s="30" t="s">
        <v>844</v>
      </c>
      <c r="B13" s="31" t="s">
        <v>139</v>
      </c>
      <c r="C13" s="31" t="s">
        <v>140</v>
      </c>
      <c r="D13" s="31">
        <v>2760</v>
      </c>
      <c r="E13" s="31">
        <v>1725</v>
      </c>
      <c r="F13" s="31">
        <v>1185</v>
      </c>
      <c r="G13" s="31">
        <v>1530</v>
      </c>
      <c r="H13" s="8"/>
      <c r="I13" s="33"/>
      <c r="J13" s="33"/>
      <c r="K13" s="33">
        <v>12</v>
      </c>
      <c r="M13" s="30" t="str">
        <f t="shared" si="3"/>
        <v xml:space="preserve">Sunrise Beach Bungalow with Pool </v>
      </c>
      <c r="N13" s="31" t="str">
        <f t="shared" si="3"/>
        <v>BB</v>
      </c>
      <c r="O13" s="31" t="str">
        <f t="shared" si="3"/>
        <v>02 Persons</v>
      </c>
      <c r="P13" s="34">
        <f t="shared" si="4"/>
        <v>2772</v>
      </c>
      <c r="Q13" s="34">
        <f t="shared" si="5"/>
        <v>1737</v>
      </c>
      <c r="R13" s="34">
        <f t="shared" si="6"/>
        <v>1197</v>
      </c>
      <c r="S13" s="34">
        <f t="shared" ref="S13:S22" si="9">G13+K13</f>
        <v>1542</v>
      </c>
      <c r="U13" s="53">
        <v>50</v>
      </c>
      <c r="V13" s="53">
        <v>20</v>
      </c>
      <c r="W13" s="53">
        <v>20</v>
      </c>
      <c r="X13" s="53">
        <v>20</v>
      </c>
      <c r="Z13" s="30" t="str">
        <f t="shared" si="7"/>
        <v xml:space="preserve">Sunrise Beach Bungalow with Pool </v>
      </c>
      <c r="AA13" s="31" t="str">
        <f t="shared" si="7"/>
        <v>BB</v>
      </c>
      <c r="AB13" s="31" t="str">
        <f t="shared" si="7"/>
        <v>02 Persons</v>
      </c>
      <c r="AC13" s="34">
        <f t="shared" si="8"/>
        <v>2822</v>
      </c>
      <c r="AD13" s="34">
        <f t="shared" si="8"/>
        <v>1757</v>
      </c>
      <c r="AE13" s="34">
        <f t="shared" si="8"/>
        <v>1217</v>
      </c>
      <c r="AF13" s="34">
        <f t="shared" si="8"/>
        <v>1562</v>
      </c>
    </row>
    <row r="14" spans="1:32" ht="26.45" customHeight="1">
      <c r="A14" s="30" t="s">
        <v>845</v>
      </c>
      <c r="B14" s="31" t="s">
        <v>139</v>
      </c>
      <c r="C14" s="31" t="s">
        <v>140</v>
      </c>
      <c r="D14" s="31">
        <v>2960</v>
      </c>
      <c r="E14" s="31">
        <v>2120</v>
      </c>
      <c r="F14" s="31">
        <v>1480</v>
      </c>
      <c r="G14" s="31">
        <v>1825</v>
      </c>
      <c r="H14" s="8"/>
      <c r="I14" s="33"/>
      <c r="J14" s="33"/>
      <c r="K14" s="33">
        <v>12</v>
      </c>
      <c r="M14" s="30" t="str">
        <f t="shared" si="3"/>
        <v>Sunset Beach Bungalow with Pool</v>
      </c>
      <c r="N14" s="31" t="str">
        <f t="shared" si="3"/>
        <v>BB</v>
      </c>
      <c r="O14" s="31" t="str">
        <f t="shared" si="3"/>
        <v>02 Persons</v>
      </c>
      <c r="P14" s="34">
        <f t="shared" si="4"/>
        <v>2972</v>
      </c>
      <c r="Q14" s="34">
        <f t="shared" si="5"/>
        <v>2132</v>
      </c>
      <c r="R14" s="34">
        <f t="shared" si="6"/>
        <v>1492</v>
      </c>
      <c r="S14" s="34">
        <f t="shared" si="9"/>
        <v>1837</v>
      </c>
      <c r="U14" s="53">
        <v>50</v>
      </c>
      <c r="V14" s="53">
        <v>20</v>
      </c>
      <c r="W14" s="53">
        <v>20</v>
      </c>
      <c r="X14" s="53">
        <v>20</v>
      </c>
      <c r="Z14" s="30" t="str">
        <f t="shared" si="7"/>
        <v>Sunset Beach Bungalow with Pool</v>
      </c>
      <c r="AA14" s="31" t="str">
        <f t="shared" si="7"/>
        <v>BB</v>
      </c>
      <c r="AB14" s="31" t="str">
        <f t="shared" si="7"/>
        <v>02 Persons</v>
      </c>
      <c r="AC14" s="34">
        <f t="shared" si="8"/>
        <v>3022</v>
      </c>
      <c r="AD14" s="34">
        <f t="shared" si="8"/>
        <v>2152</v>
      </c>
      <c r="AE14" s="34">
        <f t="shared" si="8"/>
        <v>1512</v>
      </c>
      <c r="AF14" s="34">
        <f t="shared" si="8"/>
        <v>1857</v>
      </c>
    </row>
    <row r="15" spans="1:32" ht="26.45" customHeight="1">
      <c r="A15" s="30" t="s">
        <v>846</v>
      </c>
      <c r="B15" s="31" t="s">
        <v>139</v>
      </c>
      <c r="C15" s="31" t="s">
        <v>140</v>
      </c>
      <c r="D15" s="31">
        <v>3450</v>
      </c>
      <c r="E15" s="31">
        <v>1925</v>
      </c>
      <c r="F15" s="31">
        <v>1775</v>
      </c>
      <c r="G15" s="31">
        <v>1925</v>
      </c>
      <c r="H15" s="8"/>
      <c r="I15" s="33"/>
      <c r="J15" s="33"/>
      <c r="K15" s="33">
        <v>12</v>
      </c>
      <c r="M15" s="30" t="str">
        <f t="shared" si="3"/>
        <v xml:space="preserve">Sunrise Water Villa with Pool </v>
      </c>
      <c r="N15" s="31" t="str">
        <f t="shared" si="3"/>
        <v>BB</v>
      </c>
      <c r="O15" s="31" t="str">
        <f t="shared" si="3"/>
        <v>02 Persons</v>
      </c>
      <c r="P15" s="34">
        <f t="shared" si="4"/>
        <v>3462</v>
      </c>
      <c r="Q15" s="34">
        <f t="shared" si="5"/>
        <v>1937</v>
      </c>
      <c r="R15" s="34">
        <f t="shared" si="6"/>
        <v>1787</v>
      </c>
      <c r="S15" s="34">
        <f t="shared" si="9"/>
        <v>1937</v>
      </c>
      <c r="U15" s="53">
        <v>50</v>
      </c>
      <c r="V15" s="53">
        <v>20</v>
      </c>
      <c r="W15" s="53">
        <v>20</v>
      </c>
      <c r="X15" s="53">
        <v>20</v>
      </c>
      <c r="Z15" s="30" t="str">
        <f t="shared" si="7"/>
        <v xml:space="preserve">Sunrise Water Villa with Pool </v>
      </c>
      <c r="AA15" s="31" t="str">
        <f t="shared" si="7"/>
        <v>BB</v>
      </c>
      <c r="AB15" s="31" t="str">
        <f t="shared" si="7"/>
        <v>02 Persons</v>
      </c>
      <c r="AC15" s="34">
        <f t="shared" si="8"/>
        <v>3512</v>
      </c>
      <c r="AD15" s="34">
        <f t="shared" si="8"/>
        <v>1957</v>
      </c>
      <c r="AE15" s="34">
        <f t="shared" si="8"/>
        <v>1807</v>
      </c>
      <c r="AF15" s="34">
        <f t="shared" si="8"/>
        <v>1957</v>
      </c>
    </row>
    <row r="16" spans="1:32" ht="26.45" customHeight="1">
      <c r="A16" s="30" t="s">
        <v>847</v>
      </c>
      <c r="B16" s="31" t="s">
        <v>139</v>
      </c>
      <c r="C16" s="31" t="s">
        <v>140</v>
      </c>
      <c r="D16" s="31">
        <v>3650</v>
      </c>
      <c r="E16" s="31">
        <v>2120</v>
      </c>
      <c r="F16" s="31">
        <v>1875</v>
      </c>
      <c r="G16" s="31">
        <v>2120</v>
      </c>
      <c r="H16" s="8"/>
      <c r="I16" s="33"/>
      <c r="J16" s="33"/>
      <c r="K16" s="33">
        <v>12</v>
      </c>
      <c r="M16" s="30" t="str">
        <f t="shared" si="3"/>
        <v xml:space="preserve">Sunset Water Villa with Pool </v>
      </c>
      <c r="N16" s="31" t="str">
        <f t="shared" si="3"/>
        <v>BB</v>
      </c>
      <c r="O16" s="31" t="str">
        <f t="shared" si="3"/>
        <v>02 Persons</v>
      </c>
      <c r="P16" s="34">
        <f t="shared" si="4"/>
        <v>3662</v>
      </c>
      <c r="Q16" s="34">
        <f t="shared" si="5"/>
        <v>2132</v>
      </c>
      <c r="R16" s="34">
        <f t="shared" si="6"/>
        <v>1887</v>
      </c>
      <c r="S16" s="34">
        <f>G16+K16</f>
        <v>2132</v>
      </c>
      <c r="U16" s="53">
        <v>50</v>
      </c>
      <c r="V16" s="53">
        <v>20</v>
      </c>
      <c r="W16" s="53">
        <v>20</v>
      </c>
      <c r="X16" s="53">
        <v>20</v>
      </c>
      <c r="Z16" s="30" t="str">
        <f t="shared" si="7"/>
        <v xml:space="preserve">Sunset Water Villa with Pool </v>
      </c>
      <c r="AA16" s="31" t="str">
        <f t="shared" si="7"/>
        <v>BB</v>
      </c>
      <c r="AB16" s="31" t="str">
        <f t="shared" si="7"/>
        <v>02 Persons</v>
      </c>
      <c r="AC16" s="34">
        <f t="shared" si="8"/>
        <v>3712</v>
      </c>
      <c r="AD16" s="34">
        <f t="shared" si="8"/>
        <v>2152</v>
      </c>
      <c r="AE16" s="34">
        <f t="shared" si="8"/>
        <v>1907</v>
      </c>
      <c r="AF16" s="34">
        <f t="shared" si="8"/>
        <v>2152</v>
      </c>
    </row>
    <row r="17" spans="1:32" ht="26.45" customHeight="1">
      <c r="A17" s="30" t="s">
        <v>848</v>
      </c>
      <c r="B17" s="31" t="s">
        <v>139</v>
      </c>
      <c r="C17" s="32" t="s">
        <v>447</v>
      </c>
      <c r="D17" s="31">
        <v>4140</v>
      </c>
      <c r="E17" s="31">
        <v>2760</v>
      </c>
      <c r="F17" s="31">
        <v>1775</v>
      </c>
      <c r="G17" s="31">
        <v>2365</v>
      </c>
      <c r="H17" s="8"/>
      <c r="I17" s="33"/>
      <c r="J17" s="33"/>
      <c r="K17" s="33">
        <v>24</v>
      </c>
      <c r="M17" s="30" t="str">
        <f t="shared" si="3"/>
        <v xml:space="preserve">Sunrise Family Water Villa with Pool </v>
      </c>
      <c r="N17" s="31" t="str">
        <f t="shared" si="3"/>
        <v>BB</v>
      </c>
      <c r="O17" s="31" t="str">
        <f t="shared" si="3"/>
        <v>03 Adults &amp; 01 Child</v>
      </c>
      <c r="P17" s="34">
        <f t="shared" si="4"/>
        <v>4164</v>
      </c>
      <c r="Q17" s="34">
        <f>E17+K17</f>
        <v>2784</v>
      </c>
      <c r="R17" s="34">
        <f>F17+K17</f>
        <v>1799</v>
      </c>
      <c r="S17" s="34">
        <f t="shared" ref="S17" si="10">G17+K17</f>
        <v>2389</v>
      </c>
      <c r="U17" s="53">
        <v>50</v>
      </c>
      <c r="V17" s="53">
        <v>25</v>
      </c>
      <c r="W17" s="53">
        <v>25</v>
      </c>
      <c r="X17" s="53">
        <v>25</v>
      </c>
      <c r="Z17" s="30" t="str">
        <f t="shared" si="7"/>
        <v xml:space="preserve">Sunrise Family Water Villa with Pool </v>
      </c>
      <c r="AA17" s="31" t="str">
        <f t="shared" si="7"/>
        <v>BB</v>
      </c>
      <c r="AB17" s="31" t="str">
        <f t="shared" si="7"/>
        <v>03 Adults &amp; 01 Child</v>
      </c>
      <c r="AC17" s="34">
        <f t="shared" si="8"/>
        <v>4214</v>
      </c>
      <c r="AD17" s="34">
        <f t="shared" si="8"/>
        <v>2809</v>
      </c>
      <c r="AE17" s="34">
        <f t="shared" si="8"/>
        <v>1824</v>
      </c>
      <c r="AF17" s="34">
        <f t="shared" si="8"/>
        <v>2414</v>
      </c>
    </row>
    <row r="18" spans="1:32" ht="26.45" customHeight="1">
      <c r="A18" s="30" t="s">
        <v>849</v>
      </c>
      <c r="B18" s="31" t="s">
        <v>139</v>
      </c>
      <c r="C18" s="32" t="s">
        <v>447</v>
      </c>
      <c r="D18" s="31">
        <v>4140</v>
      </c>
      <c r="E18" s="31">
        <v>2810</v>
      </c>
      <c r="F18" s="31">
        <v>1875</v>
      </c>
      <c r="G18" s="31">
        <v>2810</v>
      </c>
      <c r="H18" s="8"/>
      <c r="I18" s="33"/>
      <c r="J18" s="33"/>
      <c r="K18" s="33">
        <v>24</v>
      </c>
      <c r="M18" s="30" t="str">
        <f t="shared" si="3"/>
        <v>Family Beach Bungalow with Pool</v>
      </c>
      <c r="N18" s="31" t="str">
        <f t="shared" si="3"/>
        <v>BB</v>
      </c>
      <c r="O18" s="31" t="str">
        <f t="shared" si="3"/>
        <v>03 Adults &amp; 01 Child</v>
      </c>
      <c r="P18" s="34">
        <f t="shared" si="4"/>
        <v>4164</v>
      </c>
      <c r="Q18" s="34">
        <f t="shared" si="5"/>
        <v>2834</v>
      </c>
      <c r="R18" s="34">
        <f t="shared" si="6"/>
        <v>1899</v>
      </c>
      <c r="S18" s="34">
        <f t="shared" si="9"/>
        <v>2834</v>
      </c>
      <c r="U18" s="53">
        <v>50</v>
      </c>
      <c r="V18" s="53">
        <v>25</v>
      </c>
      <c r="W18" s="53">
        <v>25</v>
      </c>
      <c r="X18" s="53">
        <v>25</v>
      </c>
      <c r="Z18" s="30" t="str">
        <f t="shared" si="7"/>
        <v>Family Beach Bungalow with Pool</v>
      </c>
      <c r="AA18" s="31" t="str">
        <f t="shared" si="7"/>
        <v>BB</v>
      </c>
      <c r="AB18" s="31" t="str">
        <f t="shared" si="7"/>
        <v>03 Adults &amp; 01 Child</v>
      </c>
      <c r="AC18" s="34">
        <f t="shared" si="8"/>
        <v>4214</v>
      </c>
      <c r="AD18" s="34">
        <f t="shared" si="8"/>
        <v>2859</v>
      </c>
      <c r="AE18" s="34">
        <f t="shared" si="8"/>
        <v>1924</v>
      </c>
      <c r="AF18" s="34">
        <f t="shared" si="8"/>
        <v>2859</v>
      </c>
    </row>
    <row r="19" spans="1:32" ht="26.45" customHeight="1">
      <c r="A19" s="30" t="s">
        <v>850</v>
      </c>
      <c r="B19" s="31" t="s">
        <v>139</v>
      </c>
      <c r="C19" s="32" t="s">
        <v>447</v>
      </c>
      <c r="D19" s="31">
        <v>4735</v>
      </c>
      <c r="E19" s="31">
        <v>2960</v>
      </c>
      <c r="F19" s="31">
        <v>1975</v>
      </c>
      <c r="G19" s="31">
        <v>2960</v>
      </c>
      <c r="H19" s="8"/>
      <c r="I19" s="33"/>
      <c r="J19" s="33"/>
      <c r="K19" s="33">
        <v>24</v>
      </c>
      <c r="M19" s="30" t="str">
        <f t="shared" si="3"/>
        <v xml:space="preserve">Two Bed Room Beach Pavilion with Pool </v>
      </c>
      <c r="N19" s="31" t="str">
        <f t="shared" si="3"/>
        <v>BB</v>
      </c>
      <c r="O19" s="31" t="str">
        <f t="shared" si="3"/>
        <v>03 Adults &amp; 01 Child</v>
      </c>
      <c r="P19" s="34">
        <f t="shared" si="4"/>
        <v>4759</v>
      </c>
      <c r="Q19" s="34">
        <f>E19+K19</f>
        <v>2984</v>
      </c>
      <c r="R19" s="34">
        <f>F19+K19</f>
        <v>1999</v>
      </c>
      <c r="S19" s="34">
        <f t="shared" si="9"/>
        <v>2984</v>
      </c>
      <c r="U19" s="53">
        <v>50</v>
      </c>
      <c r="V19" s="53">
        <v>25</v>
      </c>
      <c r="W19" s="53">
        <v>25</v>
      </c>
      <c r="X19" s="53">
        <v>25</v>
      </c>
      <c r="Z19" s="30" t="str">
        <f t="shared" si="7"/>
        <v xml:space="preserve">Two Bed Room Beach Pavilion with Pool </v>
      </c>
      <c r="AA19" s="31" t="str">
        <f t="shared" si="7"/>
        <v>BB</v>
      </c>
      <c r="AB19" s="31" t="str">
        <f t="shared" si="7"/>
        <v>03 Adults &amp; 01 Child</v>
      </c>
      <c r="AC19" s="34">
        <f t="shared" si="8"/>
        <v>4809</v>
      </c>
      <c r="AD19" s="34">
        <f t="shared" si="8"/>
        <v>3009</v>
      </c>
      <c r="AE19" s="34">
        <f t="shared" si="8"/>
        <v>2024</v>
      </c>
      <c r="AF19" s="34">
        <f t="shared" si="8"/>
        <v>3009</v>
      </c>
    </row>
    <row r="20" spans="1:32" ht="26.45" customHeight="1">
      <c r="A20" s="30" t="s">
        <v>851</v>
      </c>
      <c r="B20" s="31" t="s">
        <v>139</v>
      </c>
      <c r="C20" s="31" t="s">
        <v>68</v>
      </c>
      <c r="D20" s="31">
        <v>10645</v>
      </c>
      <c r="E20" s="31">
        <v>7590</v>
      </c>
      <c r="F20" s="31">
        <v>5125</v>
      </c>
      <c r="G20" s="31">
        <v>6115</v>
      </c>
      <c r="H20" s="8"/>
      <c r="I20" s="33"/>
      <c r="J20" s="33"/>
      <c r="K20" s="33">
        <v>24</v>
      </c>
      <c r="M20" s="30" t="str">
        <f t="shared" si="3"/>
        <v xml:space="preserve">Two Bed Room Water Suite with Pool </v>
      </c>
      <c r="N20" s="31" t="str">
        <f t="shared" si="3"/>
        <v>BB</v>
      </c>
      <c r="O20" s="31" t="str">
        <f t="shared" si="3"/>
        <v>04 Persons</v>
      </c>
      <c r="P20" s="34">
        <f t="shared" si="4"/>
        <v>10669</v>
      </c>
      <c r="Q20" s="34">
        <f>E20+K20</f>
        <v>7614</v>
      </c>
      <c r="R20" s="34">
        <f>F20+K20</f>
        <v>5149</v>
      </c>
      <c r="S20" s="34">
        <f t="shared" si="9"/>
        <v>6139</v>
      </c>
      <c r="U20" s="142">
        <f>(D20/1.232)*0.05</f>
        <v>432.02110389610391</v>
      </c>
      <c r="V20" s="142">
        <f t="shared" ref="V20:X22" si="11">(E20/1.232)*0.05</f>
        <v>308.03571428571433</v>
      </c>
      <c r="W20" s="142">
        <f t="shared" si="11"/>
        <v>207.99512987012986</v>
      </c>
      <c r="X20" s="142">
        <f t="shared" si="11"/>
        <v>248.1737012987013</v>
      </c>
      <c r="Z20" s="30" t="str">
        <f t="shared" si="7"/>
        <v xml:space="preserve">Two Bed Room Water Suite with Pool </v>
      </c>
      <c r="AA20" s="31" t="str">
        <f t="shared" si="7"/>
        <v>BB</v>
      </c>
      <c r="AB20" s="31" t="str">
        <f t="shared" si="7"/>
        <v>04 Persons</v>
      </c>
      <c r="AC20" s="34">
        <f t="shared" si="8"/>
        <v>11101.021103896104</v>
      </c>
      <c r="AD20" s="34">
        <f t="shared" si="8"/>
        <v>7922.0357142857147</v>
      </c>
      <c r="AE20" s="34">
        <f t="shared" si="8"/>
        <v>5356.9951298701299</v>
      </c>
      <c r="AF20" s="34">
        <f t="shared" si="8"/>
        <v>6387.1737012987014</v>
      </c>
    </row>
    <row r="21" spans="1:32" ht="26.45" customHeight="1">
      <c r="A21" s="30" t="s">
        <v>852</v>
      </c>
      <c r="B21" s="31" t="s">
        <v>139</v>
      </c>
      <c r="C21" s="31" t="s">
        <v>206</v>
      </c>
      <c r="D21" s="31">
        <v>12620</v>
      </c>
      <c r="E21" s="31">
        <v>9560</v>
      </c>
      <c r="F21" s="31">
        <v>7100</v>
      </c>
      <c r="G21" s="31">
        <v>8085</v>
      </c>
      <c r="H21" s="8"/>
      <c r="I21" s="33"/>
      <c r="J21" s="33"/>
      <c r="K21" s="33">
        <v>36</v>
      </c>
      <c r="M21" s="30" t="str">
        <f t="shared" si="3"/>
        <v>Three Bed Room Water Suite with Pool</v>
      </c>
      <c r="N21" s="31" t="str">
        <f t="shared" si="3"/>
        <v>BB</v>
      </c>
      <c r="O21" s="31" t="str">
        <f t="shared" si="3"/>
        <v>06 Persons</v>
      </c>
      <c r="P21" s="34">
        <f t="shared" si="4"/>
        <v>12656</v>
      </c>
      <c r="Q21" s="34">
        <f>E21+K21</f>
        <v>9596</v>
      </c>
      <c r="R21" s="34">
        <f>F21+K21</f>
        <v>7136</v>
      </c>
      <c r="S21" s="34">
        <f t="shared" si="9"/>
        <v>8121</v>
      </c>
      <c r="U21" s="142">
        <f t="shared" ref="U21:U22" si="12">(D21/1.232)*0.05</f>
        <v>512.17532467532465</v>
      </c>
      <c r="V21" s="142">
        <f t="shared" si="11"/>
        <v>387.98701298701303</v>
      </c>
      <c r="W21" s="142">
        <f t="shared" si="11"/>
        <v>288.14935064935065</v>
      </c>
      <c r="X21" s="142">
        <f t="shared" si="11"/>
        <v>328.125</v>
      </c>
      <c r="Z21" s="30" t="str">
        <f t="shared" si="7"/>
        <v>Three Bed Room Water Suite with Pool</v>
      </c>
      <c r="AA21" s="31" t="str">
        <f t="shared" si="7"/>
        <v>BB</v>
      </c>
      <c r="AB21" s="31" t="str">
        <f t="shared" si="7"/>
        <v>06 Persons</v>
      </c>
      <c r="AC21" s="34">
        <f t="shared" si="8"/>
        <v>13168.175324675325</v>
      </c>
      <c r="AD21" s="34">
        <f t="shared" si="8"/>
        <v>9983.9870129870123</v>
      </c>
      <c r="AE21" s="34">
        <f t="shared" si="8"/>
        <v>7424.1493506493507</v>
      </c>
      <c r="AF21" s="34">
        <f t="shared" si="8"/>
        <v>8449.125</v>
      </c>
    </row>
    <row r="22" spans="1:32" ht="26.45" customHeight="1">
      <c r="A22" s="30" t="s">
        <v>853</v>
      </c>
      <c r="B22" s="31" t="s">
        <v>139</v>
      </c>
      <c r="C22" s="31" t="s">
        <v>68</v>
      </c>
      <c r="D22" s="31">
        <v>14785</v>
      </c>
      <c r="E22" s="31">
        <v>11335</v>
      </c>
      <c r="F22" s="31">
        <v>9860</v>
      </c>
      <c r="G22" s="31">
        <v>9860</v>
      </c>
      <c r="H22" s="8"/>
      <c r="I22" s="33"/>
      <c r="J22" s="33"/>
      <c r="K22" s="33">
        <v>24</v>
      </c>
      <c r="M22" s="30" t="str">
        <f t="shared" si="3"/>
        <v>Two Bed Room Royal Beach Villa</v>
      </c>
      <c r="N22" s="31" t="str">
        <f t="shared" si="3"/>
        <v>BB</v>
      </c>
      <c r="O22" s="31" t="str">
        <f t="shared" si="3"/>
        <v>04 Persons</v>
      </c>
      <c r="P22" s="34">
        <f t="shared" si="4"/>
        <v>14809</v>
      </c>
      <c r="Q22" s="34">
        <f>E22+K22</f>
        <v>11359</v>
      </c>
      <c r="R22" s="34">
        <f>F22+K22</f>
        <v>9884</v>
      </c>
      <c r="S22" s="34">
        <f t="shared" si="9"/>
        <v>9884</v>
      </c>
      <c r="U22" s="142">
        <f t="shared" si="12"/>
        <v>600.04058441558448</v>
      </c>
      <c r="V22" s="142">
        <f t="shared" si="11"/>
        <v>460.02435064935065</v>
      </c>
      <c r="W22" s="142">
        <f t="shared" si="11"/>
        <v>400.16233766233768</v>
      </c>
      <c r="X22" s="142">
        <f t="shared" si="11"/>
        <v>400.16233766233768</v>
      </c>
      <c r="Z22" s="30" t="str">
        <f t="shared" si="7"/>
        <v>Two Bed Room Royal Beach Villa</v>
      </c>
      <c r="AA22" s="31" t="str">
        <f t="shared" si="7"/>
        <v>BB</v>
      </c>
      <c r="AB22" s="31" t="str">
        <f t="shared" si="7"/>
        <v>04 Persons</v>
      </c>
      <c r="AC22" s="34">
        <f t="shared" si="8"/>
        <v>15409.040584415585</v>
      </c>
      <c r="AD22" s="34">
        <f t="shared" si="8"/>
        <v>11819.02435064935</v>
      </c>
      <c r="AE22" s="34">
        <f t="shared" si="8"/>
        <v>10284.162337662337</v>
      </c>
      <c r="AF22" s="34">
        <f>S22+X22</f>
        <v>10284.162337662337</v>
      </c>
    </row>
    <row r="23" spans="1:32" ht="26.45" customHeight="1">
      <c r="A23" s="25" t="s">
        <v>24</v>
      </c>
      <c r="I23" s="25" t="s">
        <v>25</v>
      </c>
      <c r="M23" s="25" t="s">
        <v>26</v>
      </c>
      <c r="U23" s="25" t="s">
        <v>27</v>
      </c>
      <c r="Z23" s="25" t="s">
        <v>129</v>
      </c>
    </row>
    <row r="24" spans="1:32" ht="26.45" customHeight="1">
      <c r="A24" s="299" t="s">
        <v>0</v>
      </c>
      <c r="B24" s="299" t="s">
        <v>1</v>
      </c>
      <c r="C24" s="299" t="s">
        <v>29</v>
      </c>
      <c r="D24" s="57" t="s">
        <v>175</v>
      </c>
      <c r="E24" s="57" t="s">
        <v>174</v>
      </c>
      <c r="F24" s="57" t="s">
        <v>854</v>
      </c>
      <c r="G24" s="57" t="s">
        <v>855</v>
      </c>
      <c r="H24" s="8"/>
      <c r="I24" s="26" t="s">
        <v>32</v>
      </c>
      <c r="J24" s="26" t="s">
        <v>33</v>
      </c>
      <c r="K24" s="26" t="s">
        <v>34</v>
      </c>
      <c r="M24" s="294" t="s">
        <v>0</v>
      </c>
      <c r="N24" s="294" t="s">
        <v>1</v>
      </c>
      <c r="O24" s="294" t="s">
        <v>29</v>
      </c>
      <c r="P24" s="51" t="str">
        <f t="shared" ref="P24:S25" si="13">D24</f>
        <v>Shoulder</v>
      </c>
      <c r="Q24" s="51" t="str">
        <f t="shared" si="13"/>
        <v xml:space="preserve">High </v>
      </c>
      <c r="R24" s="51" t="str">
        <f t="shared" si="13"/>
        <v>Pre-2020/21 Festive</v>
      </c>
      <c r="S24" s="51" t="str">
        <f t="shared" si="13"/>
        <v>Pre-2021 High</v>
      </c>
      <c r="U24" s="27" t="str">
        <f>P24</f>
        <v>Shoulder</v>
      </c>
      <c r="V24" s="27" t="str">
        <f t="shared" ref="V24:X25" si="14">Q24</f>
        <v xml:space="preserve">High </v>
      </c>
      <c r="W24" s="27" t="str">
        <f t="shared" si="14"/>
        <v>Pre-2020/21 Festive</v>
      </c>
      <c r="X24" s="27" t="str">
        <f t="shared" si="14"/>
        <v>Pre-2021 High</v>
      </c>
      <c r="Z24" s="311" t="s">
        <v>0</v>
      </c>
      <c r="AA24" s="311" t="s">
        <v>1</v>
      </c>
      <c r="AB24" s="311" t="s">
        <v>29</v>
      </c>
      <c r="AC24" s="52" t="str">
        <f t="shared" ref="AC24:AF25" si="15">U24</f>
        <v>Shoulder</v>
      </c>
      <c r="AD24" s="52" t="str">
        <f t="shared" si="15"/>
        <v xml:space="preserve">High </v>
      </c>
      <c r="AE24" s="52" t="str">
        <f t="shared" si="15"/>
        <v>Pre-2020/21 Festive</v>
      </c>
      <c r="AF24" s="52" t="str">
        <f t="shared" si="15"/>
        <v>Pre-2021 High</v>
      </c>
    </row>
    <row r="25" spans="1:32" ht="26.45" customHeight="1">
      <c r="A25" s="299"/>
      <c r="B25" s="299"/>
      <c r="C25" s="299"/>
      <c r="D25" s="57" t="s">
        <v>856</v>
      </c>
      <c r="E25" s="57" t="s">
        <v>857</v>
      </c>
      <c r="F25" s="57" t="s">
        <v>858</v>
      </c>
      <c r="G25" s="57" t="s">
        <v>859</v>
      </c>
      <c r="H25" s="8"/>
      <c r="I25" s="26" t="s">
        <v>37</v>
      </c>
      <c r="J25" s="26" t="s">
        <v>38</v>
      </c>
      <c r="K25" s="26" t="s">
        <v>137</v>
      </c>
      <c r="M25" s="294"/>
      <c r="N25" s="294"/>
      <c r="O25" s="294"/>
      <c r="P25" s="51" t="str">
        <f t="shared" si="13"/>
        <v>26 Aug 2020 to 30 Sep 2020</v>
      </c>
      <c r="Q25" s="51" t="str">
        <f t="shared" si="13"/>
        <v>01 Oct 2020 to 20 Dec 2020</v>
      </c>
      <c r="R25" s="51" t="str">
        <f t="shared" si="13"/>
        <v>21 Dec 2020 to 04 Jan 2021</v>
      </c>
      <c r="S25" s="51" t="str">
        <f t="shared" si="13"/>
        <v>05 Jan 2021 to 31 Mar 2021</v>
      </c>
      <c r="U25" s="27" t="str">
        <f>P25</f>
        <v>26 Aug 2020 to 30 Sep 2020</v>
      </c>
      <c r="V25" s="27" t="str">
        <f t="shared" si="14"/>
        <v>01 Oct 2020 to 20 Dec 2020</v>
      </c>
      <c r="W25" s="27" t="str">
        <f t="shared" si="14"/>
        <v>21 Dec 2020 to 04 Jan 2021</v>
      </c>
      <c r="X25" s="27" t="str">
        <f t="shared" si="14"/>
        <v>05 Jan 2021 to 31 Mar 2021</v>
      </c>
      <c r="Z25" s="311"/>
      <c r="AA25" s="311"/>
      <c r="AB25" s="311"/>
      <c r="AC25" s="52" t="str">
        <f t="shared" si="15"/>
        <v>26 Aug 2020 to 30 Sep 2020</v>
      </c>
      <c r="AD25" s="52" t="str">
        <f t="shared" si="15"/>
        <v>01 Oct 2020 to 20 Dec 2020</v>
      </c>
      <c r="AE25" s="52" t="str">
        <f t="shared" si="15"/>
        <v>21 Dec 2020 to 04 Jan 2021</v>
      </c>
      <c r="AF25" s="52" t="str">
        <f t="shared" si="15"/>
        <v>05 Jan 2021 to 31 Mar 2021</v>
      </c>
    </row>
    <row r="26" spans="1:32" ht="26.45" customHeight="1">
      <c r="A26" s="30" t="s">
        <v>842</v>
      </c>
      <c r="B26" s="31" t="s">
        <v>139</v>
      </c>
      <c r="C26" s="31" t="s">
        <v>140</v>
      </c>
      <c r="D26" s="31">
        <v>890</v>
      </c>
      <c r="E26" s="31">
        <v>1085</v>
      </c>
      <c r="F26" s="31">
        <v>2170</v>
      </c>
      <c r="G26" s="31">
        <v>1185</v>
      </c>
      <c r="H26" s="8"/>
      <c r="I26" s="33"/>
      <c r="J26" s="33"/>
      <c r="K26" s="33">
        <v>12</v>
      </c>
      <c r="M26" s="30" t="str">
        <f t="shared" ref="M26:O37" si="16">A26</f>
        <v>Beach Pavilion with Pool</v>
      </c>
      <c r="N26" s="31" t="str">
        <f t="shared" si="16"/>
        <v>BB</v>
      </c>
      <c r="O26" s="31" t="str">
        <f t="shared" si="16"/>
        <v>02 Persons</v>
      </c>
      <c r="P26" s="34">
        <f t="shared" ref="P26:P37" si="17">D26+K26</f>
        <v>902</v>
      </c>
      <c r="Q26" s="34">
        <f t="shared" ref="Q26:Q31" si="18">E26+K26</f>
        <v>1097</v>
      </c>
      <c r="R26" s="34">
        <f t="shared" ref="R26:R31" si="19">F26+K26</f>
        <v>2182</v>
      </c>
      <c r="S26" s="34">
        <f>G26+K26</f>
        <v>1197</v>
      </c>
      <c r="U26" s="53">
        <v>15</v>
      </c>
      <c r="V26" s="53">
        <v>15</v>
      </c>
      <c r="W26" s="53">
        <v>40</v>
      </c>
      <c r="X26" s="53">
        <v>15</v>
      </c>
      <c r="Z26" s="30" t="str">
        <f t="shared" ref="Z26:AB37" si="20">M26</f>
        <v>Beach Pavilion with Pool</v>
      </c>
      <c r="AA26" s="31" t="str">
        <f t="shared" si="20"/>
        <v>BB</v>
      </c>
      <c r="AB26" s="31" t="str">
        <f t="shared" si="20"/>
        <v>02 Persons</v>
      </c>
      <c r="AC26" s="34">
        <f t="shared" ref="AC26:AF37" si="21">P26+U26</f>
        <v>917</v>
      </c>
      <c r="AD26" s="34">
        <f t="shared" si="21"/>
        <v>1112</v>
      </c>
      <c r="AE26" s="34">
        <f t="shared" si="21"/>
        <v>2222</v>
      </c>
      <c r="AF26" s="34">
        <f t="shared" si="21"/>
        <v>1212</v>
      </c>
    </row>
    <row r="27" spans="1:32" ht="26.45" customHeight="1">
      <c r="A27" s="30" t="s">
        <v>843</v>
      </c>
      <c r="B27" s="31" t="s">
        <v>139</v>
      </c>
      <c r="C27" s="31" t="s">
        <v>140</v>
      </c>
      <c r="D27" s="31">
        <v>990</v>
      </c>
      <c r="E27" s="31">
        <v>1185</v>
      </c>
      <c r="F27" s="31">
        <v>2415</v>
      </c>
      <c r="G27" s="31">
        <v>1480</v>
      </c>
      <c r="H27" s="8"/>
      <c r="I27" s="33"/>
      <c r="J27" s="33"/>
      <c r="K27" s="33">
        <v>12</v>
      </c>
      <c r="M27" s="30" t="str">
        <f t="shared" si="16"/>
        <v>Deluxe Beach Pavilion with Pool</v>
      </c>
      <c r="N27" s="31" t="str">
        <f t="shared" si="16"/>
        <v>BB</v>
      </c>
      <c r="O27" s="31" t="str">
        <f t="shared" si="16"/>
        <v>02 Persons</v>
      </c>
      <c r="P27" s="34">
        <f t="shared" si="17"/>
        <v>1002</v>
      </c>
      <c r="Q27" s="34">
        <f t="shared" si="18"/>
        <v>1197</v>
      </c>
      <c r="R27" s="34">
        <f t="shared" si="19"/>
        <v>2427</v>
      </c>
      <c r="S27" s="34">
        <f>G27+K27</f>
        <v>1492</v>
      </c>
      <c r="U27" s="53">
        <v>20</v>
      </c>
      <c r="V27" s="53">
        <v>20</v>
      </c>
      <c r="W27" s="53">
        <v>50</v>
      </c>
      <c r="X27" s="53">
        <v>20</v>
      </c>
      <c r="Z27" s="30" t="str">
        <f t="shared" si="20"/>
        <v>Deluxe Beach Pavilion with Pool</v>
      </c>
      <c r="AA27" s="31" t="str">
        <f t="shared" si="20"/>
        <v>BB</v>
      </c>
      <c r="AB27" s="31" t="str">
        <f t="shared" si="20"/>
        <v>02 Persons</v>
      </c>
      <c r="AC27" s="34">
        <f t="shared" si="21"/>
        <v>1022</v>
      </c>
      <c r="AD27" s="34">
        <f t="shared" si="21"/>
        <v>1217</v>
      </c>
      <c r="AE27" s="34">
        <f t="shared" si="21"/>
        <v>2477</v>
      </c>
      <c r="AF27" s="34">
        <f t="shared" si="21"/>
        <v>1512</v>
      </c>
    </row>
    <row r="28" spans="1:32" ht="26.45" customHeight="1">
      <c r="A28" s="30" t="s">
        <v>844</v>
      </c>
      <c r="B28" s="31" t="s">
        <v>139</v>
      </c>
      <c r="C28" s="31" t="s">
        <v>140</v>
      </c>
      <c r="D28" s="31">
        <v>1185</v>
      </c>
      <c r="E28" s="31">
        <v>1530</v>
      </c>
      <c r="F28" s="31">
        <v>2810</v>
      </c>
      <c r="G28" s="31">
        <v>1775</v>
      </c>
      <c r="H28" s="8"/>
      <c r="I28" s="33"/>
      <c r="J28" s="33"/>
      <c r="K28" s="33">
        <v>12</v>
      </c>
      <c r="M28" s="30" t="str">
        <f t="shared" si="16"/>
        <v xml:space="preserve">Sunrise Beach Bungalow with Pool </v>
      </c>
      <c r="N28" s="31" t="str">
        <f t="shared" si="16"/>
        <v>BB</v>
      </c>
      <c r="O28" s="31" t="str">
        <f t="shared" si="16"/>
        <v>02 Persons</v>
      </c>
      <c r="P28" s="34">
        <f t="shared" si="17"/>
        <v>1197</v>
      </c>
      <c r="Q28" s="34">
        <f t="shared" si="18"/>
        <v>1542</v>
      </c>
      <c r="R28" s="34">
        <f t="shared" si="19"/>
        <v>2822</v>
      </c>
      <c r="S28" s="34">
        <f t="shared" ref="S28:S30" si="22">G28+K28</f>
        <v>1787</v>
      </c>
      <c r="U28" s="53">
        <v>20</v>
      </c>
      <c r="V28" s="53">
        <v>20</v>
      </c>
      <c r="W28" s="53">
        <v>50</v>
      </c>
      <c r="X28" s="53">
        <v>20</v>
      </c>
      <c r="Z28" s="30" t="str">
        <f t="shared" si="20"/>
        <v xml:space="preserve">Sunrise Beach Bungalow with Pool </v>
      </c>
      <c r="AA28" s="31" t="str">
        <f t="shared" si="20"/>
        <v>BB</v>
      </c>
      <c r="AB28" s="31" t="str">
        <f t="shared" si="20"/>
        <v>02 Persons</v>
      </c>
      <c r="AC28" s="34">
        <f t="shared" si="21"/>
        <v>1217</v>
      </c>
      <c r="AD28" s="34">
        <f t="shared" si="21"/>
        <v>1562</v>
      </c>
      <c r="AE28" s="34">
        <f t="shared" si="21"/>
        <v>2872</v>
      </c>
      <c r="AF28" s="34">
        <f t="shared" si="21"/>
        <v>1807</v>
      </c>
    </row>
    <row r="29" spans="1:32" ht="26.45" customHeight="1">
      <c r="A29" s="30" t="s">
        <v>845</v>
      </c>
      <c r="B29" s="31" t="s">
        <v>139</v>
      </c>
      <c r="C29" s="31" t="s">
        <v>140</v>
      </c>
      <c r="D29" s="31">
        <v>1480</v>
      </c>
      <c r="E29" s="31">
        <v>1825</v>
      </c>
      <c r="F29" s="31">
        <v>2960</v>
      </c>
      <c r="G29" s="31">
        <v>2170</v>
      </c>
      <c r="H29" s="8"/>
      <c r="I29" s="33"/>
      <c r="J29" s="33"/>
      <c r="K29" s="33">
        <v>12</v>
      </c>
      <c r="M29" s="30" t="str">
        <f t="shared" si="16"/>
        <v>Sunset Beach Bungalow with Pool</v>
      </c>
      <c r="N29" s="31" t="str">
        <f t="shared" si="16"/>
        <v>BB</v>
      </c>
      <c r="O29" s="31" t="str">
        <f t="shared" si="16"/>
        <v>02 Persons</v>
      </c>
      <c r="P29" s="34">
        <f t="shared" si="17"/>
        <v>1492</v>
      </c>
      <c r="Q29" s="34">
        <f t="shared" si="18"/>
        <v>1837</v>
      </c>
      <c r="R29" s="34">
        <f t="shared" si="19"/>
        <v>2972</v>
      </c>
      <c r="S29" s="34">
        <f t="shared" si="22"/>
        <v>2182</v>
      </c>
      <c r="U29" s="53">
        <v>20</v>
      </c>
      <c r="V29" s="53">
        <v>20</v>
      </c>
      <c r="W29" s="53">
        <v>50</v>
      </c>
      <c r="X29" s="53">
        <v>20</v>
      </c>
      <c r="Z29" s="30" t="str">
        <f t="shared" si="20"/>
        <v>Sunset Beach Bungalow with Pool</v>
      </c>
      <c r="AA29" s="31" t="str">
        <f t="shared" si="20"/>
        <v>BB</v>
      </c>
      <c r="AB29" s="31" t="str">
        <f t="shared" si="20"/>
        <v>02 Persons</v>
      </c>
      <c r="AC29" s="34">
        <f t="shared" si="21"/>
        <v>1512</v>
      </c>
      <c r="AD29" s="34">
        <f t="shared" si="21"/>
        <v>1857</v>
      </c>
      <c r="AE29" s="34">
        <f t="shared" si="21"/>
        <v>3022</v>
      </c>
      <c r="AF29" s="34">
        <f t="shared" si="21"/>
        <v>2202</v>
      </c>
    </row>
    <row r="30" spans="1:32" ht="26.45" customHeight="1">
      <c r="A30" s="30" t="s">
        <v>846</v>
      </c>
      <c r="B30" s="31" t="s">
        <v>139</v>
      </c>
      <c r="C30" s="31" t="s">
        <v>140</v>
      </c>
      <c r="D30" s="31">
        <v>1775</v>
      </c>
      <c r="E30" s="31">
        <v>1925</v>
      </c>
      <c r="F30" s="31">
        <v>3550</v>
      </c>
      <c r="G30" s="31">
        <v>1975</v>
      </c>
      <c r="H30" s="8"/>
      <c r="I30" s="33"/>
      <c r="J30" s="33"/>
      <c r="K30" s="33">
        <v>12</v>
      </c>
      <c r="M30" s="30" t="str">
        <f t="shared" si="16"/>
        <v xml:space="preserve">Sunrise Water Villa with Pool </v>
      </c>
      <c r="N30" s="31" t="str">
        <f t="shared" si="16"/>
        <v>BB</v>
      </c>
      <c r="O30" s="31" t="str">
        <f t="shared" si="16"/>
        <v>02 Persons</v>
      </c>
      <c r="P30" s="34">
        <f t="shared" si="17"/>
        <v>1787</v>
      </c>
      <c r="Q30" s="34">
        <f t="shared" si="18"/>
        <v>1937</v>
      </c>
      <c r="R30" s="34">
        <f t="shared" si="19"/>
        <v>3562</v>
      </c>
      <c r="S30" s="34">
        <f t="shared" si="22"/>
        <v>1987</v>
      </c>
      <c r="U30" s="53">
        <v>20</v>
      </c>
      <c r="V30" s="53">
        <v>20</v>
      </c>
      <c r="W30" s="53">
        <v>50</v>
      </c>
      <c r="X30" s="53">
        <v>20</v>
      </c>
      <c r="Z30" s="30" t="str">
        <f t="shared" si="20"/>
        <v xml:space="preserve">Sunrise Water Villa with Pool </v>
      </c>
      <c r="AA30" s="31" t="str">
        <f t="shared" si="20"/>
        <v>BB</v>
      </c>
      <c r="AB30" s="31" t="str">
        <f t="shared" si="20"/>
        <v>02 Persons</v>
      </c>
      <c r="AC30" s="34">
        <f t="shared" si="21"/>
        <v>1807</v>
      </c>
      <c r="AD30" s="34">
        <f t="shared" si="21"/>
        <v>1957</v>
      </c>
      <c r="AE30" s="34">
        <f t="shared" si="21"/>
        <v>3612</v>
      </c>
      <c r="AF30" s="34">
        <f t="shared" si="21"/>
        <v>2007</v>
      </c>
    </row>
    <row r="31" spans="1:32" ht="26.45" customHeight="1">
      <c r="A31" s="30" t="s">
        <v>847</v>
      </c>
      <c r="B31" s="31" t="s">
        <v>139</v>
      </c>
      <c r="C31" s="31" t="s">
        <v>140</v>
      </c>
      <c r="D31" s="31">
        <v>1875</v>
      </c>
      <c r="E31" s="31">
        <v>2120</v>
      </c>
      <c r="F31" s="31">
        <v>3745</v>
      </c>
      <c r="G31" s="31">
        <v>2170</v>
      </c>
      <c r="H31" s="8"/>
      <c r="I31" s="33"/>
      <c r="J31" s="33"/>
      <c r="K31" s="33">
        <v>12</v>
      </c>
      <c r="M31" s="30" t="str">
        <f t="shared" si="16"/>
        <v xml:space="preserve">Sunset Water Villa with Pool </v>
      </c>
      <c r="N31" s="31" t="str">
        <f t="shared" si="16"/>
        <v>BB</v>
      </c>
      <c r="O31" s="31" t="str">
        <f t="shared" si="16"/>
        <v>02 Persons</v>
      </c>
      <c r="P31" s="34">
        <f t="shared" si="17"/>
        <v>1887</v>
      </c>
      <c r="Q31" s="34">
        <f t="shared" si="18"/>
        <v>2132</v>
      </c>
      <c r="R31" s="34">
        <f t="shared" si="19"/>
        <v>3757</v>
      </c>
      <c r="S31" s="34">
        <f>G31+K31</f>
        <v>2182</v>
      </c>
      <c r="U31" s="53">
        <v>20</v>
      </c>
      <c r="V31" s="53">
        <v>20</v>
      </c>
      <c r="W31" s="53">
        <v>50</v>
      </c>
      <c r="X31" s="53">
        <v>20</v>
      </c>
      <c r="Z31" s="30" t="str">
        <f t="shared" si="20"/>
        <v xml:space="preserve">Sunset Water Villa with Pool </v>
      </c>
      <c r="AA31" s="31" t="str">
        <f t="shared" si="20"/>
        <v>BB</v>
      </c>
      <c r="AB31" s="31" t="str">
        <f t="shared" si="20"/>
        <v>02 Persons</v>
      </c>
      <c r="AC31" s="34">
        <f t="shared" si="21"/>
        <v>1907</v>
      </c>
      <c r="AD31" s="34">
        <f t="shared" si="21"/>
        <v>2152</v>
      </c>
      <c r="AE31" s="34">
        <f t="shared" si="21"/>
        <v>3807</v>
      </c>
      <c r="AF31" s="34">
        <f t="shared" si="21"/>
        <v>2202</v>
      </c>
    </row>
    <row r="32" spans="1:32" ht="26.45" customHeight="1">
      <c r="A32" s="30" t="s">
        <v>848</v>
      </c>
      <c r="B32" s="31" t="s">
        <v>139</v>
      </c>
      <c r="C32" s="32" t="s">
        <v>447</v>
      </c>
      <c r="D32" s="31">
        <v>1775</v>
      </c>
      <c r="E32" s="31">
        <v>2365</v>
      </c>
      <c r="F32" s="31">
        <v>4140</v>
      </c>
      <c r="G32" s="31">
        <v>2760</v>
      </c>
      <c r="H32" s="8"/>
      <c r="I32" s="33"/>
      <c r="J32" s="33"/>
      <c r="K32" s="33">
        <v>24</v>
      </c>
      <c r="M32" s="30" t="str">
        <f t="shared" si="16"/>
        <v xml:space="preserve">Sunrise Family Water Villa with Pool </v>
      </c>
      <c r="N32" s="31" t="str">
        <f t="shared" si="16"/>
        <v>BB</v>
      </c>
      <c r="O32" s="31" t="str">
        <f t="shared" si="16"/>
        <v>03 Adults &amp; 01 Child</v>
      </c>
      <c r="P32" s="34">
        <f t="shared" si="17"/>
        <v>1799</v>
      </c>
      <c r="Q32" s="34">
        <f>E32+K32</f>
        <v>2389</v>
      </c>
      <c r="R32" s="34">
        <f>F32+K32</f>
        <v>4164</v>
      </c>
      <c r="S32" s="34">
        <f t="shared" ref="S32:S37" si="23">G32+K32</f>
        <v>2784</v>
      </c>
      <c r="U32" s="53">
        <v>25</v>
      </c>
      <c r="V32" s="53">
        <v>25</v>
      </c>
      <c r="W32" s="53">
        <v>50</v>
      </c>
      <c r="X32" s="53">
        <v>25</v>
      </c>
      <c r="Z32" s="30" t="str">
        <f t="shared" si="20"/>
        <v xml:space="preserve">Sunrise Family Water Villa with Pool </v>
      </c>
      <c r="AA32" s="31" t="str">
        <f t="shared" si="20"/>
        <v>BB</v>
      </c>
      <c r="AB32" s="31" t="str">
        <f t="shared" si="20"/>
        <v>03 Adults &amp; 01 Child</v>
      </c>
      <c r="AC32" s="34">
        <f t="shared" si="21"/>
        <v>1824</v>
      </c>
      <c r="AD32" s="34">
        <f t="shared" si="21"/>
        <v>2414</v>
      </c>
      <c r="AE32" s="34">
        <f t="shared" si="21"/>
        <v>4214</v>
      </c>
      <c r="AF32" s="34">
        <f t="shared" si="21"/>
        <v>2809</v>
      </c>
    </row>
    <row r="33" spans="1:32" ht="26.45" customHeight="1">
      <c r="A33" s="30" t="s">
        <v>849</v>
      </c>
      <c r="B33" s="31" t="s">
        <v>139</v>
      </c>
      <c r="C33" s="32" t="s">
        <v>447</v>
      </c>
      <c r="D33" s="31">
        <v>1875</v>
      </c>
      <c r="E33" s="31">
        <v>2810</v>
      </c>
      <c r="F33" s="31">
        <v>4140</v>
      </c>
      <c r="G33" s="31">
        <v>2860</v>
      </c>
      <c r="H33" s="8"/>
      <c r="I33" s="33"/>
      <c r="J33" s="33"/>
      <c r="K33" s="33">
        <v>24</v>
      </c>
      <c r="M33" s="30" t="str">
        <f t="shared" si="16"/>
        <v>Family Beach Bungalow with Pool</v>
      </c>
      <c r="N33" s="31" t="str">
        <f t="shared" si="16"/>
        <v>BB</v>
      </c>
      <c r="O33" s="31" t="str">
        <f t="shared" si="16"/>
        <v>03 Adults &amp; 01 Child</v>
      </c>
      <c r="P33" s="34">
        <f t="shared" si="17"/>
        <v>1899</v>
      </c>
      <c r="Q33" s="34">
        <f t="shared" ref="Q33" si="24">E33+K33</f>
        <v>2834</v>
      </c>
      <c r="R33" s="34">
        <f t="shared" ref="R33" si="25">F33+K33</f>
        <v>4164</v>
      </c>
      <c r="S33" s="34">
        <f t="shared" si="23"/>
        <v>2884</v>
      </c>
      <c r="U33" s="53">
        <v>25</v>
      </c>
      <c r="V33" s="53">
        <v>25</v>
      </c>
      <c r="W33" s="53">
        <v>50</v>
      </c>
      <c r="X33" s="53">
        <v>25</v>
      </c>
      <c r="Z33" s="30" t="str">
        <f t="shared" si="20"/>
        <v>Family Beach Bungalow with Pool</v>
      </c>
      <c r="AA33" s="31" t="str">
        <f t="shared" si="20"/>
        <v>BB</v>
      </c>
      <c r="AB33" s="31" t="str">
        <f t="shared" si="20"/>
        <v>03 Adults &amp; 01 Child</v>
      </c>
      <c r="AC33" s="34">
        <f t="shared" si="21"/>
        <v>1924</v>
      </c>
      <c r="AD33" s="34">
        <f t="shared" si="21"/>
        <v>2859</v>
      </c>
      <c r="AE33" s="34">
        <f t="shared" si="21"/>
        <v>4214</v>
      </c>
      <c r="AF33" s="34">
        <f t="shared" si="21"/>
        <v>2909</v>
      </c>
    </row>
    <row r="34" spans="1:32" ht="26.45" customHeight="1">
      <c r="A34" s="30" t="s">
        <v>850</v>
      </c>
      <c r="B34" s="31" t="s">
        <v>139</v>
      </c>
      <c r="C34" s="32" t="s">
        <v>447</v>
      </c>
      <c r="D34" s="31">
        <v>1975</v>
      </c>
      <c r="E34" s="31">
        <v>2960</v>
      </c>
      <c r="F34" s="31">
        <v>4780</v>
      </c>
      <c r="G34" s="31">
        <v>3055</v>
      </c>
      <c r="H34" s="8"/>
      <c r="I34" s="33"/>
      <c r="J34" s="33"/>
      <c r="K34" s="33">
        <v>24</v>
      </c>
      <c r="M34" s="30" t="str">
        <f t="shared" si="16"/>
        <v xml:space="preserve">Two Bed Room Beach Pavilion with Pool </v>
      </c>
      <c r="N34" s="31" t="str">
        <f t="shared" si="16"/>
        <v>BB</v>
      </c>
      <c r="O34" s="31" t="str">
        <f t="shared" si="16"/>
        <v>03 Adults &amp; 01 Child</v>
      </c>
      <c r="P34" s="34">
        <f t="shared" si="17"/>
        <v>1999</v>
      </c>
      <c r="Q34" s="34">
        <f>E34+K34</f>
        <v>2984</v>
      </c>
      <c r="R34" s="34">
        <f>F34+K34</f>
        <v>4804</v>
      </c>
      <c r="S34" s="34">
        <f t="shared" si="23"/>
        <v>3079</v>
      </c>
      <c r="U34" s="53">
        <v>25</v>
      </c>
      <c r="V34" s="53">
        <v>25</v>
      </c>
      <c r="W34" s="53">
        <v>50</v>
      </c>
      <c r="X34" s="53">
        <v>25</v>
      </c>
      <c r="Z34" s="30" t="str">
        <f t="shared" si="20"/>
        <v xml:space="preserve">Two Bed Room Beach Pavilion with Pool </v>
      </c>
      <c r="AA34" s="31" t="str">
        <f t="shared" si="20"/>
        <v>BB</v>
      </c>
      <c r="AB34" s="31" t="str">
        <f t="shared" si="20"/>
        <v>03 Adults &amp; 01 Child</v>
      </c>
      <c r="AC34" s="34">
        <f t="shared" si="21"/>
        <v>2024</v>
      </c>
      <c r="AD34" s="34">
        <f t="shared" si="21"/>
        <v>3009</v>
      </c>
      <c r="AE34" s="34">
        <f t="shared" si="21"/>
        <v>4854</v>
      </c>
      <c r="AF34" s="34">
        <f t="shared" si="21"/>
        <v>3104</v>
      </c>
    </row>
    <row r="35" spans="1:32" ht="26.45" customHeight="1">
      <c r="A35" s="30" t="s">
        <v>851</v>
      </c>
      <c r="B35" s="31" t="s">
        <v>139</v>
      </c>
      <c r="C35" s="31" t="s">
        <v>68</v>
      </c>
      <c r="D35" s="31">
        <v>5125</v>
      </c>
      <c r="E35" s="31">
        <v>6115</v>
      </c>
      <c r="F35" s="31">
        <v>10745</v>
      </c>
      <c r="G35" s="31">
        <v>7790</v>
      </c>
      <c r="H35" s="8"/>
      <c r="I35" s="33"/>
      <c r="J35" s="33"/>
      <c r="K35" s="33">
        <v>24</v>
      </c>
      <c r="M35" s="30" t="str">
        <f t="shared" si="16"/>
        <v xml:space="preserve">Two Bed Room Water Suite with Pool </v>
      </c>
      <c r="N35" s="31" t="str">
        <f t="shared" si="16"/>
        <v>BB</v>
      </c>
      <c r="O35" s="31" t="str">
        <f t="shared" si="16"/>
        <v>04 Persons</v>
      </c>
      <c r="P35" s="34">
        <f t="shared" si="17"/>
        <v>5149</v>
      </c>
      <c r="Q35" s="34">
        <f>E35+K35</f>
        <v>6139</v>
      </c>
      <c r="R35" s="34">
        <f>F35+K35</f>
        <v>10769</v>
      </c>
      <c r="S35" s="34">
        <f t="shared" si="23"/>
        <v>7814</v>
      </c>
      <c r="U35" s="142">
        <f>(D35/1.232)*0.05</f>
        <v>207.99512987012986</v>
      </c>
      <c r="V35" s="142">
        <f t="shared" ref="V35:X37" si="26">(E35/1.232)*0.05</f>
        <v>248.1737012987013</v>
      </c>
      <c r="W35" s="142">
        <f t="shared" si="26"/>
        <v>436.0795454545455</v>
      </c>
      <c r="X35" s="142">
        <f t="shared" si="26"/>
        <v>316.15259740259739</v>
      </c>
      <c r="Z35" s="30" t="str">
        <f t="shared" si="20"/>
        <v xml:space="preserve">Two Bed Room Water Suite with Pool </v>
      </c>
      <c r="AA35" s="31" t="str">
        <f t="shared" si="20"/>
        <v>BB</v>
      </c>
      <c r="AB35" s="31" t="str">
        <f t="shared" si="20"/>
        <v>04 Persons</v>
      </c>
      <c r="AC35" s="34">
        <f t="shared" si="21"/>
        <v>5356.9951298701299</v>
      </c>
      <c r="AD35" s="34">
        <f t="shared" si="21"/>
        <v>6387.1737012987014</v>
      </c>
      <c r="AE35" s="34">
        <f t="shared" si="21"/>
        <v>11205.079545454546</v>
      </c>
      <c r="AF35" s="34">
        <f t="shared" si="21"/>
        <v>8130.1525974025972</v>
      </c>
    </row>
    <row r="36" spans="1:32" ht="26.45" customHeight="1">
      <c r="A36" s="30" t="s">
        <v>852</v>
      </c>
      <c r="B36" s="31" t="s">
        <v>139</v>
      </c>
      <c r="C36" s="31" t="s">
        <v>206</v>
      </c>
      <c r="D36" s="31">
        <v>7100</v>
      </c>
      <c r="E36" s="31">
        <v>8085</v>
      </c>
      <c r="F36" s="31">
        <v>12715</v>
      </c>
      <c r="G36" s="31">
        <v>9760</v>
      </c>
      <c r="H36" s="8"/>
      <c r="I36" s="33"/>
      <c r="J36" s="33"/>
      <c r="K36" s="33">
        <v>36</v>
      </c>
      <c r="M36" s="30" t="str">
        <f t="shared" si="16"/>
        <v>Three Bed Room Water Suite with Pool</v>
      </c>
      <c r="N36" s="31" t="str">
        <f t="shared" si="16"/>
        <v>BB</v>
      </c>
      <c r="O36" s="31" t="str">
        <f t="shared" si="16"/>
        <v>06 Persons</v>
      </c>
      <c r="P36" s="34">
        <f t="shared" si="17"/>
        <v>7136</v>
      </c>
      <c r="Q36" s="34">
        <f>E36+K36</f>
        <v>8121</v>
      </c>
      <c r="R36" s="34">
        <f>F36+K36</f>
        <v>12751</v>
      </c>
      <c r="S36" s="34">
        <f t="shared" si="23"/>
        <v>9796</v>
      </c>
      <c r="U36" s="142">
        <f t="shared" ref="U36:U37" si="27">(D36/1.232)*0.05</f>
        <v>288.14935064935065</v>
      </c>
      <c r="V36" s="142">
        <f t="shared" si="26"/>
        <v>328.125</v>
      </c>
      <c r="W36" s="142">
        <f t="shared" si="26"/>
        <v>516.03084415584419</v>
      </c>
      <c r="X36" s="142">
        <f t="shared" si="26"/>
        <v>396.10389610389615</v>
      </c>
      <c r="Z36" s="30" t="str">
        <f t="shared" si="20"/>
        <v>Three Bed Room Water Suite with Pool</v>
      </c>
      <c r="AA36" s="31" t="str">
        <f t="shared" si="20"/>
        <v>BB</v>
      </c>
      <c r="AB36" s="31" t="str">
        <f t="shared" si="20"/>
        <v>06 Persons</v>
      </c>
      <c r="AC36" s="34">
        <f t="shared" si="21"/>
        <v>7424.1493506493507</v>
      </c>
      <c r="AD36" s="34">
        <f t="shared" si="21"/>
        <v>8449.125</v>
      </c>
      <c r="AE36" s="34">
        <f t="shared" si="21"/>
        <v>13267.030844155845</v>
      </c>
      <c r="AF36" s="34">
        <f t="shared" si="21"/>
        <v>10192.103896103896</v>
      </c>
    </row>
    <row r="37" spans="1:32" ht="26.45" customHeight="1">
      <c r="A37" s="30" t="s">
        <v>853</v>
      </c>
      <c r="B37" s="31" t="s">
        <v>139</v>
      </c>
      <c r="C37" s="31" t="s">
        <v>68</v>
      </c>
      <c r="D37" s="31">
        <v>9860</v>
      </c>
      <c r="E37" s="31">
        <v>9860</v>
      </c>
      <c r="F37" s="31">
        <v>14785</v>
      </c>
      <c r="G37" s="31">
        <v>11535</v>
      </c>
      <c r="H37" s="8"/>
      <c r="I37" s="33"/>
      <c r="J37" s="33"/>
      <c r="K37" s="33">
        <v>24</v>
      </c>
      <c r="M37" s="30" t="str">
        <f t="shared" si="16"/>
        <v>Two Bed Room Royal Beach Villa</v>
      </c>
      <c r="N37" s="31" t="str">
        <f t="shared" si="16"/>
        <v>BB</v>
      </c>
      <c r="O37" s="31" t="str">
        <f t="shared" si="16"/>
        <v>04 Persons</v>
      </c>
      <c r="P37" s="34">
        <f t="shared" si="17"/>
        <v>9884</v>
      </c>
      <c r="Q37" s="34">
        <f>E37+K37</f>
        <v>9884</v>
      </c>
      <c r="R37" s="34">
        <f>F37+K37</f>
        <v>14809</v>
      </c>
      <c r="S37" s="34">
        <f t="shared" si="23"/>
        <v>11559</v>
      </c>
      <c r="U37" s="142">
        <f t="shared" si="27"/>
        <v>400.16233766233768</v>
      </c>
      <c r="V37" s="142">
        <f t="shared" si="26"/>
        <v>400.16233766233768</v>
      </c>
      <c r="W37" s="142">
        <f t="shared" si="26"/>
        <v>600.04058441558448</v>
      </c>
      <c r="X37" s="142">
        <f t="shared" si="26"/>
        <v>468.14123376623377</v>
      </c>
      <c r="Z37" s="30" t="str">
        <f t="shared" si="20"/>
        <v>Two Bed Room Royal Beach Villa</v>
      </c>
      <c r="AA37" s="31" t="str">
        <f t="shared" si="20"/>
        <v>BB</v>
      </c>
      <c r="AB37" s="31" t="str">
        <f t="shared" si="20"/>
        <v>04 Persons</v>
      </c>
      <c r="AC37" s="34">
        <f t="shared" si="21"/>
        <v>10284.162337662337</v>
      </c>
      <c r="AD37" s="34">
        <f t="shared" si="21"/>
        <v>10284.162337662337</v>
      </c>
      <c r="AE37" s="34">
        <f t="shared" si="21"/>
        <v>15409.040584415585</v>
      </c>
      <c r="AF37" s="34">
        <f>S37+X37</f>
        <v>12027.141233766233</v>
      </c>
    </row>
  </sheetData>
  <sheetProtection algorithmName="SHA-512" hashValue="AcRXgAzEygMH5DmCDZK9ataYU7LWvQ6ZPq+IggBSvUlqrQSrD51eoipOxwgvn1sKDqwCh2851HRroo3slQ9lJg==" saltValue="UIZDLNxHvaSU3ormNIij1g==" spinCount="100000" sheet="1" selectLockedCells="1" selectUnlockedCells="1"/>
  <mergeCells count="18">
    <mergeCell ref="O24:O25"/>
    <mergeCell ref="Z24:Z25"/>
    <mergeCell ref="A9:A10"/>
    <mergeCell ref="B9:B10"/>
    <mergeCell ref="C9:C10"/>
    <mergeCell ref="M9:M10"/>
    <mergeCell ref="N9:N10"/>
    <mergeCell ref="O9:O10"/>
    <mergeCell ref="A24:A25"/>
    <mergeCell ref="B24:B25"/>
    <mergeCell ref="C24:C25"/>
    <mergeCell ref="M24:M25"/>
    <mergeCell ref="N24:N25"/>
    <mergeCell ref="AA24:AA25"/>
    <mergeCell ref="AB24:AB25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E6E74-931B-4511-85A4-DEF6C8254ADF}">
  <sheetPr codeName="Лист75"/>
  <dimension ref="A1:F116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34.85546875" style="1" customWidth="1"/>
    <col min="2" max="2" width="12.5703125" style="1" customWidth="1"/>
    <col min="3" max="3" width="18.7109375" style="2" customWidth="1"/>
    <col min="4" max="4" width="22.140625" style="2" customWidth="1"/>
    <col min="5" max="6" width="22.140625" style="3" customWidth="1"/>
    <col min="7" max="16384" width="9.140625" style="1"/>
  </cols>
  <sheetData>
    <row r="1" spans="1:6" ht="20.25" customHeight="1">
      <c r="A1" s="300" t="s">
        <v>2108</v>
      </c>
      <c r="B1" s="300"/>
      <c r="C1" s="300"/>
      <c r="D1" s="300"/>
      <c r="E1" s="143"/>
      <c r="F1" s="144"/>
    </row>
    <row r="2" spans="1:6" s="2" customFormat="1" ht="20.25" customHeight="1">
      <c r="A2" s="22"/>
      <c r="B2" s="5"/>
      <c r="E2" s="3"/>
      <c r="F2" s="3"/>
    </row>
    <row r="3" spans="1:6" s="2" customFormat="1" ht="20.25" customHeight="1">
      <c r="A3" s="15" t="s">
        <v>10</v>
      </c>
      <c r="B3" s="15"/>
      <c r="E3" s="3"/>
      <c r="F3" s="3"/>
    </row>
    <row r="4" spans="1:6" s="2" customFormat="1" ht="20.25" customHeight="1">
      <c r="A4" s="5" t="s">
        <v>11</v>
      </c>
      <c r="B4" s="5"/>
      <c r="E4" s="3"/>
      <c r="F4" s="3"/>
    </row>
    <row r="5" spans="1:6" s="2" customFormat="1" ht="20.25" customHeight="1">
      <c r="A5" s="5" t="s">
        <v>12</v>
      </c>
      <c r="B5" s="5"/>
      <c r="E5" s="3"/>
      <c r="F5" s="3"/>
    </row>
    <row r="6" spans="1:6" s="2" customFormat="1" ht="20.25" customHeight="1">
      <c r="A6" s="5" t="s">
        <v>108</v>
      </c>
      <c r="B6" s="5"/>
      <c r="E6" s="3"/>
      <c r="F6" s="3"/>
    </row>
    <row r="7" spans="1:6" s="2" customFormat="1" ht="20.25" customHeight="1">
      <c r="A7" s="5" t="s">
        <v>861</v>
      </c>
      <c r="B7" s="5"/>
      <c r="E7" s="3"/>
      <c r="F7" s="3"/>
    </row>
    <row r="8" spans="1:6" s="2" customFormat="1" ht="20.25" customHeight="1">
      <c r="A8" s="5"/>
      <c r="B8" s="5"/>
      <c r="E8" s="3"/>
      <c r="F8" s="3"/>
    </row>
    <row r="9" spans="1:6" s="2" customFormat="1" ht="20.25" customHeight="1">
      <c r="A9" s="15" t="s">
        <v>862</v>
      </c>
      <c r="B9" s="15"/>
      <c r="E9" s="3"/>
      <c r="F9" s="3"/>
    </row>
    <row r="10" spans="1:6" s="2" customFormat="1" ht="20.25" customHeight="1">
      <c r="A10" s="15" t="s">
        <v>821</v>
      </c>
      <c r="B10" s="15"/>
      <c r="E10" s="3"/>
      <c r="F10" s="3"/>
    </row>
    <row r="11" spans="1:6" s="2" customFormat="1" ht="20.25" customHeight="1">
      <c r="A11" s="23" t="s">
        <v>863</v>
      </c>
      <c r="B11" s="15"/>
      <c r="E11" s="3"/>
      <c r="F11" s="3"/>
    </row>
    <row r="12" spans="1:6" s="2" customFormat="1" ht="20.25" customHeight="1">
      <c r="A12" s="15" t="s">
        <v>823</v>
      </c>
      <c r="B12" s="15"/>
      <c r="E12" s="3"/>
      <c r="F12" s="3"/>
    </row>
    <row r="13" spans="1:6" s="2" customFormat="1" ht="20.25" customHeight="1">
      <c r="A13" s="5" t="s">
        <v>824</v>
      </c>
      <c r="B13" s="15"/>
      <c r="E13" s="3"/>
      <c r="F13" s="3"/>
    </row>
    <row r="14" spans="1:6" s="2" customFormat="1" ht="20.25" customHeight="1">
      <c r="A14" s="5" t="s">
        <v>864</v>
      </c>
      <c r="B14" s="15"/>
      <c r="E14" s="3"/>
      <c r="F14" s="3"/>
    </row>
    <row r="15" spans="1:6" s="2" customFormat="1" ht="20.25" customHeight="1">
      <c r="A15" s="5"/>
      <c r="B15" s="5"/>
      <c r="E15" s="3"/>
      <c r="F15" s="3"/>
    </row>
    <row r="16" spans="1:6" s="2" customFormat="1" ht="20.25" customHeight="1">
      <c r="A16" s="15" t="s">
        <v>82</v>
      </c>
      <c r="B16" s="15"/>
      <c r="E16" s="3"/>
      <c r="F16" s="3"/>
    </row>
    <row r="17" spans="1:6" s="2" customFormat="1" ht="20.25" customHeight="1">
      <c r="A17" s="37" t="s">
        <v>826</v>
      </c>
      <c r="B17" s="15"/>
      <c r="E17" s="3"/>
      <c r="F17" s="3"/>
    </row>
    <row r="18" spans="1:6" s="2" customFormat="1" ht="20.25" customHeight="1">
      <c r="A18" s="7" t="s">
        <v>865</v>
      </c>
      <c r="B18" s="15"/>
      <c r="E18" s="3"/>
      <c r="F18" s="3"/>
    </row>
    <row r="19" spans="1:6" s="2" customFormat="1" ht="20.25" customHeight="1">
      <c r="A19" s="5" t="s">
        <v>828</v>
      </c>
      <c r="B19" s="15"/>
      <c r="E19" s="3"/>
      <c r="F19" s="3"/>
    </row>
    <row r="20" spans="1:6" s="2" customFormat="1" ht="20.25" customHeight="1">
      <c r="A20" s="5" t="s">
        <v>866</v>
      </c>
      <c r="B20" s="5"/>
      <c r="E20" s="3"/>
      <c r="F20" s="3"/>
    </row>
    <row r="21" spans="1:6" s="2" customFormat="1" ht="20.25" customHeight="1">
      <c r="A21" s="5" t="s">
        <v>586</v>
      </c>
      <c r="B21" s="5"/>
      <c r="E21" s="3"/>
      <c r="F21" s="3"/>
    </row>
    <row r="22" spans="1:6" s="2" customFormat="1" ht="20.25" customHeight="1">
      <c r="A22" s="7" t="s">
        <v>867</v>
      </c>
      <c r="B22" s="5"/>
      <c r="E22" s="3"/>
      <c r="F22" s="3"/>
    </row>
    <row r="23" spans="1:6" s="2" customFormat="1" ht="20.25" customHeight="1">
      <c r="A23" s="5" t="s">
        <v>831</v>
      </c>
      <c r="B23" s="5"/>
      <c r="E23" s="3"/>
      <c r="F23" s="3"/>
    </row>
    <row r="24" spans="1:6" s="2" customFormat="1" ht="20.25" customHeight="1">
      <c r="A24" s="5" t="s">
        <v>868</v>
      </c>
      <c r="B24" s="5"/>
      <c r="E24" s="3"/>
      <c r="F24" s="3"/>
    </row>
    <row r="25" spans="1:6" s="2" customFormat="1" ht="20.25" customHeight="1">
      <c r="A25" s="5" t="s">
        <v>583</v>
      </c>
      <c r="B25" s="5"/>
      <c r="E25" s="3"/>
      <c r="F25" s="3"/>
    </row>
    <row r="26" spans="1:6" s="2" customFormat="1" ht="20.25" customHeight="1">
      <c r="A26" s="7" t="s">
        <v>833</v>
      </c>
      <c r="B26" s="5"/>
      <c r="E26" s="3"/>
      <c r="F26" s="3"/>
    </row>
    <row r="27" spans="1:6" s="2" customFormat="1" ht="20.25" customHeight="1">
      <c r="A27" s="5" t="s">
        <v>834</v>
      </c>
      <c r="B27" s="5"/>
      <c r="E27" s="3"/>
      <c r="F27" s="3"/>
    </row>
    <row r="28" spans="1:6" s="2" customFormat="1" ht="20.25" customHeight="1">
      <c r="A28" s="5" t="s">
        <v>835</v>
      </c>
      <c r="B28" s="5"/>
      <c r="E28" s="3"/>
      <c r="F28" s="3"/>
    </row>
    <row r="29" spans="1:6" s="2" customFormat="1" ht="20.25" customHeight="1">
      <c r="A29" s="5" t="s">
        <v>583</v>
      </c>
      <c r="B29" s="5"/>
      <c r="E29" s="3"/>
      <c r="F29" s="3"/>
    </row>
    <row r="30" spans="1:6" s="2" customFormat="1" ht="20.25" customHeight="1">
      <c r="A30" s="5"/>
      <c r="B30" s="5"/>
      <c r="E30" s="3"/>
      <c r="F30" s="3"/>
    </row>
    <row r="31" spans="1:6" s="2" customFormat="1" ht="20.25" customHeight="1">
      <c r="A31" s="15" t="s">
        <v>82</v>
      </c>
      <c r="B31" s="5"/>
      <c r="E31" s="3"/>
      <c r="F31" s="3"/>
    </row>
    <row r="32" spans="1:6" s="2" customFormat="1" ht="20.25" customHeight="1">
      <c r="A32" s="37" t="s">
        <v>869</v>
      </c>
      <c r="B32" s="5"/>
      <c r="E32" s="3"/>
      <c r="F32" s="3"/>
    </row>
    <row r="33" spans="1:6" s="2" customFormat="1" ht="20.25" customHeight="1">
      <c r="A33" s="7" t="s">
        <v>870</v>
      </c>
      <c r="B33" s="1"/>
      <c r="E33" s="3"/>
      <c r="F33" s="3"/>
    </row>
    <row r="34" spans="1:6" s="2" customFormat="1" ht="20.25" customHeight="1">
      <c r="A34" s="5" t="s">
        <v>837</v>
      </c>
      <c r="B34" s="1"/>
      <c r="E34" s="3"/>
      <c r="F34" s="3"/>
    </row>
    <row r="35" spans="1:6" s="2" customFormat="1" ht="20.25" customHeight="1">
      <c r="A35" s="5" t="s">
        <v>586</v>
      </c>
      <c r="B35" s="1"/>
      <c r="E35" s="3"/>
      <c r="F35" s="3"/>
    </row>
    <row r="36" spans="1:6" s="2" customFormat="1" ht="20.25" customHeight="1">
      <c r="A36" s="7" t="s">
        <v>871</v>
      </c>
      <c r="B36" s="1"/>
      <c r="E36" s="3"/>
      <c r="F36" s="3"/>
    </row>
    <row r="37" spans="1:6" s="2" customFormat="1" ht="20.25" customHeight="1">
      <c r="A37" s="5" t="s">
        <v>872</v>
      </c>
      <c r="B37" s="1"/>
      <c r="E37" s="3"/>
      <c r="F37" s="3"/>
    </row>
    <row r="38" spans="1:6" s="2" customFormat="1" ht="20.25" customHeight="1">
      <c r="A38" s="5" t="s">
        <v>586</v>
      </c>
      <c r="B38" s="1"/>
      <c r="E38" s="3"/>
      <c r="F38" s="3"/>
    </row>
    <row r="39" spans="1:6" s="2" customFormat="1" ht="20.25" customHeight="1">
      <c r="A39" s="5"/>
      <c r="B39" s="1"/>
      <c r="E39" s="3"/>
      <c r="F39" s="3"/>
    </row>
    <row r="40" spans="1:6" s="2" customFormat="1" ht="20.25" customHeight="1">
      <c r="A40" s="55"/>
      <c r="B40" s="1"/>
      <c r="E40" s="3"/>
      <c r="F40" s="3"/>
    </row>
    <row r="41" spans="1:6" s="2" customFormat="1" ht="20.25" customHeight="1">
      <c r="A41" s="55"/>
      <c r="B41" s="1"/>
      <c r="E41" s="3"/>
      <c r="F41" s="3"/>
    </row>
    <row r="42" spans="1:6" s="2" customFormat="1" ht="20.25" customHeight="1">
      <c r="A42" s="55"/>
      <c r="B42" s="1"/>
      <c r="E42" s="3"/>
      <c r="F42" s="3"/>
    </row>
    <row r="43" spans="1:6" s="2" customFormat="1" ht="20.25" customHeight="1">
      <c r="A43" s="5"/>
      <c r="B43" s="1"/>
      <c r="E43" s="3"/>
      <c r="F43" s="3"/>
    </row>
    <row r="44" spans="1:6" s="2" customFormat="1" ht="20.25" customHeight="1">
      <c r="A44" s="5"/>
      <c r="B44" s="1"/>
      <c r="E44" s="3"/>
      <c r="F44" s="3"/>
    </row>
    <row r="45" spans="1:6" s="2" customFormat="1" ht="20.25" customHeight="1">
      <c r="A45" s="48"/>
      <c r="B45" s="1"/>
      <c r="E45" s="3"/>
      <c r="F45" s="3"/>
    </row>
    <row r="46" spans="1:6" ht="20.25" customHeight="1">
      <c r="A46" s="48"/>
    </row>
    <row r="47" spans="1:6" ht="20.25" customHeight="1">
      <c r="A47" s="5"/>
    </row>
    <row r="48" spans="1:6" ht="20.25" customHeight="1">
      <c r="A48" s="5"/>
    </row>
    <row r="49" spans="1:1" ht="20.25" customHeight="1">
      <c r="A49" s="5"/>
    </row>
    <row r="50" spans="1:1" ht="20.25" customHeight="1">
      <c r="A50" s="5"/>
    </row>
    <row r="51" spans="1:1" ht="20.25" customHeight="1">
      <c r="A51" s="5"/>
    </row>
    <row r="52" spans="1:1" ht="20.25" customHeight="1">
      <c r="A52" s="5"/>
    </row>
    <row r="53" spans="1:1" ht="20.25" customHeight="1">
      <c r="A53" s="5"/>
    </row>
    <row r="54" spans="1:1" ht="20.25" customHeight="1">
      <c r="A54" s="5"/>
    </row>
    <row r="55" spans="1:1" ht="20.25" customHeight="1">
      <c r="A55" s="5"/>
    </row>
    <row r="56" spans="1:1" ht="20.25" customHeight="1">
      <c r="A56" s="5"/>
    </row>
    <row r="57" spans="1:1" ht="20.25" customHeight="1">
      <c r="A57" s="5"/>
    </row>
    <row r="58" spans="1:1" ht="20.25" customHeight="1">
      <c r="A58" s="5"/>
    </row>
    <row r="59" spans="1:1" ht="20.25" customHeight="1">
      <c r="A59" s="5"/>
    </row>
    <row r="60" spans="1:1" ht="20.25" customHeight="1">
      <c r="A60" s="5"/>
    </row>
    <row r="61" spans="1:1" ht="20.25" customHeight="1">
      <c r="A61" s="5"/>
    </row>
    <row r="62" spans="1:1" ht="20.25" customHeight="1">
      <c r="A62" s="5"/>
    </row>
    <row r="63" spans="1:1" ht="20.25" customHeight="1">
      <c r="A63" s="5"/>
    </row>
    <row r="64" spans="1:1" ht="20.25" customHeight="1">
      <c r="A64" s="5"/>
    </row>
    <row r="65" spans="1:1" ht="20.25" customHeight="1">
      <c r="A65" s="5"/>
    </row>
    <row r="66" spans="1:1" ht="20.25" customHeight="1">
      <c r="A66" s="5"/>
    </row>
    <row r="67" spans="1:1" ht="20.25" customHeight="1">
      <c r="A67" s="5"/>
    </row>
    <row r="68" spans="1:1" ht="20.25" customHeight="1">
      <c r="A68" s="5"/>
    </row>
    <row r="69" spans="1:1" ht="20.25" customHeight="1">
      <c r="A69" s="5"/>
    </row>
    <row r="70" spans="1:1" ht="20.25" customHeight="1">
      <c r="A70" s="5"/>
    </row>
    <row r="71" spans="1:1" ht="20.25" customHeight="1">
      <c r="A71" s="5"/>
    </row>
    <row r="72" spans="1:1" ht="20.25" customHeight="1">
      <c r="A72" s="5"/>
    </row>
    <row r="73" spans="1:1" ht="20.25" customHeight="1">
      <c r="A73" s="5"/>
    </row>
    <row r="74" spans="1:1" ht="20.25" customHeight="1">
      <c r="A74" s="5"/>
    </row>
    <row r="75" spans="1:1" ht="20.25" customHeight="1">
      <c r="A75" s="5"/>
    </row>
    <row r="76" spans="1:1" ht="20.25" customHeight="1">
      <c r="A76" s="5"/>
    </row>
    <row r="77" spans="1:1" ht="20.25" customHeight="1">
      <c r="A77" s="5"/>
    </row>
    <row r="78" spans="1:1" ht="20.25" customHeight="1">
      <c r="A78" s="5"/>
    </row>
    <row r="79" spans="1:1" ht="20.25" customHeight="1">
      <c r="A79" s="5"/>
    </row>
    <row r="80" spans="1:1" ht="20.25" customHeight="1">
      <c r="A80" s="5"/>
    </row>
    <row r="81" spans="1:1" ht="20.25" customHeight="1">
      <c r="A81" s="5"/>
    </row>
    <row r="82" spans="1:1" ht="20.25" customHeight="1">
      <c r="A82" s="5"/>
    </row>
    <row r="83" spans="1:1" ht="20.25" customHeight="1">
      <c r="A83" s="5"/>
    </row>
    <row r="84" spans="1:1" ht="20.25" customHeight="1">
      <c r="A84" s="5"/>
    </row>
    <row r="85" spans="1:1" ht="20.25" customHeight="1">
      <c r="A85" s="5"/>
    </row>
    <row r="86" spans="1:1" ht="20.25" customHeight="1">
      <c r="A86" s="5"/>
    </row>
    <row r="87" spans="1:1" ht="20.25" customHeight="1">
      <c r="A87" s="5"/>
    </row>
    <row r="88" spans="1:1" ht="20.25" customHeight="1">
      <c r="A88" s="5"/>
    </row>
    <row r="89" spans="1:1" ht="20.25" customHeight="1">
      <c r="A89" s="5"/>
    </row>
    <row r="90" spans="1:1" ht="20.25" customHeight="1">
      <c r="A90" s="5"/>
    </row>
    <row r="91" spans="1:1" ht="20.25" customHeight="1">
      <c r="A91" s="5"/>
    </row>
    <row r="92" spans="1:1" ht="20.25" customHeight="1">
      <c r="A92" s="5"/>
    </row>
    <row r="93" spans="1:1" ht="20.25" customHeight="1">
      <c r="A93" s="5"/>
    </row>
    <row r="94" spans="1:1" ht="20.25" customHeight="1">
      <c r="A94" s="5"/>
    </row>
    <row r="95" spans="1:1" ht="20.25" customHeight="1">
      <c r="A95" s="5"/>
    </row>
    <row r="96" spans="1:1" ht="20.25" customHeight="1">
      <c r="A96" s="5"/>
    </row>
    <row r="97" spans="1:1" ht="20.25" customHeight="1">
      <c r="A97" s="5"/>
    </row>
    <row r="98" spans="1:1" ht="20.25" customHeight="1">
      <c r="A98" s="5"/>
    </row>
    <row r="99" spans="1:1" ht="20.25" customHeight="1">
      <c r="A99" s="5"/>
    </row>
    <row r="100" spans="1:1" ht="20.25" customHeight="1">
      <c r="A100" s="5"/>
    </row>
    <row r="101" spans="1:1" ht="20.25" customHeight="1">
      <c r="A101" s="5"/>
    </row>
    <row r="102" spans="1:1" ht="20.25" customHeight="1">
      <c r="A102" s="5"/>
    </row>
    <row r="103" spans="1:1" ht="20.25" customHeight="1">
      <c r="A103" s="5"/>
    </row>
    <row r="104" spans="1:1" ht="20.25" customHeight="1">
      <c r="A104" s="5"/>
    </row>
    <row r="105" spans="1:1" ht="20.25" customHeight="1">
      <c r="A105" s="5"/>
    </row>
    <row r="106" spans="1:1" ht="20.25" customHeight="1">
      <c r="A106" s="5"/>
    </row>
    <row r="107" spans="1:1" ht="20.25" customHeight="1">
      <c r="A107" s="5"/>
    </row>
    <row r="108" spans="1:1" ht="20.25" customHeight="1">
      <c r="A108" s="5"/>
    </row>
    <row r="109" spans="1:1" ht="20.25" customHeight="1">
      <c r="A109" s="5"/>
    </row>
    <row r="110" spans="1:1" ht="20.25" customHeight="1">
      <c r="A110" s="5"/>
    </row>
    <row r="111" spans="1:1" ht="20.25" customHeight="1">
      <c r="A111" s="5"/>
    </row>
    <row r="112" spans="1:1" ht="20.25" customHeight="1">
      <c r="A112" s="5"/>
    </row>
    <row r="113" spans="1:1" ht="20.25" customHeight="1">
      <c r="A113" s="5"/>
    </row>
    <row r="114" spans="1:1" ht="20.25" customHeight="1">
      <c r="A114" s="5"/>
    </row>
    <row r="115" spans="1:1" ht="20.25" customHeight="1">
      <c r="A115" s="5"/>
    </row>
    <row r="116" spans="1:1" ht="20.25" customHeight="1">
      <c r="A116" s="5"/>
    </row>
  </sheetData>
  <mergeCells count="1">
    <mergeCell ref="A1:D1"/>
  </mergeCells>
  <pageMargins left="0.25" right="0.25" top="0.75" bottom="0.75" header="0.3" footer="0.3"/>
  <pageSetup paperSize="9" scale="75" orientation="portrait" r:id="rId1"/>
  <headerFooter>
    <oddFooter>&amp;L&amp;"Candara,Regular"&amp;8INTOUR MALDIVES&amp;C&amp;"Candara,Regular"&amp;8&amp;P of &amp;N&amp;R&amp;"Candara,Regular"&amp;8Four Seasons Resort Maldives at Landaa Giravaru</oddFooter>
  </headerFooter>
  <rowBreaks count="1" manualBreakCount="1">
    <brk id="1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64ABB-B06F-4525-B736-C0F262985864}">
  <sheetPr codeName="Лист76">
    <tabColor rgb="FFFF0000"/>
  </sheetPr>
  <dimension ref="A5:AF67"/>
  <sheetViews>
    <sheetView topLeftCell="AF1" zoomScale="85" zoomScaleNormal="85" zoomScaleSheetLayoutView="100" workbookViewId="0">
      <selection sqref="A1:AE1048576"/>
    </sheetView>
  </sheetViews>
  <sheetFormatPr defaultColWidth="31.28515625" defaultRowHeight="23.25" customHeight="1"/>
  <cols>
    <col min="1" max="31" width="0" style="25" hidden="1" customWidth="1"/>
    <col min="32" max="16384" width="31.28515625" style="25"/>
  </cols>
  <sheetData>
    <row r="5" spans="1:32" ht="23.25" customHeight="1">
      <c r="A5" s="145"/>
    </row>
    <row r="7" spans="1:32" ht="23.25" customHeight="1">
      <c r="A7" s="146" t="s">
        <v>873</v>
      </c>
    </row>
    <row r="8" spans="1:32" ht="23.2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3.25" customHeight="1">
      <c r="A9" s="299" t="s">
        <v>0</v>
      </c>
      <c r="B9" s="299" t="s">
        <v>1</v>
      </c>
      <c r="C9" s="299" t="s">
        <v>29</v>
      </c>
      <c r="D9" s="57" t="s">
        <v>157</v>
      </c>
      <c r="E9" s="57" t="s">
        <v>258</v>
      </c>
      <c r="F9" s="57" t="s">
        <v>159</v>
      </c>
      <c r="G9" s="71"/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R10" si="0">D9</f>
        <v>Festive</v>
      </c>
      <c r="Q9" s="51" t="str">
        <f t="shared" si="0"/>
        <v>Peak</v>
      </c>
      <c r="R9" s="51" t="str">
        <f t="shared" si="0"/>
        <v xml:space="preserve">Premium </v>
      </c>
      <c r="S9" s="71"/>
      <c r="U9" s="27" t="str">
        <f t="shared" ref="U9:W10" si="1">P9</f>
        <v>Festive</v>
      </c>
      <c r="V9" s="27" t="str">
        <f t="shared" si="1"/>
        <v>Peak</v>
      </c>
      <c r="W9" s="27" t="str">
        <f t="shared" si="1"/>
        <v xml:space="preserve">Premium </v>
      </c>
      <c r="X9" s="71"/>
      <c r="Z9" s="311" t="s">
        <v>0</v>
      </c>
      <c r="AA9" s="311" t="s">
        <v>1</v>
      </c>
      <c r="AB9" s="311" t="s">
        <v>29</v>
      </c>
      <c r="AC9" s="52" t="str">
        <f t="shared" ref="AC9:AE10" si="2">U9</f>
        <v>Festive</v>
      </c>
      <c r="AD9" s="52" t="str">
        <f t="shared" si="2"/>
        <v>Peak</v>
      </c>
      <c r="AE9" s="52" t="str">
        <f t="shared" si="2"/>
        <v xml:space="preserve">Premium </v>
      </c>
      <c r="AF9" s="71"/>
    </row>
    <row r="10" spans="1:32" ht="23.25" customHeight="1">
      <c r="A10" s="299"/>
      <c r="B10" s="299"/>
      <c r="C10" s="299"/>
      <c r="D10" s="57" t="s">
        <v>860</v>
      </c>
      <c r="E10" s="57" t="s">
        <v>874</v>
      </c>
      <c r="F10" s="57" t="s">
        <v>875</v>
      </c>
      <c r="G10" s="71"/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21 Dec 2019 to 10 Jan 2020</v>
      </c>
      <c r="Q10" s="51" t="str">
        <f t="shared" si="0"/>
        <v>11 Jan 2020 to 05 Apr 2020</v>
      </c>
      <c r="R10" s="51" t="str">
        <f t="shared" si="0"/>
        <v>06 Apr 2020 to 17 Apr 2020</v>
      </c>
      <c r="S10" s="71"/>
      <c r="U10" s="27" t="str">
        <f t="shared" si="1"/>
        <v>21 Dec 2019 to 10 Jan 2020</v>
      </c>
      <c r="V10" s="27" t="str">
        <f t="shared" si="1"/>
        <v>11 Jan 2020 to 05 Apr 2020</v>
      </c>
      <c r="W10" s="27" t="str">
        <f t="shared" si="1"/>
        <v>06 Apr 2020 to 17 Apr 2020</v>
      </c>
      <c r="X10" s="71"/>
      <c r="Z10" s="311"/>
      <c r="AA10" s="311"/>
      <c r="AB10" s="311"/>
      <c r="AC10" s="52" t="str">
        <f t="shared" si="2"/>
        <v>21 Dec 2019 to 10 Jan 2020</v>
      </c>
      <c r="AD10" s="52" t="str">
        <f t="shared" si="2"/>
        <v>11 Jan 2020 to 05 Apr 2020</v>
      </c>
      <c r="AE10" s="52" t="str">
        <f t="shared" si="2"/>
        <v>06 Apr 2020 to 17 Apr 2020</v>
      </c>
      <c r="AF10" s="71"/>
    </row>
    <row r="11" spans="1:32" ht="23.25" customHeight="1">
      <c r="A11" s="30" t="s">
        <v>876</v>
      </c>
      <c r="B11" s="31" t="s">
        <v>139</v>
      </c>
      <c r="C11" s="31" t="s">
        <v>140</v>
      </c>
      <c r="D11" s="31">
        <v>3155</v>
      </c>
      <c r="E11" s="31">
        <v>1775</v>
      </c>
      <c r="F11" s="31">
        <v>1925</v>
      </c>
      <c r="G11" s="14"/>
      <c r="H11" s="8"/>
      <c r="I11" s="33"/>
      <c r="J11" s="33"/>
      <c r="K11" s="33">
        <v>12</v>
      </c>
      <c r="M11" s="30" t="str">
        <f t="shared" ref="M11:O22" si="3">A11</f>
        <v xml:space="preserve">Oceanfront Bungalow with Pool </v>
      </c>
      <c r="N11" s="31" t="str">
        <f t="shared" si="3"/>
        <v>BB</v>
      </c>
      <c r="O11" s="31" t="str">
        <f t="shared" si="3"/>
        <v>02 Persons</v>
      </c>
      <c r="P11" s="34">
        <f t="shared" ref="P11:P22" si="4">D11+K11</f>
        <v>3167</v>
      </c>
      <c r="Q11" s="34">
        <f t="shared" ref="Q11:Q22" si="5">E11+K11</f>
        <v>1787</v>
      </c>
      <c r="R11" s="34">
        <f t="shared" ref="R11:R22" si="6">F11+K11</f>
        <v>1937</v>
      </c>
      <c r="S11" s="71"/>
      <c r="T11" s="25" t="s">
        <v>876</v>
      </c>
      <c r="U11" s="53">
        <v>75</v>
      </c>
      <c r="V11" s="53">
        <v>25</v>
      </c>
      <c r="W11" s="53">
        <v>25</v>
      </c>
      <c r="X11" s="41"/>
      <c r="Z11" s="30" t="str">
        <f t="shared" ref="Z11:AB22" si="7">M11</f>
        <v xml:space="preserve">Oceanfront Bungalow with Pool </v>
      </c>
      <c r="AA11" s="31" t="str">
        <f t="shared" si="7"/>
        <v>BB</v>
      </c>
      <c r="AB11" s="31" t="str">
        <f t="shared" si="7"/>
        <v>02 Persons</v>
      </c>
      <c r="AC11" s="34">
        <f>P11+U11</f>
        <v>3242</v>
      </c>
      <c r="AD11" s="34">
        <f>Q11+V11</f>
        <v>1812</v>
      </c>
      <c r="AE11" s="34">
        <f>R11+W11</f>
        <v>1962</v>
      </c>
      <c r="AF11" s="71"/>
    </row>
    <row r="12" spans="1:32" ht="23.25" customHeight="1">
      <c r="A12" s="30" t="s">
        <v>576</v>
      </c>
      <c r="B12" s="31" t="s">
        <v>139</v>
      </c>
      <c r="C12" s="31" t="s">
        <v>140</v>
      </c>
      <c r="D12" s="31">
        <v>4045</v>
      </c>
      <c r="E12" s="31">
        <v>2565</v>
      </c>
      <c r="F12" s="31">
        <v>3155</v>
      </c>
      <c r="G12" s="14"/>
      <c r="H12" s="8"/>
      <c r="I12" s="33"/>
      <c r="J12" s="33"/>
      <c r="K12" s="33">
        <v>12</v>
      </c>
      <c r="M12" s="30" t="str">
        <f t="shared" si="3"/>
        <v xml:space="preserve">Beach Villa with Pool </v>
      </c>
      <c r="N12" s="31" t="str">
        <f t="shared" si="3"/>
        <v>BB</v>
      </c>
      <c r="O12" s="31" t="str">
        <f t="shared" si="3"/>
        <v>02 Persons</v>
      </c>
      <c r="P12" s="34">
        <f t="shared" si="4"/>
        <v>4057</v>
      </c>
      <c r="Q12" s="34">
        <f t="shared" si="5"/>
        <v>2577</v>
      </c>
      <c r="R12" s="34">
        <f t="shared" si="6"/>
        <v>3167</v>
      </c>
      <c r="S12" s="71"/>
      <c r="T12" s="25" t="s">
        <v>576</v>
      </c>
      <c r="U12" s="53">
        <v>100</v>
      </c>
      <c r="V12" s="53">
        <v>25</v>
      </c>
      <c r="W12" s="53">
        <v>25</v>
      </c>
      <c r="X12" s="41"/>
      <c r="Z12" s="30" t="str">
        <f t="shared" si="7"/>
        <v xml:space="preserve">Beach Villa with Pool </v>
      </c>
      <c r="AA12" s="31" t="str">
        <f t="shared" si="7"/>
        <v>BB</v>
      </c>
      <c r="AB12" s="31" t="str">
        <f t="shared" si="7"/>
        <v>02 Persons</v>
      </c>
      <c r="AC12" s="34">
        <f t="shared" ref="AC12:AE22" si="8">P12+U12</f>
        <v>4157</v>
      </c>
      <c r="AD12" s="34">
        <f t="shared" si="8"/>
        <v>2602</v>
      </c>
      <c r="AE12" s="34">
        <f t="shared" si="8"/>
        <v>3192</v>
      </c>
      <c r="AF12" s="71"/>
    </row>
    <row r="13" spans="1:32" ht="23.25" customHeight="1">
      <c r="A13" s="30" t="s">
        <v>846</v>
      </c>
      <c r="B13" s="31" t="s">
        <v>139</v>
      </c>
      <c r="C13" s="31" t="s">
        <v>140</v>
      </c>
      <c r="D13" s="31">
        <v>3650</v>
      </c>
      <c r="E13" s="31">
        <v>1975</v>
      </c>
      <c r="F13" s="31">
        <v>2465</v>
      </c>
      <c r="G13" s="14"/>
      <c r="H13" s="8"/>
      <c r="I13" s="33"/>
      <c r="J13" s="33"/>
      <c r="K13" s="33">
        <v>12</v>
      </c>
      <c r="M13" s="30" t="str">
        <f t="shared" si="3"/>
        <v xml:space="preserve">Sunrise Water Villa with Pool </v>
      </c>
      <c r="N13" s="31" t="str">
        <f t="shared" si="3"/>
        <v>BB</v>
      </c>
      <c r="O13" s="31" t="str">
        <f t="shared" si="3"/>
        <v>02 Persons</v>
      </c>
      <c r="P13" s="34">
        <f t="shared" si="4"/>
        <v>3662</v>
      </c>
      <c r="Q13" s="34">
        <f t="shared" si="5"/>
        <v>1987</v>
      </c>
      <c r="R13" s="34">
        <f t="shared" si="6"/>
        <v>2477</v>
      </c>
      <c r="S13" s="71"/>
      <c r="T13" s="25" t="s">
        <v>846</v>
      </c>
      <c r="U13" s="53">
        <v>100</v>
      </c>
      <c r="V13" s="53">
        <v>25</v>
      </c>
      <c r="W13" s="53">
        <v>25</v>
      </c>
      <c r="X13" s="41"/>
      <c r="Z13" s="30" t="str">
        <f t="shared" si="7"/>
        <v xml:space="preserve">Sunrise Water Villa with Pool </v>
      </c>
      <c r="AA13" s="31" t="str">
        <f t="shared" si="7"/>
        <v>BB</v>
      </c>
      <c r="AB13" s="31" t="str">
        <f t="shared" si="7"/>
        <v>02 Persons</v>
      </c>
      <c r="AC13" s="34">
        <f t="shared" si="8"/>
        <v>3762</v>
      </c>
      <c r="AD13" s="34">
        <f t="shared" si="8"/>
        <v>2012</v>
      </c>
      <c r="AE13" s="34">
        <f t="shared" si="8"/>
        <v>2502</v>
      </c>
      <c r="AF13" s="71"/>
    </row>
    <row r="14" spans="1:32" ht="23.25" customHeight="1">
      <c r="A14" s="30" t="s">
        <v>847</v>
      </c>
      <c r="B14" s="31" t="s">
        <v>139</v>
      </c>
      <c r="C14" s="31" t="s">
        <v>140</v>
      </c>
      <c r="D14" s="31">
        <v>3945</v>
      </c>
      <c r="E14" s="31">
        <v>2365</v>
      </c>
      <c r="F14" s="31">
        <v>2860</v>
      </c>
      <c r="G14" s="14"/>
      <c r="H14" s="8"/>
      <c r="I14" s="33"/>
      <c r="J14" s="33"/>
      <c r="K14" s="33">
        <v>12</v>
      </c>
      <c r="M14" s="30" t="str">
        <f t="shared" si="3"/>
        <v xml:space="preserve">Sunset Water Villa with Pool </v>
      </c>
      <c r="N14" s="31" t="str">
        <f t="shared" si="3"/>
        <v>BB</v>
      </c>
      <c r="O14" s="31" t="str">
        <f t="shared" si="3"/>
        <v>02 Persons</v>
      </c>
      <c r="P14" s="34">
        <f t="shared" si="4"/>
        <v>3957</v>
      </c>
      <c r="Q14" s="34">
        <f t="shared" si="5"/>
        <v>2377</v>
      </c>
      <c r="R14" s="34">
        <f t="shared" si="6"/>
        <v>2872</v>
      </c>
      <c r="S14" s="71"/>
      <c r="T14" s="25" t="s">
        <v>847</v>
      </c>
      <c r="U14" s="53">
        <v>100</v>
      </c>
      <c r="V14" s="53">
        <v>25</v>
      </c>
      <c r="W14" s="53">
        <v>25</v>
      </c>
      <c r="X14" s="41"/>
      <c r="Z14" s="30" t="str">
        <f t="shared" si="7"/>
        <v xml:space="preserve">Sunset Water Villa with Pool </v>
      </c>
      <c r="AA14" s="31" t="str">
        <f t="shared" si="7"/>
        <v>BB</v>
      </c>
      <c r="AB14" s="31" t="str">
        <f t="shared" si="7"/>
        <v>02 Persons</v>
      </c>
      <c r="AC14" s="34">
        <f t="shared" si="8"/>
        <v>4057</v>
      </c>
      <c r="AD14" s="34">
        <f t="shared" si="8"/>
        <v>2402</v>
      </c>
      <c r="AE14" s="34">
        <f t="shared" si="8"/>
        <v>2897</v>
      </c>
      <c r="AF14" s="71"/>
    </row>
    <row r="15" spans="1:32" ht="23.25" customHeight="1">
      <c r="A15" s="30" t="s">
        <v>877</v>
      </c>
      <c r="B15" s="31" t="s">
        <v>139</v>
      </c>
      <c r="C15" s="31" t="s">
        <v>405</v>
      </c>
      <c r="D15" s="31">
        <v>4735</v>
      </c>
      <c r="E15" s="31">
        <v>2960</v>
      </c>
      <c r="F15" s="31">
        <v>3450</v>
      </c>
      <c r="G15" s="14"/>
      <c r="H15" s="8"/>
      <c r="I15" s="33"/>
      <c r="J15" s="33"/>
      <c r="K15" s="33">
        <v>18</v>
      </c>
      <c r="M15" s="30" t="str">
        <f t="shared" si="3"/>
        <v xml:space="preserve">Family Water Villa with Pool </v>
      </c>
      <c r="N15" s="31" t="str">
        <f t="shared" si="3"/>
        <v>BB</v>
      </c>
      <c r="O15" s="31" t="str">
        <f t="shared" si="3"/>
        <v>03 Persons</v>
      </c>
      <c r="P15" s="34">
        <f t="shared" si="4"/>
        <v>4753</v>
      </c>
      <c r="Q15" s="34">
        <f t="shared" si="5"/>
        <v>2978</v>
      </c>
      <c r="R15" s="34">
        <f t="shared" si="6"/>
        <v>3468</v>
      </c>
      <c r="S15" s="71"/>
      <c r="T15" s="25" t="s">
        <v>877</v>
      </c>
      <c r="U15" s="53">
        <v>100</v>
      </c>
      <c r="V15" s="53">
        <v>25</v>
      </c>
      <c r="W15" s="53">
        <v>25</v>
      </c>
      <c r="X15" s="41"/>
      <c r="Z15" s="30" t="str">
        <f t="shared" si="7"/>
        <v xml:space="preserve">Family Water Villa with Pool </v>
      </c>
      <c r="AA15" s="31" t="str">
        <f t="shared" si="7"/>
        <v>BB</v>
      </c>
      <c r="AB15" s="31" t="str">
        <f t="shared" si="7"/>
        <v>03 Persons</v>
      </c>
      <c r="AC15" s="34">
        <f t="shared" si="8"/>
        <v>4853</v>
      </c>
      <c r="AD15" s="34">
        <f t="shared" si="8"/>
        <v>3003</v>
      </c>
      <c r="AE15" s="34">
        <f t="shared" si="8"/>
        <v>3493</v>
      </c>
      <c r="AF15" s="71"/>
    </row>
    <row r="16" spans="1:32" ht="23.25" customHeight="1">
      <c r="A16" s="30" t="s">
        <v>612</v>
      </c>
      <c r="B16" s="31" t="s">
        <v>139</v>
      </c>
      <c r="C16" s="31" t="s">
        <v>405</v>
      </c>
      <c r="D16" s="31">
        <v>5225</v>
      </c>
      <c r="E16" s="31">
        <v>3550</v>
      </c>
      <c r="F16" s="31">
        <v>3945</v>
      </c>
      <c r="G16" s="14"/>
      <c r="H16" s="8"/>
      <c r="I16" s="33"/>
      <c r="J16" s="33"/>
      <c r="K16" s="33">
        <v>18</v>
      </c>
      <c r="M16" s="30" t="str">
        <f t="shared" si="3"/>
        <v xml:space="preserve">Family Beach Villa with Pool </v>
      </c>
      <c r="N16" s="31" t="str">
        <f t="shared" si="3"/>
        <v>BB</v>
      </c>
      <c r="O16" s="31" t="str">
        <f t="shared" si="3"/>
        <v>03 Persons</v>
      </c>
      <c r="P16" s="34">
        <f t="shared" si="4"/>
        <v>5243</v>
      </c>
      <c r="Q16" s="34">
        <f t="shared" si="5"/>
        <v>3568</v>
      </c>
      <c r="R16" s="34">
        <f t="shared" si="6"/>
        <v>3963</v>
      </c>
      <c r="S16" s="71"/>
      <c r="T16" s="25" t="s">
        <v>612</v>
      </c>
      <c r="U16" s="53">
        <v>100</v>
      </c>
      <c r="V16" s="53">
        <v>25</v>
      </c>
      <c r="W16" s="53">
        <v>25</v>
      </c>
      <c r="X16" s="41"/>
      <c r="Z16" s="30" t="str">
        <f t="shared" si="7"/>
        <v xml:space="preserve">Family Beach Villa with Pool </v>
      </c>
      <c r="AA16" s="31" t="str">
        <f t="shared" si="7"/>
        <v>BB</v>
      </c>
      <c r="AB16" s="31" t="str">
        <f t="shared" si="7"/>
        <v>03 Persons</v>
      </c>
      <c r="AC16" s="34">
        <f t="shared" si="8"/>
        <v>5343</v>
      </c>
      <c r="AD16" s="34">
        <f t="shared" si="8"/>
        <v>3593</v>
      </c>
      <c r="AE16" s="34">
        <f t="shared" si="8"/>
        <v>3988</v>
      </c>
      <c r="AF16" s="71"/>
    </row>
    <row r="17" spans="1:32" ht="23.25" customHeight="1">
      <c r="A17" s="30" t="s">
        <v>878</v>
      </c>
      <c r="B17" s="31" t="s">
        <v>139</v>
      </c>
      <c r="C17" s="31" t="s">
        <v>68</v>
      </c>
      <c r="D17" s="31">
        <v>6210</v>
      </c>
      <c r="E17" s="31">
        <v>3845</v>
      </c>
      <c r="F17" s="31">
        <v>4090</v>
      </c>
      <c r="G17" s="14"/>
      <c r="H17" s="8"/>
      <c r="I17" s="33"/>
      <c r="J17" s="33"/>
      <c r="K17" s="33">
        <v>24</v>
      </c>
      <c r="M17" s="30" t="str">
        <f t="shared" si="3"/>
        <v xml:space="preserve">Two Bed Room Ocean Front Bungalow with Pool </v>
      </c>
      <c r="N17" s="31" t="str">
        <f t="shared" si="3"/>
        <v>BB</v>
      </c>
      <c r="O17" s="31" t="str">
        <f t="shared" si="3"/>
        <v>04 Persons</v>
      </c>
      <c r="P17" s="34">
        <f t="shared" si="4"/>
        <v>6234</v>
      </c>
      <c r="Q17" s="34">
        <f t="shared" si="5"/>
        <v>3869</v>
      </c>
      <c r="R17" s="34">
        <f t="shared" si="6"/>
        <v>4114</v>
      </c>
      <c r="S17" s="71"/>
      <c r="T17" s="25" t="s">
        <v>878</v>
      </c>
      <c r="U17" s="53">
        <v>100</v>
      </c>
      <c r="V17" s="53">
        <v>25</v>
      </c>
      <c r="W17" s="53">
        <v>25</v>
      </c>
      <c r="X17" s="41"/>
      <c r="Z17" s="30" t="str">
        <f t="shared" si="7"/>
        <v xml:space="preserve">Two Bed Room Ocean Front Bungalow with Pool </v>
      </c>
      <c r="AA17" s="31" t="str">
        <f t="shared" si="7"/>
        <v>BB</v>
      </c>
      <c r="AB17" s="31" t="str">
        <f t="shared" si="7"/>
        <v>04 Persons</v>
      </c>
      <c r="AC17" s="34">
        <f t="shared" si="8"/>
        <v>6334</v>
      </c>
      <c r="AD17" s="34">
        <f t="shared" si="8"/>
        <v>3894</v>
      </c>
      <c r="AE17" s="34">
        <f t="shared" si="8"/>
        <v>4139</v>
      </c>
      <c r="AF17" s="71"/>
    </row>
    <row r="18" spans="1:32" ht="23.25" customHeight="1">
      <c r="A18" s="30" t="s">
        <v>879</v>
      </c>
      <c r="B18" s="31" t="s">
        <v>139</v>
      </c>
      <c r="C18" s="31" t="s">
        <v>68</v>
      </c>
      <c r="D18" s="31">
        <v>13605</v>
      </c>
      <c r="E18" s="31">
        <v>8380</v>
      </c>
      <c r="F18" s="31">
        <v>9365</v>
      </c>
      <c r="G18" s="14"/>
      <c r="H18" s="8"/>
      <c r="I18" s="33"/>
      <c r="J18" s="33"/>
      <c r="K18" s="33">
        <v>24</v>
      </c>
      <c r="M18" s="30" t="str">
        <f t="shared" si="3"/>
        <v>Two Bed Room Water Suite</v>
      </c>
      <c r="N18" s="31" t="str">
        <f t="shared" si="3"/>
        <v>BB</v>
      </c>
      <c r="O18" s="31" t="str">
        <f t="shared" si="3"/>
        <v>04 Persons</v>
      </c>
      <c r="P18" s="34">
        <f t="shared" si="4"/>
        <v>13629</v>
      </c>
      <c r="Q18" s="34">
        <f t="shared" si="5"/>
        <v>8404</v>
      </c>
      <c r="R18" s="34">
        <f t="shared" si="6"/>
        <v>9389</v>
      </c>
      <c r="S18" s="71"/>
      <c r="T18" s="147" t="s">
        <v>879</v>
      </c>
      <c r="U18" s="142">
        <f>(D18/1.232)*0.05</f>
        <v>552.15097402597405</v>
      </c>
      <c r="V18" s="142">
        <f t="shared" ref="V18:W22" si="9">(E18/1.232)*0.05</f>
        <v>340.09740259740261</v>
      </c>
      <c r="W18" s="142">
        <f t="shared" si="9"/>
        <v>380.07305194805195</v>
      </c>
      <c r="X18" s="41"/>
      <c r="Z18" s="30" t="str">
        <f t="shared" si="7"/>
        <v>Two Bed Room Water Suite</v>
      </c>
      <c r="AA18" s="31" t="str">
        <f t="shared" si="7"/>
        <v>BB</v>
      </c>
      <c r="AB18" s="31" t="str">
        <f t="shared" si="7"/>
        <v>04 Persons</v>
      </c>
      <c r="AC18" s="34">
        <f t="shared" si="8"/>
        <v>14181.150974025973</v>
      </c>
      <c r="AD18" s="34">
        <f t="shared" si="8"/>
        <v>8744.0974025974028</v>
      </c>
      <c r="AE18" s="34">
        <f t="shared" si="8"/>
        <v>9769.0730519480512</v>
      </c>
      <c r="AF18" s="71"/>
    </row>
    <row r="19" spans="1:32" ht="23.25" customHeight="1">
      <c r="A19" s="30" t="s">
        <v>880</v>
      </c>
      <c r="B19" s="31" t="s">
        <v>139</v>
      </c>
      <c r="C19" s="31" t="s">
        <v>206</v>
      </c>
      <c r="D19" s="31">
        <v>14590</v>
      </c>
      <c r="E19" s="31">
        <v>9860</v>
      </c>
      <c r="F19" s="31">
        <v>10350</v>
      </c>
      <c r="G19" s="14"/>
      <c r="H19" s="8"/>
      <c r="I19" s="33"/>
      <c r="J19" s="33"/>
      <c r="K19" s="33">
        <v>36</v>
      </c>
      <c r="M19" s="30" t="str">
        <f t="shared" si="3"/>
        <v>Three Bed Room Land &amp; Ocean Suite</v>
      </c>
      <c r="N19" s="31" t="str">
        <f t="shared" si="3"/>
        <v>BB</v>
      </c>
      <c r="O19" s="31" t="str">
        <f t="shared" si="3"/>
        <v>06 Persons</v>
      </c>
      <c r="P19" s="34">
        <f t="shared" si="4"/>
        <v>14626</v>
      </c>
      <c r="Q19" s="34">
        <f t="shared" si="5"/>
        <v>9896</v>
      </c>
      <c r="R19" s="34">
        <f t="shared" si="6"/>
        <v>10386</v>
      </c>
      <c r="S19" s="71"/>
      <c r="T19" s="147" t="s">
        <v>880</v>
      </c>
      <c r="U19" s="142">
        <f t="shared" ref="U19:U22" si="10">(D19/1.232)*0.05</f>
        <v>592.12662337662346</v>
      </c>
      <c r="V19" s="142">
        <f t="shared" si="9"/>
        <v>400.16233766233768</v>
      </c>
      <c r="W19" s="142">
        <f t="shared" si="9"/>
        <v>420.04870129870136</v>
      </c>
      <c r="X19" s="41"/>
      <c r="Z19" s="30" t="str">
        <f t="shared" si="7"/>
        <v>Three Bed Room Land &amp; Ocean Suite</v>
      </c>
      <c r="AA19" s="31" t="str">
        <f t="shared" si="7"/>
        <v>BB</v>
      </c>
      <c r="AB19" s="31" t="str">
        <f t="shared" si="7"/>
        <v>06 Persons</v>
      </c>
      <c r="AC19" s="34">
        <f t="shared" si="8"/>
        <v>15218.126623376624</v>
      </c>
      <c r="AD19" s="34">
        <f t="shared" si="8"/>
        <v>10296.162337662337</v>
      </c>
      <c r="AE19" s="34">
        <f t="shared" si="8"/>
        <v>10806.048701298701</v>
      </c>
      <c r="AF19" s="71"/>
    </row>
    <row r="20" spans="1:32" ht="23.25" customHeight="1">
      <c r="A20" s="30" t="s">
        <v>881</v>
      </c>
      <c r="B20" s="31" t="s">
        <v>139</v>
      </c>
      <c r="C20" s="31" t="s">
        <v>206</v>
      </c>
      <c r="D20" s="31">
        <v>15575</v>
      </c>
      <c r="E20" s="31">
        <v>10845</v>
      </c>
      <c r="F20" s="31">
        <v>12320</v>
      </c>
      <c r="G20" s="14"/>
      <c r="H20" s="8"/>
      <c r="I20" s="33"/>
      <c r="J20" s="33"/>
      <c r="K20" s="33">
        <v>36</v>
      </c>
      <c r="M20" s="30" t="str">
        <f t="shared" si="3"/>
        <v xml:space="preserve">Three Bed Room Water Suite </v>
      </c>
      <c r="N20" s="31" t="str">
        <f t="shared" si="3"/>
        <v>BB</v>
      </c>
      <c r="O20" s="31" t="str">
        <f t="shared" si="3"/>
        <v>06 Persons</v>
      </c>
      <c r="P20" s="34">
        <f t="shared" si="4"/>
        <v>15611</v>
      </c>
      <c r="Q20" s="34">
        <f t="shared" si="5"/>
        <v>10881</v>
      </c>
      <c r="R20" s="34">
        <f t="shared" si="6"/>
        <v>12356</v>
      </c>
      <c r="S20" s="71"/>
      <c r="T20" s="147" t="s">
        <v>881</v>
      </c>
      <c r="U20" s="142">
        <f t="shared" si="10"/>
        <v>632.10227272727275</v>
      </c>
      <c r="V20" s="142">
        <f t="shared" si="9"/>
        <v>440.13798701298703</v>
      </c>
      <c r="W20" s="142">
        <f t="shared" si="9"/>
        <v>500</v>
      </c>
      <c r="X20" s="41"/>
      <c r="Z20" s="30" t="str">
        <f t="shared" si="7"/>
        <v xml:space="preserve">Three Bed Room Water Suite </v>
      </c>
      <c r="AA20" s="31" t="str">
        <f t="shared" si="7"/>
        <v>BB</v>
      </c>
      <c r="AB20" s="31" t="str">
        <f t="shared" si="7"/>
        <v>06 Persons</v>
      </c>
      <c r="AC20" s="34">
        <f t="shared" si="8"/>
        <v>16243.102272727272</v>
      </c>
      <c r="AD20" s="34">
        <f t="shared" si="8"/>
        <v>11321.137987012988</v>
      </c>
      <c r="AE20" s="34">
        <f t="shared" si="8"/>
        <v>12856</v>
      </c>
      <c r="AF20" s="71"/>
    </row>
    <row r="21" spans="1:32" ht="23.25" customHeight="1">
      <c r="A21" s="30" t="s">
        <v>853</v>
      </c>
      <c r="B21" s="31" t="s">
        <v>139</v>
      </c>
      <c r="C21" s="31" t="s">
        <v>68</v>
      </c>
      <c r="D21" s="31">
        <v>16560</v>
      </c>
      <c r="E21" s="31">
        <v>11830</v>
      </c>
      <c r="F21" s="31">
        <v>14390</v>
      </c>
      <c r="G21" s="14"/>
      <c r="H21" s="8"/>
      <c r="I21" s="33"/>
      <c r="J21" s="33"/>
      <c r="K21" s="33">
        <v>24</v>
      </c>
      <c r="M21" s="30" t="str">
        <f t="shared" si="3"/>
        <v>Two Bed Room Royal Beach Villa</v>
      </c>
      <c r="N21" s="31" t="str">
        <f t="shared" si="3"/>
        <v>BB</v>
      </c>
      <c r="O21" s="31" t="str">
        <f t="shared" si="3"/>
        <v>04 Persons</v>
      </c>
      <c r="P21" s="34">
        <f t="shared" si="4"/>
        <v>16584</v>
      </c>
      <c r="Q21" s="34">
        <f t="shared" si="5"/>
        <v>11854</v>
      </c>
      <c r="R21" s="34">
        <f t="shared" si="6"/>
        <v>14414</v>
      </c>
      <c r="S21" s="71"/>
      <c r="T21" s="147" t="s">
        <v>853</v>
      </c>
      <c r="U21" s="142">
        <f t="shared" si="10"/>
        <v>672.07792207792215</v>
      </c>
      <c r="V21" s="142">
        <f t="shared" si="9"/>
        <v>480.11363636363643</v>
      </c>
      <c r="W21" s="142">
        <f t="shared" si="9"/>
        <v>584.00974025974028</v>
      </c>
      <c r="X21" s="41"/>
      <c r="Z21" s="30" t="str">
        <f t="shared" si="7"/>
        <v>Two Bed Room Royal Beach Villa</v>
      </c>
      <c r="AA21" s="31" t="str">
        <f t="shared" si="7"/>
        <v>BB</v>
      </c>
      <c r="AB21" s="31" t="str">
        <f t="shared" si="7"/>
        <v>04 Persons</v>
      </c>
      <c r="AC21" s="34">
        <f t="shared" si="8"/>
        <v>17256.077922077922</v>
      </c>
      <c r="AD21" s="34">
        <f t="shared" si="8"/>
        <v>12334.113636363636</v>
      </c>
      <c r="AE21" s="34">
        <f t="shared" si="8"/>
        <v>14998.00974025974</v>
      </c>
      <c r="AF21" s="71"/>
    </row>
    <row r="22" spans="1:32" ht="23.25" customHeight="1">
      <c r="A22" s="30" t="s">
        <v>882</v>
      </c>
      <c r="B22" s="31" t="s">
        <v>139</v>
      </c>
      <c r="C22" s="31" t="s">
        <v>206</v>
      </c>
      <c r="D22" s="31">
        <v>25135</v>
      </c>
      <c r="E22" s="31">
        <v>17745</v>
      </c>
      <c r="F22" s="31">
        <v>24150</v>
      </c>
      <c r="G22" s="14"/>
      <c r="H22" s="8"/>
      <c r="I22" s="33"/>
      <c r="J22" s="33"/>
      <c r="K22" s="33">
        <v>36</v>
      </c>
      <c r="M22" s="30" t="str">
        <f t="shared" si="3"/>
        <v>Three Bed Room Landaa Estate</v>
      </c>
      <c r="N22" s="31" t="str">
        <f t="shared" si="3"/>
        <v>BB</v>
      </c>
      <c r="O22" s="31" t="str">
        <f t="shared" si="3"/>
        <v>06 Persons</v>
      </c>
      <c r="P22" s="34">
        <f t="shared" si="4"/>
        <v>25171</v>
      </c>
      <c r="Q22" s="34">
        <f t="shared" si="5"/>
        <v>17781</v>
      </c>
      <c r="R22" s="34">
        <f t="shared" si="6"/>
        <v>24186</v>
      </c>
      <c r="S22" s="71"/>
      <c r="T22" s="147" t="s">
        <v>882</v>
      </c>
      <c r="U22" s="142">
        <f t="shared" si="10"/>
        <v>1020.0892857142858</v>
      </c>
      <c r="V22" s="142">
        <f t="shared" si="9"/>
        <v>720.17045454545462</v>
      </c>
      <c r="W22" s="142">
        <f t="shared" si="9"/>
        <v>980.11363636363649</v>
      </c>
      <c r="X22" s="41"/>
      <c r="Z22" s="30" t="str">
        <f t="shared" si="7"/>
        <v>Three Bed Room Landaa Estate</v>
      </c>
      <c r="AA22" s="31" t="str">
        <f t="shared" si="7"/>
        <v>BB</v>
      </c>
      <c r="AB22" s="31" t="str">
        <f t="shared" si="7"/>
        <v>06 Persons</v>
      </c>
      <c r="AC22" s="34">
        <f t="shared" si="8"/>
        <v>26191.089285714286</v>
      </c>
      <c r="AD22" s="34">
        <f t="shared" si="8"/>
        <v>18501.170454545456</v>
      </c>
      <c r="AE22" s="34">
        <f t="shared" si="8"/>
        <v>25166.113636363636</v>
      </c>
      <c r="AF22" s="71"/>
    </row>
    <row r="23" spans="1:32" ht="23.25" customHeight="1">
      <c r="A23" s="25" t="s">
        <v>24</v>
      </c>
      <c r="I23" s="25" t="s">
        <v>25</v>
      </c>
      <c r="M23" s="25" t="s">
        <v>26</v>
      </c>
      <c r="U23" s="25" t="s">
        <v>27</v>
      </c>
      <c r="Z23" s="25" t="s">
        <v>129</v>
      </c>
    </row>
    <row r="24" spans="1:32" ht="23.25" customHeight="1">
      <c r="A24" s="299" t="s">
        <v>0</v>
      </c>
      <c r="B24" s="299" t="s">
        <v>1</v>
      </c>
      <c r="C24" s="299" t="s">
        <v>29</v>
      </c>
      <c r="D24" s="57" t="s">
        <v>156</v>
      </c>
      <c r="E24" s="57" t="s">
        <v>414</v>
      </c>
      <c r="F24" s="57" t="s">
        <v>174</v>
      </c>
      <c r="G24" s="71"/>
      <c r="H24" s="8"/>
      <c r="I24" s="26" t="s">
        <v>32</v>
      </c>
      <c r="J24" s="26" t="s">
        <v>33</v>
      </c>
      <c r="K24" s="26" t="s">
        <v>34</v>
      </c>
      <c r="M24" s="294" t="s">
        <v>0</v>
      </c>
      <c r="N24" s="294" t="s">
        <v>1</v>
      </c>
      <c r="O24" s="294" t="s">
        <v>29</v>
      </c>
      <c r="P24" s="51" t="str">
        <f t="shared" ref="P24:R25" si="11">D24</f>
        <v xml:space="preserve">Peak </v>
      </c>
      <c r="Q24" s="51" t="str">
        <f t="shared" si="11"/>
        <v xml:space="preserve">Shoulder </v>
      </c>
      <c r="R24" s="51" t="str">
        <f t="shared" si="11"/>
        <v xml:space="preserve">High </v>
      </c>
      <c r="S24" s="71"/>
      <c r="U24" s="27" t="str">
        <f t="shared" ref="U24:W25" si="12">P24</f>
        <v xml:space="preserve">Peak </v>
      </c>
      <c r="V24" s="27" t="str">
        <f t="shared" si="12"/>
        <v xml:space="preserve">Shoulder </v>
      </c>
      <c r="W24" s="27" t="str">
        <f t="shared" si="12"/>
        <v xml:space="preserve">High </v>
      </c>
      <c r="X24" s="71"/>
      <c r="Z24" s="311" t="s">
        <v>0</v>
      </c>
      <c r="AA24" s="311" t="s">
        <v>1</v>
      </c>
      <c r="AB24" s="311" t="s">
        <v>29</v>
      </c>
      <c r="AC24" s="52" t="str">
        <f t="shared" ref="AC24:AE25" si="13">U24</f>
        <v xml:space="preserve">Peak </v>
      </c>
      <c r="AD24" s="52" t="str">
        <f t="shared" si="13"/>
        <v xml:space="preserve">Shoulder </v>
      </c>
      <c r="AE24" s="52" t="str">
        <f t="shared" si="13"/>
        <v xml:space="preserve">High </v>
      </c>
      <c r="AF24" s="71"/>
    </row>
    <row r="25" spans="1:32" ht="23.25" customHeight="1">
      <c r="A25" s="299"/>
      <c r="B25" s="299"/>
      <c r="C25" s="299"/>
      <c r="D25" s="57" t="s">
        <v>883</v>
      </c>
      <c r="E25" s="57" t="s">
        <v>840</v>
      </c>
      <c r="F25" s="57" t="s">
        <v>841</v>
      </c>
      <c r="G25" s="71"/>
      <c r="H25" s="8"/>
      <c r="I25" s="26" t="s">
        <v>37</v>
      </c>
      <c r="J25" s="26" t="s">
        <v>38</v>
      </c>
      <c r="K25" s="26" t="s">
        <v>137</v>
      </c>
      <c r="M25" s="294"/>
      <c r="N25" s="294"/>
      <c r="O25" s="294"/>
      <c r="P25" s="51" t="str">
        <f t="shared" si="11"/>
        <v>18 Apr 2020 to 06 May 2020</v>
      </c>
      <c r="Q25" s="51" t="str">
        <f t="shared" si="11"/>
        <v>07 May 2020 to 26 Jul 2020</v>
      </c>
      <c r="R25" s="51" t="str">
        <f t="shared" si="11"/>
        <v>27 Jul 2020 to 25 Aug 2020</v>
      </c>
      <c r="S25" s="71"/>
      <c r="U25" s="27" t="str">
        <f t="shared" si="12"/>
        <v>18 Apr 2020 to 06 May 2020</v>
      </c>
      <c r="V25" s="27" t="str">
        <f t="shared" si="12"/>
        <v>07 May 2020 to 26 Jul 2020</v>
      </c>
      <c r="W25" s="27" t="str">
        <f t="shared" si="12"/>
        <v>27 Jul 2020 to 25 Aug 2020</v>
      </c>
      <c r="X25" s="71"/>
      <c r="Z25" s="311"/>
      <c r="AA25" s="311"/>
      <c r="AB25" s="311"/>
      <c r="AC25" s="52" t="str">
        <f t="shared" si="13"/>
        <v>18 Apr 2020 to 06 May 2020</v>
      </c>
      <c r="AD25" s="52" t="str">
        <f t="shared" si="13"/>
        <v>07 May 2020 to 26 Jul 2020</v>
      </c>
      <c r="AE25" s="52" t="str">
        <f t="shared" si="13"/>
        <v>27 Jul 2020 to 25 Aug 2020</v>
      </c>
      <c r="AF25" s="71"/>
    </row>
    <row r="26" spans="1:32" ht="23.25" customHeight="1">
      <c r="A26" s="30" t="s">
        <v>876</v>
      </c>
      <c r="B26" s="31" t="s">
        <v>139</v>
      </c>
      <c r="C26" s="31" t="s">
        <v>140</v>
      </c>
      <c r="D26" s="31">
        <v>1775</v>
      </c>
      <c r="E26" s="31">
        <v>1335</v>
      </c>
      <c r="F26" s="31">
        <v>1680</v>
      </c>
      <c r="G26" s="14"/>
      <c r="H26" s="8"/>
      <c r="I26" s="33"/>
      <c r="J26" s="33"/>
      <c r="K26" s="33">
        <v>12</v>
      </c>
      <c r="M26" s="30" t="str">
        <f t="shared" ref="M26:O37" si="14">A26</f>
        <v xml:space="preserve">Oceanfront Bungalow with Pool </v>
      </c>
      <c r="N26" s="31" t="str">
        <f t="shared" si="14"/>
        <v>BB</v>
      </c>
      <c r="O26" s="31" t="str">
        <f t="shared" si="14"/>
        <v>02 Persons</v>
      </c>
      <c r="P26" s="34">
        <f t="shared" ref="P26:P37" si="15">D26+K26</f>
        <v>1787</v>
      </c>
      <c r="Q26" s="34">
        <f t="shared" ref="Q26:Q37" si="16">E26+K26</f>
        <v>1347</v>
      </c>
      <c r="R26" s="34">
        <f t="shared" ref="R26:R37" si="17">F26+K26</f>
        <v>1692</v>
      </c>
      <c r="S26" s="71"/>
      <c r="T26" s="25" t="s">
        <v>876</v>
      </c>
      <c r="U26" s="53">
        <v>25</v>
      </c>
      <c r="V26" s="53">
        <v>25</v>
      </c>
      <c r="W26" s="53">
        <v>25</v>
      </c>
      <c r="X26" s="41"/>
      <c r="Z26" s="30" t="str">
        <f t="shared" ref="Z26:AB37" si="18">M26</f>
        <v xml:space="preserve">Oceanfront Bungalow with Pool </v>
      </c>
      <c r="AA26" s="31" t="str">
        <f t="shared" si="18"/>
        <v>BB</v>
      </c>
      <c r="AB26" s="31" t="str">
        <f t="shared" si="18"/>
        <v>02 Persons</v>
      </c>
      <c r="AC26" s="34">
        <f>P26+U26</f>
        <v>1812</v>
      </c>
      <c r="AD26" s="34">
        <f>Q26+V26</f>
        <v>1372</v>
      </c>
      <c r="AE26" s="34">
        <f>R26+W26</f>
        <v>1717</v>
      </c>
      <c r="AF26" s="71"/>
    </row>
    <row r="27" spans="1:32" ht="23.25" customHeight="1">
      <c r="A27" s="30" t="s">
        <v>576</v>
      </c>
      <c r="B27" s="31" t="s">
        <v>139</v>
      </c>
      <c r="C27" s="31" t="s">
        <v>140</v>
      </c>
      <c r="D27" s="31">
        <v>2565</v>
      </c>
      <c r="E27" s="31">
        <v>1775</v>
      </c>
      <c r="F27" s="31">
        <v>2365</v>
      </c>
      <c r="G27" s="14"/>
      <c r="H27" s="8"/>
      <c r="I27" s="33"/>
      <c r="J27" s="33"/>
      <c r="K27" s="33">
        <v>12</v>
      </c>
      <c r="M27" s="30" t="str">
        <f t="shared" si="14"/>
        <v xml:space="preserve">Beach Villa with Pool </v>
      </c>
      <c r="N27" s="31" t="str">
        <f t="shared" si="14"/>
        <v>BB</v>
      </c>
      <c r="O27" s="31" t="str">
        <f t="shared" si="14"/>
        <v>02 Persons</v>
      </c>
      <c r="P27" s="34">
        <f t="shared" si="15"/>
        <v>2577</v>
      </c>
      <c r="Q27" s="34">
        <f t="shared" si="16"/>
        <v>1787</v>
      </c>
      <c r="R27" s="34">
        <f t="shared" si="17"/>
        <v>2377</v>
      </c>
      <c r="S27" s="71"/>
      <c r="T27" s="25" t="s">
        <v>576</v>
      </c>
      <c r="U27" s="53">
        <v>25</v>
      </c>
      <c r="V27" s="53">
        <v>25</v>
      </c>
      <c r="W27" s="53">
        <v>25</v>
      </c>
      <c r="X27" s="41"/>
      <c r="Z27" s="30" t="str">
        <f t="shared" si="18"/>
        <v xml:space="preserve">Beach Villa with Pool </v>
      </c>
      <c r="AA27" s="31" t="str">
        <f t="shared" si="18"/>
        <v>BB</v>
      </c>
      <c r="AB27" s="31" t="str">
        <f t="shared" si="18"/>
        <v>02 Persons</v>
      </c>
      <c r="AC27" s="34">
        <f t="shared" ref="AC27:AE37" si="19">P27+U27</f>
        <v>2602</v>
      </c>
      <c r="AD27" s="34">
        <f t="shared" si="19"/>
        <v>1812</v>
      </c>
      <c r="AE27" s="34">
        <f t="shared" si="19"/>
        <v>2402</v>
      </c>
      <c r="AF27" s="71"/>
    </row>
    <row r="28" spans="1:32" ht="23.25" customHeight="1">
      <c r="A28" s="30" t="s">
        <v>846</v>
      </c>
      <c r="B28" s="31" t="s">
        <v>139</v>
      </c>
      <c r="C28" s="31" t="s">
        <v>140</v>
      </c>
      <c r="D28" s="31">
        <v>1975</v>
      </c>
      <c r="E28" s="31">
        <v>1775</v>
      </c>
      <c r="F28" s="31">
        <v>1975</v>
      </c>
      <c r="G28" s="14"/>
      <c r="H28" s="8"/>
      <c r="I28" s="33"/>
      <c r="J28" s="33"/>
      <c r="K28" s="33">
        <v>12</v>
      </c>
      <c r="M28" s="30" t="str">
        <f t="shared" si="14"/>
        <v xml:space="preserve">Sunrise Water Villa with Pool </v>
      </c>
      <c r="N28" s="31" t="str">
        <f t="shared" si="14"/>
        <v>BB</v>
      </c>
      <c r="O28" s="31" t="str">
        <f t="shared" si="14"/>
        <v>02 Persons</v>
      </c>
      <c r="P28" s="34">
        <f t="shared" si="15"/>
        <v>1987</v>
      </c>
      <c r="Q28" s="34">
        <f t="shared" si="16"/>
        <v>1787</v>
      </c>
      <c r="R28" s="34">
        <f t="shared" si="17"/>
        <v>1987</v>
      </c>
      <c r="S28" s="71"/>
      <c r="T28" s="25" t="s">
        <v>846</v>
      </c>
      <c r="U28" s="53">
        <v>25</v>
      </c>
      <c r="V28" s="53">
        <v>25</v>
      </c>
      <c r="W28" s="53">
        <v>25</v>
      </c>
      <c r="X28" s="41"/>
      <c r="Z28" s="30" t="str">
        <f t="shared" si="18"/>
        <v xml:space="preserve">Sunrise Water Villa with Pool </v>
      </c>
      <c r="AA28" s="31" t="str">
        <f t="shared" si="18"/>
        <v>BB</v>
      </c>
      <c r="AB28" s="31" t="str">
        <f t="shared" si="18"/>
        <v>02 Persons</v>
      </c>
      <c r="AC28" s="34">
        <f t="shared" si="19"/>
        <v>2012</v>
      </c>
      <c r="AD28" s="34">
        <f t="shared" si="19"/>
        <v>1812</v>
      </c>
      <c r="AE28" s="34">
        <f t="shared" si="19"/>
        <v>2012</v>
      </c>
      <c r="AF28" s="71"/>
    </row>
    <row r="29" spans="1:32" ht="23.25" customHeight="1">
      <c r="A29" s="30" t="s">
        <v>847</v>
      </c>
      <c r="B29" s="31" t="s">
        <v>139</v>
      </c>
      <c r="C29" s="31" t="s">
        <v>140</v>
      </c>
      <c r="D29" s="31">
        <v>2365</v>
      </c>
      <c r="E29" s="31">
        <v>1975</v>
      </c>
      <c r="F29" s="31">
        <v>2365</v>
      </c>
      <c r="G29" s="14"/>
      <c r="H29" s="8"/>
      <c r="I29" s="33"/>
      <c r="J29" s="33"/>
      <c r="K29" s="33">
        <v>12</v>
      </c>
      <c r="M29" s="30" t="str">
        <f t="shared" si="14"/>
        <v xml:space="preserve">Sunset Water Villa with Pool </v>
      </c>
      <c r="N29" s="31" t="str">
        <f t="shared" si="14"/>
        <v>BB</v>
      </c>
      <c r="O29" s="31" t="str">
        <f t="shared" si="14"/>
        <v>02 Persons</v>
      </c>
      <c r="P29" s="34">
        <f t="shared" si="15"/>
        <v>2377</v>
      </c>
      <c r="Q29" s="34">
        <f t="shared" si="16"/>
        <v>1987</v>
      </c>
      <c r="R29" s="34">
        <f t="shared" si="17"/>
        <v>2377</v>
      </c>
      <c r="S29" s="71"/>
      <c r="T29" s="25" t="s">
        <v>847</v>
      </c>
      <c r="U29" s="53">
        <v>25</v>
      </c>
      <c r="V29" s="53">
        <v>25</v>
      </c>
      <c r="W29" s="53">
        <v>25</v>
      </c>
      <c r="X29" s="41"/>
      <c r="Z29" s="30" t="str">
        <f t="shared" si="18"/>
        <v xml:space="preserve">Sunset Water Villa with Pool </v>
      </c>
      <c r="AA29" s="31" t="str">
        <f t="shared" si="18"/>
        <v>BB</v>
      </c>
      <c r="AB29" s="31" t="str">
        <f t="shared" si="18"/>
        <v>02 Persons</v>
      </c>
      <c r="AC29" s="34">
        <f t="shared" si="19"/>
        <v>2402</v>
      </c>
      <c r="AD29" s="34">
        <f t="shared" si="19"/>
        <v>2012</v>
      </c>
      <c r="AE29" s="34">
        <f t="shared" si="19"/>
        <v>2402</v>
      </c>
      <c r="AF29" s="71"/>
    </row>
    <row r="30" spans="1:32" ht="23.25" customHeight="1">
      <c r="A30" s="30" t="s">
        <v>877</v>
      </c>
      <c r="B30" s="31" t="s">
        <v>139</v>
      </c>
      <c r="C30" s="31" t="s">
        <v>405</v>
      </c>
      <c r="D30" s="31">
        <v>2960</v>
      </c>
      <c r="E30" s="31">
        <v>2270</v>
      </c>
      <c r="F30" s="31">
        <v>2960</v>
      </c>
      <c r="G30" s="14"/>
      <c r="H30" s="8"/>
      <c r="I30" s="33"/>
      <c r="J30" s="33"/>
      <c r="K30" s="33">
        <v>18</v>
      </c>
      <c r="M30" s="30" t="str">
        <f t="shared" si="14"/>
        <v xml:space="preserve">Family Water Villa with Pool </v>
      </c>
      <c r="N30" s="31" t="str">
        <f t="shared" si="14"/>
        <v>BB</v>
      </c>
      <c r="O30" s="31" t="str">
        <f t="shared" si="14"/>
        <v>03 Persons</v>
      </c>
      <c r="P30" s="34">
        <f t="shared" si="15"/>
        <v>2978</v>
      </c>
      <c r="Q30" s="34">
        <f t="shared" si="16"/>
        <v>2288</v>
      </c>
      <c r="R30" s="34">
        <f t="shared" si="17"/>
        <v>2978</v>
      </c>
      <c r="S30" s="71"/>
      <c r="T30" s="25" t="s">
        <v>877</v>
      </c>
      <c r="U30" s="53">
        <v>25</v>
      </c>
      <c r="V30" s="53">
        <v>25</v>
      </c>
      <c r="W30" s="53">
        <v>25</v>
      </c>
      <c r="X30" s="41"/>
      <c r="Z30" s="30" t="str">
        <f t="shared" si="18"/>
        <v xml:space="preserve">Family Water Villa with Pool </v>
      </c>
      <c r="AA30" s="31" t="str">
        <f t="shared" si="18"/>
        <v>BB</v>
      </c>
      <c r="AB30" s="31" t="str">
        <f t="shared" si="18"/>
        <v>03 Persons</v>
      </c>
      <c r="AC30" s="34">
        <f t="shared" si="19"/>
        <v>3003</v>
      </c>
      <c r="AD30" s="34">
        <f t="shared" si="19"/>
        <v>2313</v>
      </c>
      <c r="AE30" s="34">
        <f t="shared" si="19"/>
        <v>3003</v>
      </c>
      <c r="AF30" s="71"/>
    </row>
    <row r="31" spans="1:32" ht="23.25" customHeight="1">
      <c r="A31" s="30" t="s">
        <v>612</v>
      </c>
      <c r="B31" s="31" t="s">
        <v>139</v>
      </c>
      <c r="C31" s="31" t="s">
        <v>405</v>
      </c>
      <c r="D31" s="31">
        <v>3550</v>
      </c>
      <c r="E31" s="31">
        <v>2320</v>
      </c>
      <c r="F31" s="31">
        <v>2960</v>
      </c>
      <c r="G31" s="14"/>
      <c r="H31" s="8"/>
      <c r="I31" s="33"/>
      <c r="J31" s="33"/>
      <c r="K31" s="33">
        <v>18</v>
      </c>
      <c r="M31" s="30" t="str">
        <f t="shared" si="14"/>
        <v xml:space="preserve">Family Beach Villa with Pool </v>
      </c>
      <c r="N31" s="31" t="str">
        <f t="shared" si="14"/>
        <v>BB</v>
      </c>
      <c r="O31" s="31" t="str">
        <f t="shared" si="14"/>
        <v>03 Persons</v>
      </c>
      <c r="P31" s="34">
        <f t="shared" si="15"/>
        <v>3568</v>
      </c>
      <c r="Q31" s="34">
        <f t="shared" si="16"/>
        <v>2338</v>
      </c>
      <c r="R31" s="34">
        <f t="shared" si="17"/>
        <v>2978</v>
      </c>
      <c r="S31" s="71"/>
      <c r="T31" s="25" t="s">
        <v>612</v>
      </c>
      <c r="U31" s="53">
        <v>25</v>
      </c>
      <c r="V31" s="53">
        <v>25</v>
      </c>
      <c r="W31" s="53">
        <v>25</v>
      </c>
      <c r="X31" s="41"/>
      <c r="Z31" s="30" t="str">
        <f t="shared" si="18"/>
        <v xml:space="preserve">Family Beach Villa with Pool </v>
      </c>
      <c r="AA31" s="31" t="str">
        <f t="shared" si="18"/>
        <v>BB</v>
      </c>
      <c r="AB31" s="31" t="str">
        <f t="shared" si="18"/>
        <v>03 Persons</v>
      </c>
      <c r="AC31" s="34">
        <f t="shared" si="19"/>
        <v>3593</v>
      </c>
      <c r="AD31" s="34">
        <f t="shared" si="19"/>
        <v>2363</v>
      </c>
      <c r="AE31" s="34">
        <f t="shared" si="19"/>
        <v>3003</v>
      </c>
      <c r="AF31" s="71"/>
    </row>
    <row r="32" spans="1:32" ht="23.25" customHeight="1">
      <c r="A32" s="30" t="s">
        <v>878</v>
      </c>
      <c r="B32" s="31" t="s">
        <v>139</v>
      </c>
      <c r="C32" s="31" t="s">
        <v>68</v>
      </c>
      <c r="D32" s="31">
        <v>3845</v>
      </c>
      <c r="E32" s="31">
        <v>2760</v>
      </c>
      <c r="F32" s="31">
        <v>3745</v>
      </c>
      <c r="G32" s="14"/>
      <c r="H32" s="8"/>
      <c r="I32" s="33"/>
      <c r="J32" s="33"/>
      <c r="K32" s="33">
        <v>24</v>
      </c>
      <c r="M32" s="30" t="str">
        <f t="shared" si="14"/>
        <v xml:space="preserve">Two Bed Room Ocean Front Bungalow with Pool </v>
      </c>
      <c r="N32" s="31" t="str">
        <f t="shared" si="14"/>
        <v>BB</v>
      </c>
      <c r="O32" s="31" t="str">
        <f t="shared" si="14"/>
        <v>04 Persons</v>
      </c>
      <c r="P32" s="34">
        <f t="shared" si="15"/>
        <v>3869</v>
      </c>
      <c r="Q32" s="34">
        <f t="shared" si="16"/>
        <v>2784</v>
      </c>
      <c r="R32" s="34">
        <f t="shared" si="17"/>
        <v>3769</v>
      </c>
      <c r="S32" s="71"/>
      <c r="T32" s="25" t="s">
        <v>878</v>
      </c>
      <c r="U32" s="53">
        <v>25</v>
      </c>
      <c r="V32" s="53">
        <v>25</v>
      </c>
      <c r="W32" s="53">
        <v>25</v>
      </c>
      <c r="X32" s="41"/>
      <c r="Z32" s="30" t="str">
        <f t="shared" si="18"/>
        <v xml:space="preserve">Two Bed Room Ocean Front Bungalow with Pool </v>
      </c>
      <c r="AA32" s="31" t="str">
        <f t="shared" si="18"/>
        <v>BB</v>
      </c>
      <c r="AB32" s="31" t="str">
        <f t="shared" si="18"/>
        <v>04 Persons</v>
      </c>
      <c r="AC32" s="34">
        <f t="shared" si="19"/>
        <v>3894</v>
      </c>
      <c r="AD32" s="34">
        <f t="shared" si="19"/>
        <v>2809</v>
      </c>
      <c r="AE32" s="34">
        <f t="shared" si="19"/>
        <v>3794</v>
      </c>
      <c r="AF32" s="71"/>
    </row>
    <row r="33" spans="1:32" ht="23.25" customHeight="1">
      <c r="A33" s="30" t="s">
        <v>879</v>
      </c>
      <c r="B33" s="31" t="s">
        <v>139</v>
      </c>
      <c r="C33" s="31" t="s">
        <v>68</v>
      </c>
      <c r="D33" s="31">
        <v>8380</v>
      </c>
      <c r="E33" s="31">
        <v>5425</v>
      </c>
      <c r="F33" s="31">
        <v>8380</v>
      </c>
      <c r="G33" s="14"/>
      <c r="H33" s="8"/>
      <c r="I33" s="33"/>
      <c r="J33" s="33"/>
      <c r="K33" s="33">
        <v>24</v>
      </c>
      <c r="M33" s="30" t="str">
        <f t="shared" si="14"/>
        <v>Two Bed Room Water Suite</v>
      </c>
      <c r="N33" s="31" t="str">
        <f t="shared" si="14"/>
        <v>BB</v>
      </c>
      <c r="O33" s="31" t="str">
        <f t="shared" si="14"/>
        <v>04 Persons</v>
      </c>
      <c r="P33" s="34">
        <f t="shared" si="15"/>
        <v>8404</v>
      </c>
      <c r="Q33" s="34">
        <f t="shared" si="16"/>
        <v>5449</v>
      </c>
      <c r="R33" s="34">
        <f t="shared" si="17"/>
        <v>8404</v>
      </c>
      <c r="S33" s="71"/>
      <c r="T33" s="147" t="s">
        <v>879</v>
      </c>
      <c r="U33" s="142">
        <f>(D33/1.232)*0.05</f>
        <v>340.09740259740261</v>
      </c>
      <c r="V33" s="142">
        <f t="shared" ref="V33:W37" si="20">(E33/1.232)*0.05</f>
        <v>220.17045454545456</v>
      </c>
      <c r="W33" s="142">
        <f t="shared" si="20"/>
        <v>340.09740259740261</v>
      </c>
      <c r="X33" s="41"/>
      <c r="Z33" s="30" t="str">
        <f t="shared" si="18"/>
        <v>Two Bed Room Water Suite</v>
      </c>
      <c r="AA33" s="31" t="str">
        <f t="shared" si="18"/>
        <v>BB</v>
      </c>
      <c r="AB33" s="31" t="str">
        <f t="shared" si="18"/>
        <v>04 Persons</v>
      </c>
      <c r="AC33" s="34">
        <f t="shared" si="19"/>
        <v>8744.0974025974028</v>
      </c>
      <c r="AD33" s="34">
        <f t="shared" si="19"/>
        <v>5669.170454545455</v>
      </c>
      <c r="AE33" s="34">
        <f t="shared" si="19"/>
        <v>8744.0974025974028</v>
      </c>
      <c r="AF33" s="71"/>
    </row>
    <row r="34" spans="1:32" ht="23.25" customHeight="1">
      <c r="A34" s="30" t="s">
        <v>880</v>
      </c>
      <c r="B34" s="31" t="s">
        <v>139</v>
      </c>
      <c r="C34" s="31" t="s">
        <v>206</v>
      </c>
      <c r="D34" s="31">
        <v>9860</v>
      </c>
      <c r="E34" s="31">
        <v>6900</v>
      </c>
      <c r="F34" s="31">
        <v>9365</v>
      </c>
      <c r="G34" s="14"/>
      <c r="H34" s="8"/>
      <c r="I34" s="33"/>
      <c r="J34" s="33"/>
      <c r="K34" s="33">
        <v>36</v>
      </c>
      <c r="M34" s="30" t="str">
        <f t="shared" si="14"/>
        <v>Three Bed Room Land &amp; Ocean Suite</v>
      </c>
      <c r="N34" s="31" t="str">
        <f t="shared" si="14"/>
        <v>BB</v>
      </c>
      <c r="O34" s="31" t="str">
        <f t="shared" si="14"/>
        <v>06 Persons</v>
      </c>
      <c r="P34" s="34">
        <f t="shared" si="15"/>
        <v>9896</v>
      </c>
      <c r="Q34" s="34">
        <f t="shared" si="16"/>
        <v>6936</v>
      </c>
      <c r="R34" s="34">
        <f t="shared" si="17"/>
        <v>9401</v>
      </c>
      <c r="S34" s="71"/>
      <c r="T34" s="147" t="s">
        <v>880</v>
      </c>
      <c r="U34" s="142">
        <f t="shared" ref="U34:U37" si="21">(D34/1.232)*0.05</f>
        <v>400.16233766233768</v>
      </c>
      <c r="V34" s="142">
        <f t="shared" si="20"/>
        <v>280.03246753246754</v>
      </c>
      <c r="W34" s="142">
        <f t="shared" si="20"/>
        <v>380.07305194805195</v>
      </c>
      <c r="X34" s="41"/>
      <c r="Z34" s="30" t="str">
        <f t="shared" si="18"/>
        <v>Three Bed Room Land &amp; Ocean Suite</v>
      </c>
      <c r="AA34" s="31" t="str">
        <f t="shared" si="18"/>
        <v>BB</v>
      </c>
      <c r="AB34" s="31" t="str">
        <f t="shared" si="18"/>
        <v>06 Persons</v>
      </c>
      <c r="AC34" s="34">
        <f t="shared" si="19"/>
        <v>10296.162337662337</v>
      </c>
      <c r="AD34" s="34">
        <f t="shared" si="19"/>
        <v>7216.0324675324673</v>
      </c>
      <c r="AE34" s="34">
        <f t="shared" si="19"/>
        <v>9781.0730519480512</v>
      </c>
      <c r="AF34" s="71"/>
    </row>
    <row r="35" spans="1:32" ht="23.25" customHeight="1">
      <c r="A35" s="30" t="s">
        <v>881</v>
      </c>
      <c r="B35" s="31" t="s">
        <v>139</v>
      </c>
      <c r="C35" s="31" t="s">
        <v>206</v>
      </c>
      <c r="D35" s="31">
        <v>10845</v>
      </c>
      <c r="E35" s="31">
        <v>7395</v>
      </c>
      <c r="F35" s="31">
        <v>9860</v>
      </c>
      <c r="G35" s="14"/>
      <c r="H35" s="8"/>
      <c r="I35" s="33"/>
      <c r="J35" s="33"/>
      <c r="K35" s="33">
        <v>36</v>
      </c>
      <c r="M35" s="30" t="str">
        <f t="shared" si="14"/>
        <v xml:space="preserve">Three Bed Room Water Suite </v>
      </c>
      <c r="N35" s="31" t="str">
        <f t="shared" si="14"/>
        <v>BB</v>
      </c>
      <c r="O35" s="31" t="str">
        <f t="shared" si="14"/>
        <v>06 Persons</v>
      </c>
      <c r="P35" s="34">
        <f t="shared" si="15"/>
        <v>10881</v>
      </c>
      <c r="Q35" s="34">
        <f t="shared" si="16"/>
        <v>7431</v>
      </c>
      <c r="R35" s="34">
        <f t="shared" si="17"/>
        <v>9896</v>
      </c>
      <c r="S35" s="71"/>
      <c r="T35" s="147" t="s">
        <v>881</v>
      </c>
      <c r="U35" s="142">
        <f t="shared" si="21"/>
        <v>440.13798701298703</v>
      </c>
      <c r="V35" s="142">
        <f t="shared" si="20"/>
        <v>300.12175324675326</v>
      </c>
      <c r="W35" s="142">
        <f t="shared" si="20"/>
        <v>400.16233766233768</v>
      </c>
      <c r="X35" s="41"/>
      <c r="Z35" s="30" t="str">
        <f t="shared" si="18"/>
        <v xml:space="preserve">Three Bed Room Water Suite </v>
      </c>
      <c r="AA35" s="31" t="str">
        <f t="shared" si="18"/>
        <v>BB</v>
      </c>
      <c r="AB35" s="31" t="str">
        <f t="shared" si="18"/>
        <v>06 Persons</v>
      </c>
      <c r="AC35" s="34">
        <f t="shared" si="19"/>
        <v>11321.137987012988</v>
      </c>
      <c r="AD35" s="34">
        <f t="shared" si="19"/>
        <v>7731.1217532467535</v>
      </c>
      <c r="AE35" s="34">
        <f t="shared" si="19"/>
        <v>10296.162337662337</v>
      </c>
      <c r="AF35" s="71"/>
    </row>
    <row r="36" spans="1:32" ht="23.25" customHeight="1">
      <c r="A36" s="30" t="s">
        <v>853</v>
      </c>
      <c r="B36" s="31" t="s">
        <v>139</v>
      </c>
      <c r="C36" s="31" t="s">
        <v>68</v>
      </c>
      <c r="D36" s="31">
        <v>11830</v>
      </c>
      <c r="E36" s="31">
        <v>9860</v>
      </c>
      <c r="F36" s="31">
        <v>11830</v>
      </c>
      <c r="G36" s="14"/>
      <c r="H36" s="8"/>
      <c r="I36" s="33"/>
      <c r="J36" s="33"/>
      <c r="K36" s="33">
        <v>24</v>
      </c>
      <c r="M36" s="30" t="str">
        <f t="shared" si="14"/>
        <v>Two Bed Room Royal Beach Villa</v>
      </c>
      <c r="N36" s="31" t="str">
        <f t="shared" si="14"/>
        <v>BB</v>
      </c>
      <c r="O36" s="31" t="str">
        <f t="shared" si="14"/>
        <v>04 Persons</v>
      </c>
      <c r="P36" s="34">
        <f t="shared" si="15"/>
        <v>11854</v>
      </c>
      <c r="Q36" s="34">
        <f t="shared" si="16"/>
        <v>9884</v>
      </c>
      <c r="R36" s="34">
        <f t="shared" si="17"/>
        <v>11854</v>
      </c>
      <c r="S36" s="71"/>
      <c r="T36" s="147" t="s">
        <v>853</v>
      </c>
      <c r="U36" s="142">
        <f t="shared" si="21"/>
        <v>480.11363636363643</v>
      </c>
      <c r="V36" s="142">
        <f t="shared" si="20"/>
        <v>400.16233766233768</v>
      </c>
      <c r="W36" s="142">
        <f t="shared" si="20"/>
        <v>480.11363636363643</v>
      </c>
      <c r="X36" s="41"/>
      <c r="Z36" s="30" t="str">
        <f t="shared" si="18"/>
        <v>Two Bed Room Royal Beach Villa</v>
      </c>
      <c r="AA36" s="31" t="str">
        <f t="shared" si="18"/>
        <v>BB</v>
      </c>
      <c r="AB36" s="31" t="str">
        <f t="shared" si="18"/>
        <v>04 Persons</v>
      </c>
      <c r="AC36" s="34">
        <f t="shared" si="19"/>
        <v>12334.113636363636</v>
      </c>
      <c r="AD36" s="34">
        <f t="shared" si="19"/>
        <v>10284.162337662337</v>
      </c>
      <c r="AE36" s="34">
        <f t="shared" si="19"/>
        <v>12334.113636363636</v>
      </c>
      <c r="AF36" s="71"/>
    </row>
    <row r="37" spans="1:32" ht="23.25" customHeight="1">
      <c r="A37" s="30" t="s">
        <v>882</v>
      </c>
      <c r="B37" s="31" t="s">
        <v>139</v>
      </c>
      <c r="C37" s="31" t="s">
        <v>206</v>
      </c>
      <c r="D37" s="31">
        <v>17745</v>
      </c>
      <c r="E37" s="31">
        <v>17250</v>
      </c>
      <c r="F37" s="31">
        <v>17745</v>
      </c>
      <c r="G37" s="14"/>
      <c r="H37" s="8"/>
      <c r="I37" s="33"/>
      <c r="J37" s="33"/>
      <c r="K37" s="33">
        <v>36</v>
      </c>
      <c r="M37" s="30" t="str">
        <f t="shared" si="14"/>
        <v>Three Bed Room Landaa Estate</v>
      </c>
      <c r="N37" s="31" t="str">
        <f t="shared" si="14"/>
        <v>BB</v>
      </c>
      <c r="O37" s="31" t="str">
        <f t="shared" si="14"/>
        <v>06 Persons</v>
      </c>
      <c r="P37" s="34">
        <f t="shared" si="15"/>
        <v>17781</v>
      </c>
      <c r="Q37" s="34">
        <f t="shared" si="16"/>
        <v>17286</v>
      </c>
      <c r="R37" s="34">
        <f t="shared" si="17"/>
        <v>17781</v>
      </c>
      <c r="S37" s="71"/>
      <c r="T37" s="147" t="s">
        <v>882</v>
      </c>
      <c r="U37" s="142">
        <f t="shared" si="21"/>
        <v>720.17045454545462</v>
      </c>
      <c r="V37" s="142">
        <f t="shared" si="20"/>
        <v>700.08116883116884</v>
      </c>
      <c r="W37" s="142">
        <f t="shared" si="20"/>
        <v>720.17045454545462</v>
      </c>
      <c r="X37" s="41"/>
      <c r="Z37" s="30" t="str">
        <f t="shared" si="18"/>
        <v>Three Bed Room Landaa Estate</v>
      </c>
      <c r="AA37" s="31" t="str">
        <f t="shared" si="18"/>
        <v>BB</v>
      </c>
      <c r="AB37" s="31" t="str">
        <f t="shared" si="18"/>
        <v>06 Persons</v>
      </c>
      <c r="AC37" s="34">
        <f t="shared" si="19"/>
        <v>18501.170454545456</v>
      </c>
      <c r="AD37" s="34">
        <f t="shared" si="19"/>
        <v>17986.08116883117</v>
      </c>
      <c r="AE37" s="34">
        <f t="shared" si="19"/>
        <v>18501.170454545456</v>
      </c>
      <c r="AF37" s="71"/>
    </row>
    <row r="38" spans="1:32" ht="23.25" customHeight="1">
      <c r="A38" s="25" t="s">
        <v>24</v>
      </c>
      <c r="I38" s="25" t="s">
        <v>25</v>
      </c>
      <c r="M38" s="25" t="s">
        <v>26</v>
      </c>
      <c r="U38" s="25" t="s">
        <v>27</v>
      </c>
      <c r="Z38" s="25" t="s">
        <v>129</v>
      </c>
    </row>
    <row r="39" spans="1:32" ht="23.25" customHeight="1">
      <c r="A39" s="299" t="s">
        <v>0</v>
      </c>
      <c r="B39" s="299" t="s">
        <v>1</v>
      </c>
      <c r="C39" s="299" t="s">
        <v>29</v>
      </c>
      <c r="D39" s="57" t="s">
        <v>175</v>
      </c>
      <c r="E39" s="57" t="s">
        <v>174</v>
      </c>
      <c r="F39" s="57" t="s">
        <v>854</v>
      </c>
      <c r="G39" s="71"/>
      <c r="H39" s="8"/>
      <c r="I39" s="26" t="s">
        <v>32</v>
      </c>
      <c r="J39" s="26" t="s">
        <v>33</v>
      </c>
      <c r="K39" s="26" t="s">
        <v>34</v>
      </c>
      <c r="M39" s="294" t="s">
        <v>0</v>
      </c>
      <c r="N39" s="294" t="s">
        <v>1</v>
      </c>
      <c r="O39" s="294" t="s">
        <v>29</v>
      </c>
      <c r="P39" s="51" t="str">
        <f t="shared" ref="P39:R40" si="22">D39</f>
        <v>Shoulder</v>
      </c>
      <c r="Q39" s="51" t="str">
        <f t="shared" si="22"/>
        <v xml:space="preserve">High </v>
      </c>
      <c r="R39" s="51" t="str">
        <f t="shared" si="22"/>
        <v>Pre-2020/21 Festive</v>
      </c>
      <c r="S39" s="71"/>
      <c r="U39" s="27" t="str">
        <f t="shared" ref="U39:W40" si="23">P39</f>
        <v>Shoulder</v>
      </c>
      <c r="V39" s="27" t="str">
        <f t="shared" si="23"/>
        <v xml:space="preserve">High </v>
      </c>
      <c r="W39" s="27" t="str">
        <f t="shared" si="23"/>
        <v>Pre-2020/21 Festive</v>
      </c>
      <c r="X39" s="71"/>
      <c r="Z39" s="311" t="s">
        <v>0</v>
      </c>
      <c r="AA39" s="311" t="s">
        <v>1</v>
      </c>
      <c r="AB39" s="311" t="s">
        <v>29</v>
      </c>
      <c r="AC39" s="52" t="str">
        <f t="shared" ref="AC39:AE40" si="24">U39</f>
        <v>Shoulder</v>
      </c>
      <c r="AD39" s="52" t="str">
        <f t="shared" si="24"/>
        <v xml:space="preserve">High </v>
      </c>
      <c r="AE39" s="52" t="str">
        <f t="shared" si="24"/>
        <v>Pre-2020/21 Festive</v>
      </c>
      <c r="AF39" s="71"/>
    </row>
    <row r="40" spans="1:32" ht="23.25" customHeight="1">
      <c r="A40" s="299"/>
      <c r="B40" s="299"/>
      <c r="C40" s="299"/>
      <c r="D40" s="57" t="s">
        <v>856</v>
      </c>
      <c r="E40" s="57" t="s">
        <v>857</v>
      </c>
      <c r="F40" s="57" t="s">
        <v>884</v>
      </c>
      <c r="G40" s="71"/>
      <c r="H40" s="8"/>
      <c r="I40" s="26" t="s">
        <v>37</v>
      </c>
      <c r="J40" s="26" t="s">
        <v>38</v>
      </c>
      <c r="K40" s="26" t="s">
        <v>137</v>
      </c>
      <c r="M40" s="294"/>
      <c r="N40" s="294"/>
      <c r="O40" s="294"/>
      <c r="P40" s="51" t="str">
        <f t="shared" si="22"/>
        <v>26 Aug 2020 to 30 Sep 2020</v>
      </c>
      <c r="Q40" s="51" t="str">
        <f t="shared" si="22"/>
        <v>01 Oct 2020 to 20 Dec 2020</v>
      </c>
      <c r="R40" s="51" t="str">
        <f t="shared" si="22"/>
        <v>21 Dec 2020 to 10 Jan 2021</v>
      </c>
      <c r="S40" s="71"/>
      <c r="U40" s="27" t="str">
        <f t="shared" si="23"/>
        <v>26 Aug 2020 to 30 Sep 2020</v>
      </c>
      <c r="V40" s="27" t="str">
        <f t="shared" si="23"/>
        <v>01 Oct 2020 to 20 Dec 2020</v>
      </c>
      <c r="W40" s="27" t="str">
        <f t="shared" si="23"/>
        <v>21 Dec 2020 to 10 Jan 2021</v>
      </c>
      <c r="X40" s="71"/>
      <c r="Z40" s="311"/>
      <c r="AA40" s="311"/>
      <c r="AB40" s="311"/>
      <c r="AC40" s="52" t="str">
        <f t="shared" si="24"/>
        <v>26 Aug 2020 to 30 Sep 2020</v>
      </c>
      <c r="AD40" s="52" t="str">
        <f t="shared" si="24"/>
        <v>01 Oct 2020 to 20 Dec 2020</v>
      </c>
      <c r="AE40" s="52" t="str">
        <f t="shared" si="24"/>
        <v>21 Dec 2020 to 10 Jan 2021</v>
      </c>
      <c r="AF40" s="71"/>
    </row>
    <row r="41" spans="1:32" ht="23.25" customHeight="1">
      <c r="A41" s="30" t="s">
        <v>876</v>
      </c>
      <c r="B41" s="31" t="s">
        <v>139</v>
      </c>
      <c r="C41" s="31" t="s">
        <v>140</v>
      </c>
      <c r="D41" s="31">
        <v>1335</v>
      </c>
      <c r="E41" s="31">
        <v>1680</v>
      </c>
      <c r="F41" s="31">
        <v>3205</v>
      </c>
      <c r="G41" s="14"/>
      <c r="H41" s="8"/>
      <c r="I41" s="33"/>
      <c r="J41" s="33"/>
      <c r="K41" s="33">
        <v>12</v>
      </c>
      <c r="M41" s="30" t="str">
        <f t="shared" ref="M41:O52" si="25">A41</f>
        <v xml:space="preserve">Oceanfront Bungalow with Pool </v>
      </c>
      <c r="N41" s="31" t="str">
        <f t="shared" si="25"/>
        <v>BB</v>
      </c>
      <c r="O41" s="31" t="str">
        <f t="shared" si="25"/>
        <v>02 Persons</v>
      </c>
      <c r="P41" s="34">
        <f t="shared" ref="P41:P52" si="26">D41+K41</f>
        <v>1347</v>
      </c>
      <c r="Q41" s="34">
        <f t="shared" ref="Q41:Q52" si="27">E41+K41</f>
        <v>1692</v>
      </c>
      <c r="R41" s="34">
        <f t="shared" ref="R41:R52" si="28">F41+K41</f>
        <v>3217</v>
      </c>
      <c r="S41" s="71"/>
      <c r="T41" s="25" t="s">
        <v>876</v>
      </c>
      <c r="U41" s="53">
        <v>25</v>
      </c>
      <c r="V41" s="53">
        <v>25</v>
      </c>
      <c r="W41" s="53">
        <v>75</v>
      </c>
      <c r="X41" s="41"/>
      <c r="Z41" s="30" t="str">
        <f t="shared" ref="Z41:AB52" si="29">M41</f>
        <v xml:space="preserve">Oceanfront Bungalow with Pool </v>
      </c>
      <c r="AA41" s="31" t="str">
        <f t="shared" si="29"/>
        <v>BB</v>
      </c>
      <c r="AB41" s="31" t="str">
        <f t="shared" si="29"/>
        <v>02 Persons</v>
      </c>
      <c r="AC41" s="34">
        <f>P41+U41</f>
        <v>1372</v>
      </c>
      <c r="AD41" s="34">
        <f>Q41+V41</f>
        <v>1717</v>
      </c>
      <c r="AE41" s="34">
        <f>R41+W41</f>
        <v>3292</v>
      </c>
      <c r="AF41" s="71"/>
    </row>
    <row r="42" spans="1:32" ht="23.25" customHeight="1">
      <c r="A42" s="30" t="s">
        <v>576</v>
      </c>
      <c r="B42" s="31" t="s">
        <v>139</v>
      </c>
      <c r="C42" s="31" t="s">
        <v>140</v>
      </c>
      <c r="D42" s="31">
        <v>1775</v>
      </c>
      <c r="E42" s="31">
        <v>2365</v>
      </c>
      <c r="F42" s="31">
        <v>4140</v>
      </c>
      <c r="G42" s="14"/>
      <c r="H42" s="8"/>
      <c r="I42" s="33"/>
      <c r="J42" s="33"/>
      <c r="K42" s="33">
        <v>12</v>
      </c>
      <c r="M42" s="30" t="str">
        <f t="shared" si="25"/>
        <v xml:space="preserve">Beach Villa with Pool </v>
      </c>
      <c r="N42" s="31" t="str">
        <f t="shared" si="25"/>
        <v>BB</v>
      </c>
      <c r="O42" s="31" t="str">
        <f t="shared" si="25"/>
        <v>02 Persons</v>
      </c>
      <c r="P42" s="34">
        <f t="shared" si="26"/>
        <v>1787</v>
      </c>
      <c r="Q42" s="34">
        <f t="shared" si="27"/>
        <v>2377</v>
      </c>
      <c r="R42" s="34">
        <f t="shared" si="28"/>
        <v>4152</v>
      </c>
      <c r="S42" s="71"/>
      <c r="T42" s="25" t="s">
        <v>576</v>
      </c>
      <c r="U42" s="53">
        <v>25</v>
      </c>
      <c r="V42" s="53">
        <v>25</v>
      </c>
      <c r="W42" s="53">
        <v>100</v>
      </c>
      <c r="X42" s="41"/>
      <c r="Z42" s="30" t="str">
        <f t="shared" si="29"/>
        <v xml:space="preserve">Beach Villa with Pool </v>
      </c>
      <c r="AA42" s="31" t="str">
        <f t="shared" si="29"/>
        <v>BB</v>
      </c>
      <c r="AB42" s="31" t="str">
        <f t="shared" si="29"/>
        <v>02 Persons</v>
      </c>
      <c r="AC42" s="34">
        <f t="shared" ref="AC42:AE52" si="30">P42+U42</f>
        <v>1812</v>
      </c>
      <c r="AD42" s="34">
        <f t="shared" si="30"/>
        <v>2402</v>
      </c>
      <c r="AE42" s="34">
        <f t="shared" si="30"/>
        <v>4252</v>
      </c>
      <c r="AF42" s="71"/>
    </row>
    <row r="43" spans="1:32" ht="23.25" customHeight="1">
      <c r="A43" s="30" t="s">
        <v>846</v>
      </c>
      <c r="B43" s="31" t="s">
        <v>139</v>
      </c>
      <c r="C43" s="31" t="s">
        <v>140</v>
      </c>
      <c r="D43" s="31">
        <v>1775</v>
      </c>
      <c r="E43" s="31">
        <v>1975</v>
      </c>
      <c r="F43" s="31">
        <v>3745</v>
      </c>
      <c r="G43" s="14"/>
      <c r="H43" s="8"/>
      <c r="I43" s="33"/>
      <c r="J43" s="33"/>
      <c r="K43" s="33">
        <v>12</v>
      </c>
      <c r="M43" s="30" t="str">
        <f t="shared" si="25"/>
        <v xml:space="preserve">Sunrise Water Villa with Pool </v>
      </c>
      <c r="N43" s="31" t="str">
        <f t="shared" si="25"/>
        <v>BB</v>
      </c>
      <c r="O43" s="31" t="str">
        <f t="shared" si="25"/>
        <v>02 Persons</v>
      </c>
      <c r="P43" s="34">
        <f t="shared" si="26"/>
        <v>1787</v>
      </c>
      <c r="Q43" s="34">
        <f t="shared" si="27"/>
        <v>1987</v>
      </c>
      <c r="R43" s="34">
        <f t="shared" si="28"/>
        <v>3757</v>
      </c>
      <c r="S43" s="71"/>
      <c r="T43" s="25" t="s">
        <v>846</v>
      </c>
      <c r="U43" s="53">
        <v>25</v>
      </c>
      <c r="V43" s="53">
        <v>25</v>
      </c>
      <c r="W43" s="53">
        <v>100</v>
      </c>
      <c r="X43" s="41"/>
      <c r="Z43" s="30" t="str">
        <f t="shared" si="29"/>
        <v xml:space="preserve">Sunrise Water Villa with Pool </v>
      </c>
      <c r="AA43" s="31" t="str">
        <f t="shared" si="29"/>
        <v>BB</v>
      </c>
      <c r="AB43" s="31" t="str">
        <f t="shared" si="29"/>
        <v>02 Persons</v>
      </c>
      <c r="AC43" s="34">
        <f t="shared" si="30"/>
        <v>1812</v>
      </c>
      <c r="AD43" s="34">
        <f t="shared" si="30"/>
        <v>2012</v>
      </c>
      <c r="AE43" s="34">
        <f t="shared" si="30"/>
        <v>3857</v>
      </c>
      <c r="AF43" s="71"/>
    </row>
    <row r="44" spans="1:32" ht="23.25" customHeight="1">
      <c r="A44" s="30" t="s">
        <v>847</v>
      </c>
      <c r="B44" s="31" t="s">
        <v>139</v>
      </c>
      <c r="C44" s="31" t="s">
        <v>140</v>
      </c>
      <c r="D44" s="31">
        <v>1975</v>
      </c>
      <c r="E44" s="31">
        <v>2365</v>
      </c>
      <c r="F44" s="31">
        <v>4045</v>
      </c>
      <c r="G44" s="14"/>
      <c r="H44" s="8"/>
      <c r="I44" s="33"/>
      <c r="J44" s="33"/>
      <c r="K44" s="33">
        <v>12</v>
      </c>
      <c r="M44" s="30" t="str">
        <f t="shared" si="25"/>
        <v xml:space="preserve">Sunset Water Villa with Pool </v>
      </c>
      <c r="N44" s="31" t="str">
        <f t="shared" si="25"/>
        <v>BB</v>
      </c>
      <c r="O44" s="31" t="str">
        <f t="shared" si="25"/>
        <v>02 Persons</v>
      </c>
      <c r="P44" s="34">
        <f t="shared" si="26"/>
        <v>1987</v>
      </c>
      <c r="Q44" s="34">
        <f t="shared" si="27"/>
        <v>2377</v>
      </c>
      <c r="R44" s="34">
        <f t="shared" si="28"/>
        <v>4057</v>
      </c>
      <c r="S44" s="71"/>
      <c r="T44" s="25" t="s">
        <v>847</v>
      </c>
      <c r="U44" s="53">
        <v>25</v>
      </c>
      <c r="V44" s="53">
        <v>25</v>
      </c>
      <c r="W44" s="53">
        <v>100</v>
      </c>
      <c r="X44" s="41"/>
      <c r="Z44" s="30" t="str">
        <f t="shared" si="29"/>
        <v xml:space="preserve">Sunset Water Villa with Pool </v>
      </c>
      <c r="AA44" s="31" t="str">
        <f t="shared" si="29"/>
        <v>BB</v>
      </c>
      <c r="AB44" s="31" t="str">
        <f t="shared" si="29"/>
        <v>02 Persons</v>
      </c>
      <c r="AC44" s="34">
        <f t="shared" si="30"/>
        <v>2012</v>
      </c>
      <c r="AD44" s="34">
        <f t="shared" si="30"/>
        <v>2402</v>
      </c>
      <c r="AE44" s="34">
        <f t="shared" si="30"/>
        <v>4157</v>
      </c>
      <c r="AF44" s="71"/>
    </row>
    <row r="45" spans="1:32" ht="23.25" customHeight="1">
      <c r="A45" s="30" t="s">
        <v>877</v>
      </c>
      <c r="B45" s="31" t="s">
        <v>139</v>
      </c>
      <c r="C45" s="31" t="s">
        <v>405</v>
      </c>
      <c r="D45" s="31">
        <v>2270</v>
      </c>
      <c r="E45" s="31">
        <v>2960</v>
      </c>
      <c r="F45" s="31">
        <v>4830</v>
      </c>
      <c r="G45" s="14"/>
      <c r="H45" s="8"/>
      <c r="I45" s="33"/>
      <c r="J45" s="33"/>
      <c r="K45" s="33">
        <v>18</v>
      </c>
      <c r="M45" s="30" t="str">
        <f t="shared" si="25"/>
        <v xml:space="preserve">Family Water Villa with Pool </v>
      </c>
      <c r="N45" s="31" t="str">
        <f t="shared" si="25"/>
        <v>BB</v>
      </c>
      <c r="O45" s="31" t="str">
        <f t="shared" si="25"/>
        <v>03 Persons</v>
      </c>
      <c r="P45" s="34">
        <f t="shared" si="26"/>
        <v>2288</v>
      </c>
      <c r="Q45" s="34">
        <f t="shared" si="27"/>
        <v>2978</v>
      </c>
      <c r="R45" s="34">
        <f t="shared" si="28"/>
        <v>4848</v>
      </c>
      <c r="S45" s="71"/>
      <c r="T45" s="25" t="s">
        <v>877</v>
      </c>
      <c r="U45" s="53">
        <v>25</v>
      </c>
      <c r="V45" s="53">
        <v>25</v>
      </c>
      <c r="W45" s="53">
        <v>100</v>
      </c>
      <c r="X45" s="41"/>
      <c r="Z45" s="30" t="str">
        <f t="shared" si="29"/>
        <v xml:space="preserve">Family Water Villa with Pool </v>
      </c>
      <c r="AA45" s="31" t="str">
        <f t="shared" si="29"/>
        <v>BB</v>
      </c>
      <c r="AB45" s="31" t="str">
        <f t="shared" si="29"/>
        <v>03 Persons</v>
      </c>
      <c r="AC45" s="34">
        <f t="shared" si="30"/>
        <v>2313</v>
      </c>
      <c r="AD45" s="34">
        <f t="shared" si="30"/>
        <v>3003</v>
      </c>
      <c r="AE45" s="34">
        <f t="shared" si="30"/>
        <v>4948</v>
      </c>
      <c r="AF45" s="71"/>
    </row>
    <row r="46" spans="1:32" ht="23.25" customHeight="1">
      <c r="A46" s="30" t="s">
        <v>612</v>
      </c>
      <c r="B46" s="31" t="s">
        <v>139</v>
      </c>
      <c r="C46" s="31" t="s">
        <v>405</v>
      </c>
      <c r="D46" s="31">
        <v>2320</v>
      </c>
      <c r="E46" s="31">
        <v>2960</v>
      </c>
      <c r="F46" s="31">
        <v>5325</v>
      </c>
      <c r="G46" s="14"/>
      <c r="H46" s="8"/>
      <c r="I46" s="33"/>
      <c r="J46" s="33"/>
      <c r="K46" s="33">
        <v>18</v>
      </c>
      <c r="M46" s="30" t="str">
        <f t="shared" si="25"/>
        <v xml:space="preserve">Family Beach Villa with Pool </v>
      </c>
      <c r="N46" s="31" t="str">
        <f t="shared" si="25"/>
        <v>BB</v>
      </c>
      <c r="O46" s="31" t="str">
        <f t="shared" si="25"/>
        <v>03 Persons</v>
      </c>
      <c r="P46" s="34">
        <f t="shared" si="26"/>
        <v>2338</v>
      </c>
      <c r="Q46" s="34">
        <f t="shared" si="27"/>
        <v>2978</v>
      </c>
      <c r="R46" s="34">
        <f t="shared" si="28"/>
        <v>5343</v>
      </c>
      <c r="S46" s="71"/>
      <c r="T46" s="25" t="s">
        <v>612</v>
      </c>
      <c r="U46" s="53">
        <v>25</v>
      </c>
      <c r="V46" s="53">
        <v>25</v>
      </c>
      <c r="W46" s="53">
        <v>100</v>
      </c>
      <c r="X46" s="41"/>
      <c r="Z46" s="30" t="str">
        <f t="shared" si="29"/>
        <v xml:space="preserve">Family Beach Villa with Pool </v>
      </c>
      <c r="AA46" s="31" t="str">
        <f t="shared" si="29"/>
        <v>BB</v>
      </c>
      <c r="AB46" s="31" t="str">
        <f t="shared" si="29"/>
        <v>03 Persons</v>
      </c>
      <c r="AC46" s="34">
        <f t="shared" si="30"/>
        <v>2363</v>
      </c>
      <c r="AD46" s="34">
        <f t="shared" si="30"/>
        <v>3003</v>
      </c>
      <c r="AE46" s="34">
        <f t="shared" si="30"/>
        <v>5443</v>
      </c>
      <c r="AF46" s="71"/>
    </row>
    <row r="47" spans="1:32" ht="23.25" customHeight="1">
      <c r="A47" s="30" t="s">
        <v>878</v>
      </c>
      <c r="B47" s="31" t="s">
        <v>139</v>
      </c>
      <c r="C47" s="31" t="s">
        <v>68</v>
      </c>
      <c r="D47" s="31">
        <v>2760</v>
      </c>
      <c r="E47" s="31">
        <v>3745</v>
      </c>
      <c r="F47" s="31">
        <v>6310</v>
      </c>
      <c r="G47" s="14"/>
      <c r="H47" s="8"/>
      <c r="I47" s="33"/>
      <c r="J47" s="33"/>
      <c r="K47" s="33">
        <v>24</v>
      </c>
      <c r="M47" s="30" t="str">
        <f t="shared" si="25"/>
        <v xml:space="preserve">Two Bed Room Ocean Front Bungalow with Pool </v>
      </c>
      <c r="N47" s="31" t="str">
        <f t="shared" si="25"/>
        <v>BB</v>
      </c>
      <c r="O47" s="31" t="str">
        <f t="shared" si="25"/>
        <v>04 Persons</v>
      </c>
      <c r="P47" s="34">
        <f t="shared" si="26"/>
        <v>2784</v>
      </c>
      <c r="Q47" s="34">
        <f t="shared" si="27"/>
        <v>3769</v>
      </c>
      <c r="R47" s="34">
        <f t="shared" si="28"/>
        <v>6334</v>
      </c>
      <c r="S47" s="71"/>
      <c r="T47" s="25" t="s">
        <v>878</v>
      </c>
      <c r="U47" s="53">
        <v>25</v>
      </c>
      <c r="V47" s="53">
        <v>25</v>
      </c>
      <c r="W47" s="53">
        <v>100</v>
      </c>
      <c r="X47" s="41"/>
      <c r="Z47" s="30" t="str">
        <f t="shared" si="29"/>
        <v xml:space="preserve">Two Bed Room Ocean Front Bungalow with Pool </v>
      </c>
      <c r="AA47" s="31" t="str">
        <f t="shared" si="29"/>
        <v>BB</v>
      </c>
      <c r="AB47" s="31" t="str">
        <f t="shared" si="29"/>
        <v>04 Persons</v>
      </c>
      <c r="AC47" s="34">
        <f t="shared" si="30"/>
        <v>2809</v>
      </c>
      <c r="AD47" s="34">
        <f t="shared" si="30"/>
        <v>3794</v>
      </c>
      <c r="AE47" s="34">
        <f t="shared" si="30"/>
        <v>6434</v>
      </c>
      <c r="AF47" s="71"/>
    </row>
    <row r="48" spans="1:32" ht="23.25" customHeight="1">
      <c r="A48" s="30" t="s">
        <v>879</v>
      </c>
      <c r="B48" s="31" t="s">
        <v>139</v>
      </c>
      <c r="C48" s="31" t="s">
        <v>68</v>
      </c>
      <c r="D48" s="31">
        <v>5425</v>
      </c>
      <c r="E48" s="31">
        <v>8380</v>
      </c>
      <c r="F48" s="31">
        <v>13800</v>
      </c>
      <c r="G48" s="14"/>
      <c r="H48" s="8"/>
      <c r="I48" s="33"/>
      <c r="J48" s="33"/>
      <c r="K48" s="33">
        <v>24</v>
      </c>
      <c r="M48" s="30" t="str">
        <f t="shared" si="25"/>
        <v>Two Bed Room Water Suite</v>
      </c>
      <c r="N48" s="31" t="str">
        <f t="shared" si="25"/>
        <v>BB</v>
      </c>
      <c r="O48" s="31" t="str">
        <f t="shared" si="25"/>
        <v>04 Persons</v>
      </c>
      <c r="P48" s="34">
        <f t="shared" si="26"/>
        <v>5449</v>
      </c>
      <c r="Q48" s="34">
        <f t="shared" si="27"/>
        <v>8404</v>
      </c>
      <c r="R48" s="34">
        <f t="shared" si="28"/>
        <v>13824</v>
      </c>
      <c r="S48" s="71"/>
      <c r="T48" s="147" t="s">
        <v>879</v>
      </c>
      <c r="U48" s="142">
        <f>(D48/1.232)*0.05</f>
        <v>220.17045454545456</v>
      </c>
      <c r="V48" s="142">
        <f t="shared" ref="V48:W52" si="31">(E48/1.232)*0.05</f>
        <v>340.09740259740261</v>
      </c>
      <c r="W48" s="142">
        <f t="shared" si="31"/>
        <v>560.06493506493507</v>
      </c>
      <c r="X48" s="41"/>
      <c r="Z48" s="30" t="str">
        <f t="shared" si="29"/>
        <v>Two Bed Room Water Suite</v>
      </c>
      <c r="AA48" s="31" t="str">
        <f t="shared" si="29"/>
        <v>BB</v>
      </c>
      <c r="AB48" s="31" t="str">
        <f t="shared" si="29"/>
        <v>04 Persons</v>
      </c>
      <c r="AC48" s="34">
        <f t="shared" si="30"/>
        <v>5669.170454545455</v>
      </c>
      <c r="AD48" s="34">
        <f t="shared" si="30"/>
        <v>8744.0974025974028</v>
      </c>
      <c r="AE48" s="34">
        <f t="shared" si="30"/>
        <v>14384.064935064935</v>
      </c>
      <c r="AF48" s="71"/>
    </row>
    <row r="49" spans="1:32" ht="23.25" customHeight="1">
      <c r="A49" s="30" t="s">
        <v>880</v>
      </c>
      <c r="B49" s="31" t="s">
        <v>139</v>
      </c>
      <c r="C49" s="31" t="s">
        <v>206</v>
      </c>
      <c r="D49" s="31">
        <v>6900</v>
      </c>
      <c r="E49" s="31">
        <v>9365</v>
      </c>
      <c r="F49" s="31">
        <v>14590</v>
      </c>
      <c r="G49" s="14"/>
      <c r="H49" s="8"/>
      <c r="I49" s="33"/>
      <c r="J49" s="33"/>
      <c r="K49" s="33">
        <v>36</v>
      </c>
      <c r="M49" s="30" t="str">
        <f t="shared" si="25"/>
        <v>Three Bed Room Land &amp; Ocean Suite</v>
      </c>
      <c r="N49" s="31" t="str">
        <f t="shared" si="25"/>
        <v>BB</v>
      </c>
      <c r="O49" s="31" t="str">
        <f t="shared" si="25"/>
        <v>06 Persons</v>
      </c>
      <c r="P49" s="34">
        <f t="shared" si="26"/>
        <v>6936</v>
      </c>
      <c r="Q49" s="34">
        <f t="shared" si="27"/>
        <v>9401</v>
      </c>
      <c r="R49" s="34">
        <f t="shared" si="28"/>
        <v>14626</v>
      </c>
      <c r="S49" s="71"/>
      <c r="T49" s="147" t="s">
        <v>880</v>
      </c>
      <c r="U49" s="142">
        <f t="shared" ref="U49:U52" si="32">(D49/1.232)*0.05</f>
        <v>280.03246753246754</v>
      </c>
      <c r="V49" s="142">
        <f t="shared" si="31"/>
        <v>380.07305194805195</v>
      </c>
      <c r="W49" s="142">
        <f t="shared" si="31"/>
        <v>592.12662337662346</v>
      </c>
      <c r="X49" s="41"/>
      <c r="Z49" s="30" t="str">
        <f t="shared" si="29"/>
        <v>Three Bed Room Land &amp; Ocean Suite</v>
      </c>
      <c r="AA49" s="31" t="str">
        <f t="shared" si="29"/>
        <v>BB</v>
      </c>
      <c r="AB49" s="31" t="str">
        <f t="shared" si="29"/>
        <v>06 Persons</v>
      </c>
      <c r="AC49" s="34">
        <f t="shared" si="30"/>
        <v>7216.0324675324673</v>
      </c>
      <c r="AD49" s="34">
        <f t="shared" si="30"/>
        <v>9781.0730519480512</v>
      </c>
      <c r="AE49" s="34">
        <f t="shared" si="30"/>
        <v>15218.126623376624</v>
      </c>
      <c r="AF49" s="71"/>
    </row>
    <row r="50" spans="1:32" ht="23.25" customHeight="1">
      <c r="A50" s="30" t="s">
        <v>881</v>
      </c>
      <c r="B50" s="31" t="s">
        <v>139</v>
      </c>
      <c r="C50" s="31" t="s">
        <v>206</v>
      </c>
      <c r="D50" s="31">
        <v>7395</v>
      </c>
      <c r="E50" s="31">
        <v>9860</v>
      </c>
      <c r="F50" s="31">
        <v>15770</v>
      </c>
      <c r="G50" s="14"/>
      <c r="H50" s="8"/>
      <c r="I50" s="33"/>
      <c r="J50" s="33"/>
      <c r="K50" s="33">
        <v>36</v>
      </c>
      <c r="M50" s="30" t="str">
        <f t="shared" si="25"/>
        <v xml:space="preserve">Three Bed Room Water Suite </v>
      </c>
      <c r="N50" s="31" t="str">
        <f t="shared" si="25"/>
        <v>BB</v>
      </c>
      <c r="O50" s="31" t="str">
        <f t="shared" si="25"/>
        <v>06 Persons</v>
      </c>
      <c r="P50" s="34">
        <f t="shared" si="26"/>
        <v>7431</v>
      </c>
      <c r="Q50" s="34">
        <f t="shared" si="27"/>
        <v>9896</v>
      </c>
      <c r="R50" s="34">
        <f t="shared" si="28"/>
        <v>15806</v>
      </c>
      <c r="S50" s="71"/>
      <c r="T50" s="147" t="s">
        <v>881</v>
      </c>
      <c r="U50" s="142">
        <f t="shared" si="32"/>
        <v>300.12175324675326</v>
      </c>
      <c r="V50" s="142">
        <f t="shared" si="31"/>
        <v>400.16233766233768</v>
      </c>
      <c r="W50" s="142">
        <f t="shared" si="31"/>
        <v>640.01623376623377</v>
      </c>
      <c r="X50" s="41"/>
      <c r="Z50" s="30" t="str">
        <f t="shared" si="29"/>
        <v xml:space="preserve">Three Bed Room Water Suite </v>
      </c>
      <c r="AA50" s="31" t="str">
        <f t="shared" si="29"/>
        <v>BB</v>
      </c>
      <c r="AB50" s="31" t="str">
        <f t="shared" si="29"/>
        <v>06 Persons</v>
      </c>
      <c r="AC50" s="34">
        <f t="shared" si="30"/>
        <v>7731.1217532467535</v>
      </c>
      <c r="AD50" s="34">
        <f t="shared" si="30"/>
        <v>10296.162337662337</v>
      </c>
      <c r="AE50" s="34">
        <f t="shared" si="30"/>
        <v>16446.016233766233</v>
      </c>
      <c r="AF50" s="71"/>
    </row>
    <row r="51" spans="1:32" ht="23.25" customHeight="1">
      <c r="A51" s="30" t="s">
        <v>853</v>
      </c>
      <c r="B51" s="31" t="s">
        <v>139</v>
      </c>
      <c r="C51" s="31" t="s">
        <v>68</v>
      </c>
      <c r="D51" s="31">
        <v>9860</v>
      </c>
      <c r="E51" s="31">
        <v>11830</v>
      </c>
      <c r="F51" s="31">
        <v>16560</v>
      </c>
      <c r="G51" s="14"/>
      <c r="H51" s="8"/>
      <c r="I51" s="33"/>
      <c r="J51" s="33"/>
      <c r="K51" s="33">
        <v>24</v>
      </c>
      <c r="M51" s="30" t="str">
        <f t="shared" si="25"/>
        <v>Two Bed Room Royal Beach Villa</v>
      </c>
      <c r="N51" s="31" t="str">
        <f t="shared" si="25"/>
        <v>BB</v>
      </c>
      <c r="O51" s="31" t="str">
        <f t="shared" si="25"/>
        <v>04 Persons</v>
      </c>
      <c r="P51" s="34">
        <f t="shared" si="26"/>
        <v>9884</v>
      </c>
      <c r="Q51" s="34">
        <f t="shared" si="27"/>
        <v>11854</v>
      </c>
      <c r="R51" s="34">
        <f t="shared" si="28"/>
        <v>16584</v>
      </c>
      <c r="S51" s="71"/>
      <c r="T51" s="147" t="s">
        <v>853</v>
      </c>
      <c r="U51" s="142">
        <f t="shared" si="32"/>
        <v>400.16233766233768</v>
      </c>
      <c r="V51" s="142">
        <f t="shared" si="31"/>
        <v>480.11363636363643</v>
      </c>
      <c r="W51" s="142">
        <f t="shared" si="31"/>
        <v>672.07792207792215</v>
      </c>
      <c r="X51" s="41"/>
      <c r="Z51" s="30" t="str">
        <f t="shared" si="29"/>
        <v>Two Bed Room Royal Beach Villa</v>
      </c>
      <c r="AA51" s="31" t="str">
        <f t="shared" si="29"/>
        <v>BB</v>
      </c>
      <c r="AB51" s="31" t="str">
        <f t="shared" si="29"/>
        <v>04 Persons</v>
      </c>
      <c r="AC51" s="34">
        <f t="shared" si="30"/>
        <v>10284.162337662337</v>
      </c>
      <c r="AD51" s="34">
        <f t="shared" si="30"/>
        <v>12334.113636363636</v>
      </c>
      <c r="AE51" s="34">
        <f t="shared" si="30"/>
        <v>17256.077922077922</v>
      </c>
      <c r="AF51" s="71"/>
    </row>
    <row r="52" spans="1:32" ht="23.25" customHeight="1">
      <c r="A52" s="30" t="s">
        <v>882</v>
      </c>
      <c r="B52" s="31" t="s">
        <v>139</v>
      </c>
      <c r="C52" s="31" t="s">
        <v>206</v>
      </c>
      <c r="D52" s="31">
        <v>17250</v>
      </c>
      <c r="E52" s="31">
        <v>17745</v>
      </c>
      <c r="F52" s="31">
        <v>25135</v>
      </c>
      <c r="G52" s="14"/>
      <c r="H52" s="8"/>
      <c r="I52" s="33"/>
      <c r="J52" s="33"/>
      <c r="K52" s="33">
        <v>36</v>
      </c>
      <c r="M52" s="30" t="str">
        <f t="shared" si="25"/>
        <v>Three Bed Room Landaa Estate</v>
      </c>
      <c r="N52" s="31" t="str">
        <f t="shared" si="25"/>
        <v>BB</v>
      </c>
      <c r="O52" s="31" t="str">
        <f t="shared" si="25"/>
        <v>06 Persons</v>
      </c>
      <c r="P52" s="34">
        <f t="shared" si="26"/>
        <v>17286</v>
      </c>
      <c r="Q52" s="34">
        <f t="shared" si="27"/>
        <v>17781</v>
      </c>
      <c r="R52" s="34">
        <f t="shared" si="28"/>
        <v>25171</v>
      </c>
      <c r="S52" s="71"/>
      <c r="T52" s="147" t="s">
        <v>882</v>
      </c>
      <c r="U52" s="142">
        <f t="shared" si="32"/>
        <v>700.08116883116884</v>
      </c>
      <c r="V52" s="142">
        <f t="shared" si="31"/>
        <v>720.17045454545462</v>
      </c>
      <c r="W52" s="142">
        <f t="shared" si="31"/>
        <v>1020.0892857142858</v>
      </c>
      <c r="X52" s="41"/>
      <c r="Z52" s="30" t="str">
        <f t="shared" si="29"/>
        <v>Three Bed Room Landaa Estate</v>
      </c>
      <c r="AA52" s="31" t="str">
        <f t="shared" si="29"/>
        <v>BB</v>
      </c>
      <c r="AB52" s="31" t="str">
        <f t="shared" si="29"/>
        <v>06 Persons</v>
      </c>
      <c r="AC52" s="34">
        <f t="shared" si="30"/>
        <v>17986.08116883117</v>
      </c>
      <c r="AD52" s="34">
        <f t="shared" si="30"/>
        <v>18501.170454545456</v>
      </c>
      <c r="AE52" s="34">
        <f t="shared" si="30"/>
        <v>26191.089285714286</v>
      </c>
      <c r="AF52" s="71"/>
    </row>
    <row r="53" spans="1:32" ht="23.25" customHeight="1">
      <c r="A53" s="25" t="s">
        <v>24</v>
      </c>
      <c r="I53" s="25" t="s">
        <v>25</v>
      </c>
      <c r="M53" s="25" t="s">
        <v>26</v>
      </c>
      <c r="U53" s="25" t="s">
        <v>27</v>
      </c>
      <c r="Z53" s="25" t="s">
        <v>129</v>
      </c>
    </row>
    <row r="54" spans="1:32" ht="23.25" customHeight="1">
      <c r="A54" s="299" t="s">
        <v>0</v>
      </c>
      <c r="B54" s="299" t="s">
        <v>1</v>
      </c>
      <c r="C54" s="299" t="s">
        <v>29</v>
      </c>
      <c r="D54" s="57" t="s">
        <v>885</v>
      </c>
      <c r="E54" s="57">
        <v>0</v>
      </c>
      <c r="F54" s="57">
        <v>0</v>
      </c>
      <c r="G54" s="71"/>
      <c r="H54" s="8"/>
      <c r="I54" s="26" t="s">
        <v>32</v>
      </c>
      <c r="J54" s="26" t="s">
        <v>33</v>
      </c>
      <c r="K54" s="26" t="s">
        <v>34</v>
      </c>
      <c r="M54" s="294" t="s">
        <v>0</v>
      </c>
      <c r="N54" s="294" t="s">
        <v>1</v>
      </c>
      <c r="O54" s="294" t="s">
        <v>29</v>
      </c>
      <c r="P54" s="51" t="str">
        <f t="shared" ref="P54:R55" si="33">D54</f>
        <v xml:space="preserve">Pre-2021 Peak </v>
      </c>
      <c r="Q54" s="51">
        <f t="shared" si="33"/>
        <v>0</v>
      </c>
      <c r="R54" s="51">
        <f t="shared" si="33"/>
        <v>0</v>
      </c>
      <c r="S54" s="71"/>
      <c r="U54" s="27" t="str">
        <f t="shared" ref="U54:W55" si="34">P54</f>
        <v xml:space="preserve">Pre-2021 Peak </v>
      </c>
      <c r="V54" s="27">
        <f t="shared" si="34"/>
        <v>0</v>
      </c>
      <c r="W54" s="27">
        <f t="shared" si="34"/>
        <v>0</v>
      </c>
      <c r="X54" s="71"/>
      <c r="Z54" s="311" t="s">
        <v>0</v>
      </c>
      <c r="AA54" s="311" t="s">
        <v>1</v>
      </c>
      <c r="AB54" s="311" t="s">
        <v>29</v>
      </c>
      <c r="AC54" s="52" t="str">
        <f t="shared" ref="AC54:AE55" si="35">U54</f>
        <v xml:space="preserve">Pre-2021 Peak </v>
      </c>
      <c r="AD54" s="52">
        <f t="shared" si="35"/>
        <v>0</v>
      </c>
      <c r="AE54" s="52">
        <f t="shared" si="35"/>
        <v>0</v>
      </c>
      <c r="AF54" s="71"/>
    </row>
    <row r="55" spans="1:32" ht="23.25" customHeight="1">
      <c r="A55" s="299"/>
      <c r="B55" s="299"/>
      <c r="C55" s="299"/>
      <c r="D55" s="57" t="s">
        <v>886</v>
      </c>
      <c r="E55" s="57">
        <v>0</v>
      </c>
      <c r="F55" s="57">
        <v>0</v>
      </c>
      <c r="G55" s="71"/>
      <c r="H55" s="8"/>
      <c r="I55" s="26" t="s">
        <v>37</v>
      </c>
      <c r="J55" s="26" t="s">
        <v>38</v>
      </c>
      <c r="K55" s="26" t="s">
        <v>137</v>
      </c>
      <c r="M55" s="294"/>
      <c r="N55" s="294"/>
      <c r="O55" s="294"/>
      <c r="P55" s="51" t="str">
        <f t="shared" si="33"/>
        <v>11 Jan 2021 to 31 Mar 2021</v>
      </c>
      <c r="Q55" s="51">
        <f t="shared" si="33"/>
        <v>0</v>
      </c>
      <c r="R55" s="51">
        <f t="shared" si="33"/>
        <v>0</v>
      </c>
      <c r="S55" s="71"/>
      <c r="U55" s="27" t="str">
        <f t="shared" si="34"/>
        <v>11 Jan 2021 to 31 Mar 2021</v>
      </c>
      <c r="V55" s="27">
        <f t="shared" si="34"/>
        <v>0</v>
      </c>
      <c r="W55" s="27">
        <f t="shared" si="34"/>
        <v>0</v>
      </c>
      <c r="X55" s="71"/>
      <c r="Z55" s="311"/>
      <c r="AA55" s="311"/>
      <c r="AB55" s="311"/>
      <c r="AC55" s="52" t="str">
        <f t="shared" si="35"/>
        <v>11 Jan 2021 to 31 Mar 2021</v>
      </c>
      <c r="AD55" s="52">
        <f t="shared" si="35"/>
        <v>0</v>
      </c>
      <c r="AE55" s="52">
        <f t="shared" si="35"/>
        <v>0</v>
      </c>
      <c r="AF55" s="71"/>
    </row>
    <row r="56" spans="1:32" ht="23.25" customHeight="1">
      <c r="A56" s="30" t="s">
        <v>876</v>
      </c>
      <c r="B56" s="31" t="s">
        <v>139</v>
      </c>
      <c r="C56" s="31" t="s">
        <v>140</v>
      </c>
      <c r="D56" s="31">
        <v>1825</v>
      </c>
      <c r="E56" s="31">
        <v>0</v>
      </c>
      <c r="F56" s="31">
        <v>0</v>
      </c>
      <c r="G56" s="14"/>
      <c r="H56" s="8"/>
      <c r="I56" s="33"/>
      <c r="J56" s="33"/>
      <c r="K56" s="33">
        <v>12</v>
      </c>
      <c r="M56" s="30" t="str">
        <f t="shared" ref="M56:O67" si="36">A56</f>
        <v xml:space="preserve">Oceanfront Bungalow with Pool </v>
      </c>
      <c r="N56" s="31" t="str">
        <f t="shared" si="36"/>
        <v>BB</v>
      </c>
      <c r="O56" s="31" t="str">
        <f t="shared" si="36"/>
        <v>02 Persons</v>
      </c>
      <c r="P56" s="34">
        <f t="shared" ref="P56:P67" si="37">D56+K56</f>
        <v>1837</v>
      </c>
      <c r="Q56" s="34">
        <f t="shared" ref="Q56:Q67" si="38">E56+K56</f>
        <v>12</v>
      </c>
      <c r="R56" s="34">
        <f t="shared" ref="R56:R67" si="39">F56+K56</f>
        <v>12</v>
      </c>
      <c r="S56" s="71"/>
      <c r="T56" s="25" t="s">
        <v>876</v>
      </c>
      <c r="U56" s="53">
        <v>25</v>
      </c>
      <c r="V56" s="53">
        <v>0</v>
      </c>
      <c r="W56" s="53">
        <v>0</v>
      </c>
      <c r="X56" s="41"/>
      <c r="Z56" s="30" t="str">
        <f t="shared" ref="Z56:AB67" si="40">M56</f>
        <v xml:space="preserve">Oceanfront Bungalow with Pool </v>
      </c>
      <c r="AA56" s="31" t="str">
        <f t="shared" si="40"/>
        <v>BB</v>
      </c>
      <c r="AB56" s="31" t="str">
        <f t="shared" si="40"/>
        <v>02 Persons</v>
      </c>
      <c r="AC56" s="34">
        <f>P56+U56</f>
        <v>1862</v>
      </c>
      <c r="AD56" s="34">
        <f>Q56+V56</f>
        <v>12</v>
      </c>
      <c r="AE56" s="34">
        <f>R56+W56</f>
        <v>12</v>
      </c>
      <c r="AF56" s="71"/>
    </row>
    <row r="57" spans="1:32" ht="23.25" customHeight="1">
      <c r="A57" s="30" t="s">
        <v>576</v>
      </c>
      <c r="B57" s="31" t="s">
        <v>139</v>
      </c>
      <c r="C57" s="31" t="s">
        <v>140</v>
      </c>
      <c r="D57" s="31">
        <v>2665</v>
      </c>
      <c r="E57" s="31">
        <v>0</v>
      </c>
      <c r="F57" s="31">
        <v>0</v>
      </c>
      <c r="G57" s="14"/>
      <c r="H57" s="8"/>
      <c r="I57" s="33"/>
      <c r="J57" s="33"/>
      <c r="K57" s="33">
        <v>12</v>
      </c>
      <c r="M57" s="30" t="str">
        <f t="shared" si="36"/>
        <v xml:space="preserve">Beach Villa with Pool </v>
      </c>
      <c r="N57" s="31" t="str">
        <f t="shared" si="36"/>
        <v>BB</v>
      </c>
      <c r="O57" s="31" t="str">
        <f t="shared" si="36"/>
        <v>02 Persons</v>
      </c>
      <c r="P57" s="34">
        <f t="shared" si="37"/>
        <v>2677</v>
      </c>
      <c r="Q57" s="34">
        <f t="shared" si="38"/>
        <v>12</v>
      </c>
      <c r="R57" s="34">
        <f t="shared" si="39"/>
        <v>12</v>
      </c>
      <c r="S57" s="71"/>
      <c r="T57" s="25" t="s">
        <v>576</v>
      </c>
      <c r="U57" s="53">
        <v>25</v>
      </c>
      <c r="V57" s="53">
        <v>0</v>
      </c>
      <c r="W57" s="53">
        <v>0</v>
      </c>
      <c r="X57" s="41"/>
      <c r="Z57" s="30" t="str">
        <f t="shared" si="40"/>
        <v xml:space="preserve">Beach Villa with Pool </v>
      </c>
      <c r="AA57" s="31" t="str">
        <f t="shared" si="40"/>
        <v>BB</v>
      </c>
      <c r="AB57" s="31" t="str">
        <f t="shared" si="40"/>
        <v>02 Persons</v>
      </c>
      <c r="AC57" s="34">
        <f t="shared" ref="AC57:AE67" si="41">P57+U57</f>
        <v>2702</v>
      </c>
      <c r="AD57" s="34">
        <f t="shared" si="41"/>
        <v>12</v>
      </c>
      <c r="AE57" s="34">
        <f t="shared" si="41"/>
        <v>12</v>
      </c>
      <c r="AF57" s="71"/>
    </row>
    <row r="58" spans="1:32" ht="23.25" customHeight="1">
      <c r="A58" s="30" t="s">
        <v>846</v>
      </c>
      <c r="B58" s="31" t="s">
        <v>139</v>
      </c>
      <c r="C58" s="31" t="s">
        <v>140</v>
      </c>
      <c r="D58" s="31">
        <v>2070</v>
      </c>
      <c r="E58" s="31">
        <v>0</v>
      </c>
      <c r="F58" s="31">
        <v>0</v>
      </c>
      <c r="G58" s="14"/>
      <c r="H58" s="8"/>
      <c r="I58" s="33"/>
      <c r="J58" s="33"/>
      <c r="K58" s="33">
        <v>12</v>
      </c>
      <c r="M58" s="30" t="str">
        <f t="shared" si="36"/>
        <v xml:space="preserve">Sunrise Water Villa with Pool </v>
      </c>
      <c r="N58" s="31" t="str">
        <f t="shared" si="36"/>
        <v>BB</v>
      </c>
      <c r="O58" s="31" t="str">
        <f t="shared" si="36"/>
        <v>02 Persons</v>
      </c>
      <c r="P58" s="34">
        <f t="shared" si="37"/>
        <v>2082</v>
      </c>
      <c r="Q58" s="34">
        <f t="shared" si="38"/>
        <v>12</v>
      </c>
      <c r="R58" s="34">
        <f t="shared" si="39"/>
        <v>12</v>
      </c>
      <c r="S58" s="71"/>
      <c r="T58" s="25" t="s">
        <v>846</v>
      </c>
      <c r="U58" s="53">
        <v>25</v>
      </c>
      <c r="V58" s="53">
        <v>0</v>
      </c>
      <c r="W58" s="53">
        <v>0</v>
      </c>
      <c r="X58" s="41"/>
      <c r="Z58" s="30" t="str">
        <f t="shared" si="40"/>
        <v xml:space="preserve">Sunrise Water Villa with Pool </v>
      </c>
      <c r="AA58" s="31" t="str">
        <f t="shared" si="40"/>
        <v>BB</v>
      </c>
      <c r="AB58" s="31" t="str">
        <f t="shared" si="40"/>
        <v>02 Persons</v>
      </c>
      <c r="AC58" s="34">
        <f t="shared" si="41"/>
        <v>2107</v>
      </c>
      <c r="AD58" s="34">
        <f t="shared" si="41"/>
        <v>12</v>
      </c>
      <c r="AE58" s="34">
        <f t="shared" si="41"/>
        <v>12</v>
      </c>
      <c r="AF58" s="71"/>
    </row>
    <row r="59" spans="1:32" ht="23.25" customHeight="1">
      <c r="A59" s="30" t="s">
        <v>847</v>
      </c>
      <c r="B59" s="31" t="s">
        <v>139</v>
      </c>
      <c r="C59" s="31" t="s">
        <v>140</v>
      </c>
      <c r="D59" s="31">
        <v>2465</v>
      </c>
      <c r="E59" s="31">
        <v>0</v>
      </c>
      <c r="F59" s="31">
        <v>0</v>
      </c>
      <c r="G59" s="14"/>
      <c r="H59" s="8"/>
      <c r="I59" s="33"/>
      <c r="J59" s="33"/>
      <c r="K59" s="33">
        <v>12</v>
      </c>
      <c r="M59" s="30" t="str">
        <f t="shared" si="36"/>
        <v xml:space="preserve">Sunset Water Villa with Pool </v>
      </c>
      <c r="N59" s="31" t="str">
        <f t="shared" si="36"/>
        <v>BB</v>
      </c>
      <c r="O59" s="31" t="str">
        <f t="shared" si="36"/>
        <v>02 Persons</v>
      </c>
      <c r="P59" s="34">
        <f t="shared" si="37"/>
        <v>2477</v>
      </c>
      <c r="Q59" s="34">
        <f t="shared" si="38"/>
        <v>12</v>
      </c>
      <c r="R59" s="34">
        <f t="shared" si="39"/>
        <v>12</v>
      </c>
      <c r="S59" s="71"/>
      <c r="T59" s="25" t="s">
        <v>847</v>
      </c>
      <c r="U59" s="53">
        <v>25</v>
      </c>
      <c r="V59" s="53">
        <v>0</v>
      </c>
      <c r="W59" s="53">
        <v>0</v>
      </c>
      <c r="X59" s="41"/>
      <c r="Z59" s="30" t="str">
        <f t="shared" si="40"/>
        <v xml:space="preserve">Sunset Water Villa with Pool </v>
      </c>
      <c r="AA59" s="31" t="str">
        <f t="shared" si="40"/>
        <v>BB</v>
      </c>
      <c r="AB59" s="31" t="str">
        <f t="shared" si="40"/>
        <v>02 Persons</v>
      </c>
      <c r="AC59" s="34">
        <f t="shared" si="41"/>
        <v>2502</v>
      </c>
      <c r="AD59" s="34">
        <f t="shared" si="41"/>
        <v>12</v>
      </c>
      <c r="AE59" s="34">
        <f t="shared" si="41"/>
        <v>12</v>
      </c>
      <c r="AF59" s="71"/>
    </row>
    <row r="60" spans="1:32" ht="23.25" customHeight="1">
      <c r="A60" s="30" t="s">
        <v>877</v>
      </c>
      <c r="B60" s="31" t="s">
        <v>139</v>
      </c>
      <c r="C60" s="31" t="s">
        <v>405</v>
      </c>
      <c r="D60" s="31">
        <v>3055</v>
      </c>
      <c r="E60" s="31">
        <v>0</v>
      </c>
      <c r="F60" s="31">
        <v>0</v>
      </c>
      <c r="G60" s="14"/>
      <c r="H60" s="8"/>
      <c r="I60" s="33"/>
      <c r="J60" s="33"/>
      <c r="K60" s="33">
        <v>18</v>
      </c>
      <c r="M60" s="30" t="str">
        <f t="shared" si="36"/>
        <v xml:space="preserve">Family Water Villa with Pool </v>
      </c>
      <c r="N60" s="31" t="str">
        <f t="shared" si="36"/>
        <v>BB</v>
      </c>
      <c r="O60" s="31" t="str">
        <f t="shared" si="36"/>
        <v>03 Persons</v>
      </c>
      <c r="P60" s="34">
        <f t="shared" si="37"/>
        <v>3073</v>
      </c>
      <c r="Q60" s="34">
        <f t="shared" si="38"/>
        <v>18</v>
      </c>
      <c r="R60" s="34">
        <f t="shared" si="39"/>
        <v>18</v>
      </c>
      <c r="S60" s="71"/>
      <c r="T60" s="25" t="s">
        <v>877</v>
      </c>
      <c r="U60" s="53">
        <v>25</v>
      </c>
      <c r="V60" s="53">
        <v>0</v>
      </c>
      <c r="W60" s="53">
        <v>0</v>
      </c>
      <c r="X60" s="41"/>
      <c r="Z60" s="30" t="str">
        <f t="shared" si="40"/>
        <v xml:space="preserve">Family Water Villa with Pool </v>
      </c>
      <c r="AA60" s="31" t="str">
        <f t="shared" si="40"/>
        <v>BB</v>
      </c>
      <c r="AB60" s="31" t="str">
        <f t="shared" si="40"/>
        <v>03 Persons</v>
      </c>
      <c r="AC60" s="34">
        <f t="shared" si="41"/>
        <v>3098</v>
      </c>
      <c r="AD60" s="34">
        <f t="shared" si="41"/>
        <v>18</v>
      </c>
      <c r="AE60" s="34">
        <f t="shared" si="41"/>
        <v>18</v>
      </c>
      <c r="AF60" s="71"/>
    </row>
    <row r="61" spans="1:32" ht="23.25" customHeight="1">
      <c r="A61" s="30" t="s">
        <v>612</v>
      </c>
      <c r="B61" s="31" t="s">
        <v>139</v>
      </c>
      <c r="C61" s="31" t="s">
        <v>405</v>
      </c>
      <c r="D61" s="31">
        <v>3650</v>
      </c>
      <c r="E61" s="31">
        <v>0</v>
      </c>
      <c r="F61" s="31">
        <v>0</v>
      </c>
      <c r="G61" s="14"/>
      <c r="H61" s="8"/>
      <c r="I61" s="33"/>
      <c r="J61" s="33"/>
      <c r="K61" s="33">
        <v>18</v>
      </c>
      <c r="M61" s="30" t="str">
        <f t="shared" si="36"/>
        <v xml:space="preserve">Family Beach Villa with Pool </v>
      </c>
      <c r="N61" s="31" t="str">
        <f t="shared" si="36"/>
        <v>BB</v>
      </c>
      <c r="O61" s="31" t="str">
        <f t="shared" si="36"/>
        <v>03 Persons</v>
      </c>
      <c r="P61" s="34">
        <f t="shared" si="37"/>
        <v>3668</v>
      </c>
      <c r="Q61" s="34">
        <f t="shared" si="38"/>
        <v>18</v>
      </c>
      <c r="R61" s="34">
        <f t="shared" si="39"/>
        <v>18</v>
      </c>
      <c r="S61" s="71"/>
      <c r="T61" s="25" t="s">
        <v>612</v>
      </c>
      <c r="U61" s="53">
        <v>25</v>
      </c>
      <c r="V61" s="53">
        <v>0</v>
      </c>
      <c r="W61" s="53">
        <v>0</v>
      </c>
      <c r="X61" s="41"/>
      <c r="Z61" s="30" t="str">
        <f t="shared" si="40"/>
        <v xml:space="preserve">Family Beach Villa with Pool </v>
      </c>
      <c r="AA61" s="31" t="str">
        <f t="shared" si="40"/>
        <v>BB</v>
      </c>
      <c r="AB61" s="31" t="str">
        <f t="shared" si="40"/>
        <v>03 Persons</v>
      </c>
      <c r="AC61" s="34">
        <f t="shared" si="41"/>
        <v>3693</v>
      </c>
      <c r="AD61" s="34">
        <f t="shared" si="41"/>
        <v>18</v>
      </c>
      <c r="AE61" s="34">
        <f t="shared" si="41"/>
        <v>18</v>
      </c>
      <c r="AF61" s="71"/>
    </row>
    <row r="62" spans="1:32" ht="23.25" customHeight="1">
      <c r="A62" s="30" t="s">
        <v>878</v>
      </c>
      <c r="B62" s="31" t="s">
        <v>139</v>
      </c>
      <c r="C62" s="31" t="s">
        <v>68</v>
      </c>
      <c r="D62" s="31">
        <v>3945</v>
      </c>
      <c r="E62" s="31">
        <v>0</v>
      </c>
      <c r="F62" s="31">
        <v>0</v>
      </c>
      <c r="G62" s="14"/>
      <c r="H62" s="8"/>
      <c r="I62" s="33"/>
      <c r="J62" s="33"/>
      <c r="K62" s="33">
        <v>24</v>
      </c>
      <c r="M62" s="30" t="str">
        <f t="shared" si="36"/>
        <v xml:space="preserve">Two Bed Room Ocean Front Bungalow with Pool </v>
      </c>
      <c r="N62" s="31" t="str">
        <f t="shared" si="36"/>
        <v>BB</v>
      </c>
      <c r="O62" s="31" t="str">
        <f t="shared" si="36"/>
        <v>04 Persons</v>
      </c>
      <c r="P62" s="34">
        <f t="shared" si="37"/>
        <v>3969</v>
      </c>
      <c r="Q62" s="34">
        <f t="shared" si="38"/>
        <v>24</v>
      </c>
      <c r="R62" s="34">
        <f t="shared" si="39"/>
        <v>24</v>
      </c>
      <c r="S62" s="71"/>
      <c r="T62" s="25" t="s">
        <v>878</v>
      </c>
      <c r="U62" s="53">
        <v>25</v>
      </c>
      <c r="V62" s="53">
        <v>0</v>
      </c>
      <c r="W62" s="53">
        <v>0</v>
      </c>
      <c r="X62" s="41"/>
      <c r="Z62" s="30" t="str">
        <f t="shared" si="40"/>
        <v xml:space="preserve">Two Bed Room Ocean Front Bungalow with Pool </v>
      </c>
      <c r="AA62" s="31" t="str">
        <f t="shared" si="40"/>
        <v>BB</v>
      </c>
      <c r="AB62" s="31" t="str">
        <f t="shared" si="40"/>
        <v>04 Persons</v>
      </c>
      <c r="AC62" s="34">
        <f t="shared" si="41"/>
        <v>3994</v>
      </c>
      <c r="AD62" s="34">
        <f t="shared" si="41"/>
        <v>24</v>
      </c>
      <c r="AE62" s="34">
        <f t="shared" si="41"/>
        <v>24</v>
      </c>
      <c r="AF62" s="71"/>
    </row>
    <row r="63" spans="1:32" ht="23.25" customHeight="1">
      <c r="A63" s="30" t="s">
        <v>879</v>
      </c>
      <c r="B63" s="31" t="s">
        <v>139</v>
      </c>
      <c r="C63" s="31" t="s">
        <v>68</v>
      </c>
      <c r="D63" s="31">
        <v>8575</v>
      </c>
      <c r="E63" s="31">
        <v>0</v>
      </c>
      <c r="F63" s="31">
        <v>0</v>
      </c>
      <c r="G63" s="14"/>
      <c r="H63" s="8"/>
      <c r="I63" s="33"/>
      <c r="J63" s="33"/>
      <c r="K63" s="33">
        <v>24</v>
      </c>
      <c r="M63" s="30" t="str">
        <f t="shared" si="36"/>
        <v>Two Bed Room Water Suite</v>
      </c>
      <c r="N63" s="31" t="str">
        <f t="shared" si="36"/>
        <v>BB</v>
      </c>
      <c r="O63" s="31" t="str">
        <f t="shared" si="36"/>
        <v>04 Persons</v>
      </c>
      <c r="P63" s="34">
        <f t="shared" si="37"/>
        <v>8599</v>
      </c>
      <c r="Q63" s="34">
        <f t="shared" si="38"/>
        <v>24</v>
      </c>
      <c r="R63" s="34">
        <f t="shared" si="39"/>
        <v>24</v>
      </c>
      <c r="S63" s="71"/>
      <c r="T63" s="147" t="s">
        <v>879</v>
      </c>
      <c r="U63" s="142">
        <f>(P63/1.232)*0.05</f>
        <v>348.98538961038963</v>
      </c>
      <c r="V63" s="53">
        <v>0</v>
      </c>
      <c r="W63" s="53">
        <v>0</v>
      </c>
      <c r="X63" s="41"/>
      <c r="Z63" s="30" t="str">
        <f t="shared" si="40"/>
        <v>Two Bed Room Water Suite</v>
      </c>
      <c r="AA63" s="31" t="str">
        <f t="shared" si="40"/>
        <v>BB</v>
      </c>
      <c r="AB63" s="31" t="str">
        <f t="shared" si="40"/>
        <v>04 Persons</v>
      </c>
      <c r="AC63" s="34">
        <f t="shared" si="41"/>
        <v>8947.9853896103905</v>
      </c>
      <c r="AD63" s="34">
        <f t="shared" si="41"/>
        <v>24</v>
      </c>
      <c r="AE63" s="34">
        <f t="shared" si="41"/>
        <v>24</v>
      </c>
      <c r="AF63" s="71"/>
    </row>
    <row r="64" spans="1:32" ht="23.25" customHeight="1">
      <c r="A64" s="30" t="s">
        <v>880</v>
      </c>
      <c r="B64" s="31" t="s">
        <v>139</v>
      </c>
      <c r="C64" s="31" t="s">
        <v>206</v>
      </c>
      <c r="D64" s="31">
        <v>9860</v>
      </c>
      <c r="E64" s="31">
        <v>0</v>
      </c>
      <c r="F64" s="31">
        <v>0</v>
      </c>
      <c r="G64" s="14"/>
      <c r="H64" s="8"/>
      <c r="I64" s="33"/>
      <c r="J64" s="33"/>
      <c r="K64" s="33">
        <v>36</v>
      </c>
      <c r="M64" s="30" t="str">
        <f t="shared" si="36"/>
        <v>Three Bed Room Land &amp; Ocean Suite</v>
      </c>
      <c r="N64" s="31" t="str">
        <f t="shared" si="36"/>
        <v>BB</v>
      </c>
      <c r="O64" s="31" t="str">
        <f t="shared" si="36"/>
        <v>06 Persons</v>
      </c>
      <c r="P64" s="34">
        <f t="shared" si="37"/>
        <v>9896</v>
      </c>
      <c r="Q64" s="34">
        <f t="shared" si="38"/>
        <v>36</v>
      </c>
      <c r="R64" s="34">
        <f t="shared" si="39"/>
        <v>36</v>
      </c>
      <c r="S64" s="71"/>
      <c r="T64" s="147" t="s">
        <v>880</v>
      </c>
      <c r="U64" s="142">
        <f t="shared" ref="U64:U67" si="42">(P64/1.232)*0.05</f>
        <v>401.62337662337666</v>
      </c>
      <c r="V64" s="53">
        <v>0</v>
      </c>
      <c r="W64" s="53">
        <v>0</v>
      </c>
      <c r="X64" s="41"/>
      <c r="Z64" s="30" t="str">
        <f t="shared" si="40"/>
        <v>Three Bed Room Land &amp; Ocean Suite</v>
      </c>
      <c r="AA64" s="31" t="str">
        <f t="shared" si="40"/>
        <v>BB</v>
      </c>
      <c r="AB64" s="31" t="str">
        <f t="shared" si="40"/>
        <v>06 Persons</v>
      </c>
      <c r="AC64" s="34">
        <f t="shared" si="41"/>
        <v>10297.623376623376</v>
      </c>
      <c r="AD64" s="34">
        <f t="shared" si="41"/>
        <v>36</v>
      </c>
      <c r="AE64" s="34">
        <f t="shared" si="41"/>
        <v>36</v>
      </c>
      <c r="AF64" s="71"/>
    </row>
    <row r="65" spans="1:32" ht="23.25" customHeight="1">
      <c r="A65" s="30" t="s">
        <v>881</v>
      </c>
      <c r="B65" s="31" t="s">
        <v>139</v>
      </c>
      <c r="C65" s="31" t="s">
        <v>206</v>
      </c>
      <c r="D65" s="31">
        <v>11040</v>
      </c>
      <c r="E65" s="31">
        <v>0</v>
      </c>
      <c r="F65" s="31">
        <v>0</v>
      </c>
      <c r="G65" s="14"/>
      <c r="H65" s="8"/>
      <c r="I65" s="33"/>
      <c r="J65" s="33"/>
      <c r="K65" s="33">
        <v>36</v>
      </c>
      <c r="M65" s="30" t="str">
        <f t="shared" si="36"/>
        <v xml:space="preserve">Three Bed Room Water Suite </v>
      </c>
      <c r="N65" s="31" t="str">
        <f t="shared" si="36"/>
        <v>BB</v>
      </c>
      <c r="O65" s="31" t="str">
        <f t="shared" si="36"/>
        <v>06 Persons</v>
      </c>
      <c r="P65" s="34">
        <f t="shared" si="37"/>
        <v>11076</v>
      </c>
      <c r="Q65" s="34">
        <f t="shared" si="38"/>
        <v>36</v>
      </c>
      <c r="R65" s="34">
        <f t="shared" si="39"/>
        <v>36</v>
      </c>
      <c r="S65" s="71"/>
      <c r="T65" s="147" t="s">
        <v>881</v>
      </c>
      <c r="U65" s="142">
        <f t="shared" si="42"/>
        <v>449.51298701298703</v>
      </c>
      <c r="V65" s="53">
        <v>0</v>
      </c>
      <c r="W65" s="53">
        <v>0</v>
      </c>
      <c r="X65" s="41"/>
      <c r="Z65" s="30" t="str">
        <f t="shared" si="40"/>
        <v xml:space="preserve">Three Bed Room Water Suite </v>
      </c>
      <c r="AA65" s="31" t="str">
        <f t="shared" si="40"/>
        <v>BB</v>
      </c>
      <c r="AB65" s="31" t="str">
        <f t="shared" si="40"/>
        <v>06 Persons</v>
      </c>
      <c r="AC65" s="34">
        <f t="shared" si="41"/>
        <v>11525.512987012988</v>
      </c>
      <c r="AD65" s="34">
        <f t="shared" si="41"/>
        <v>36</v>
      </c>
      <c r="AE65" s="34">
        <f t="shared" si="41"/>
        <v>36</v>
      </c>
      <c r="AF65" s="71"/>
    </row>
    <row r="66" spans="1:32" ht="23.25" customHeight="1">
      <c r="A66" s="30" t="s">
        <v>853</v>
      </c>
      <c r="B66" s="31" t="s">
        <v>139</v>
      </c>
      <c r="C66" s="31" t="s">
        <v>68</v>
      </c>
      <c r="D66" s="31">
        <v>11830</v>
      </c>
      <c r="E66" s="31">
        <v>0</v>
      </c>
      <c r="F66" s="31">
        <v>0</v>
      </c>
      <c r="G66" s="14"/>
      <c r="H66" s="8"/>
      <c r="I66" s="33"/>
      <c r="J66" s="33"/>
      <c r="K66" s="33">
        <v>24</v>
      </c>
      <c r="M66" s="30" t="str">
        <f t="shared" si="36"/>
        <v>Two Bed Room Royal Beach Villa</v>
      </c>
      <c r="N66" s="31" t="str">
        <f t="shared" si="36"/>
        <v>BB</v>
      </c>
      <c r="O66" s="31" t="str">
        <f t="shared" si="36"/>
        <v>04 Persons</v>
      </c>
      <c r="P66" s="34">
        <f t="shared" si="37"/>
        <v>11854</v>
      </c>
      <c r="Q66" s="34">
        <f t="shared" si="38"/>
        <v>24</v>
      </c>
      <c r="R66" s="34">
        <f t="shared" si="39"/>
        <v>24</v>
      </c>
      <c r="S66" s="71"/>
      <c r="T66" s="147" t="s">
        <v>853</v>
      </c>
      <c r="U66" s="142">
        <f t="shared" si="42"/>
        <v>481.08766233766238</v>
      </c>
      <c r="V66" s="53">
        <v>0</v>
      </c>
      <c r="W66" s="53">
        <v>0</v>
      </c>
      <c r="X66" s="41"/>
      <c r="Z66" s="30" t="str">
        <f t="shared" si="40"/>
        <v>Two Bed Room Royal Beach Villa</v>
      </c>
      <c r="AA66" s="31" t="str">
        <f t="shared" si="40"/>
        <v>BB</v>
      </c>
      <c r="AB66" s="31" t="str">
        <f t="shared" si="40"/>
        <v>04 Persons</v>
      </c>
      <c r="AC66" s="34">
        <f t="shared" si="41"/>
        <v>12335.087662337663</v>
      </c>
      <c r="AD66" s="34">
        <f t="shared" si="41"/>
        <v>24</v>
      </c>
      <c r="AE66" s="34">
        <f t="shared" si="41"/>
        <v>24</v>
      </c>
      <c r="AF66" s="71"/>
    </row>
    <row r="67" spans="1:32" ht="23.25" customHeight="1">
      <c r="A67" s="30" t="s">
        <v>882</v>
      </c>
      <c r="B67" s="31" t="s">
        <v>139</v>
      </c>
      <c r="C67" s="31" t="s">
        <v>206</v>
      </c>
      <c r="D67" s="31">
        <v>17745</v>
      </c>
      <c r="E67" s="31">
        <v>0</v>
      </c>
      <c r="F67" s="31">
        <v>0</v>
      </c>
      <c r="G67" s="14"/>
      <c r="H67" s="8"/>
      <c r="I67" s="33"/>
      <c r="J67" s="33"/>
      <c r="K67" s="33">
        <v>36</v>
      </c>
      <c r="M67" s="30" t="str">
        <f t="shared" si="36"/>
        <v>Three Bed Room Landaa Estate</v>
      </c>
      <c r="N67" s="31" t="str">
        <f t="shared" si="36"/>
        <v>BB</v>
      </c>
      <c r="O67" s="31" t="str">
        <f t="shared" si="36"/>
        <v>06 Persons</v>
      </c>
      <c r="P67" s="34">
        <f t="shared" si="37"/>
        <v>17781</v>
      </c>
      <c r="Q67" s="34">
        <f t="shared" si="38"/>
        <v>36</v>
      </c>
      <c r="R67" s="34">
        <f t="shared" si="39"/>
        <v>36</v>
      </c>
      <c r="S67" s="71"/>
      <c r="T67" s="147" t="s">
        <v>882</v>
      </c>
      <c r="U67" s="142">
        <f t="shared" si="42"/>
        <v>721.6314935064936</v>
      </c>
      <c r="V67" s="53">
        <v>0</v>
      </c>
      <c r="W67" s="53">
        <v>0</v>
      </c>
      <c r="X67" s="41"/>
      <c r="Z67" s="30" t="str">
        <f t="shared" si="40"/>
        <v>Three Bed Room Landaa Estate</v>
      </c>
      <c r="AA67" s="31" t="str">
        <f t="shared" si="40"/>
        <v>BB</v>
      </c>
      <c r="AB67" s="31" t="str">
        <f t="shared" si="40"/>
        <v>06 Persons</v>
      </c>
      <c r="AC67" s="34">
        <f t="shared" si="41"/>
        <v>18502.631493506495</v>
      </c>
      <c r="AD67" s="34">
        <f t="shared" si="41"/>
        <v>36</v>
      </c>
      <c r="AE67" s="34">
        <f t="shared" si="41"/>
        <v>36</v>
      </c>
      <c r="AF67" s="71"/>
    </row>
  </sheetData>
  <sheetProtection algorithmName="SHA-512" hashValue="KEWVCKor76ooSHQt0dS3OU7BXzz2WxDIMi8fxP/MqK7ItI1ZeNd0Fsoatj+Cka76VFMnxdiWvekhyiCvDqlTEw==" saltValue="glV7NXgC/UzjqJxNKrnHzQ==" spinCount="100000" sheet="1" selectLockedCells="1" selectUnlockedCells="1"/>
  <mergeCells count="36">
    <mergeCell ref="Z9:Z10"/>
    <mergeCell ref="AA9:AA10"/>
    <mergeCell ref="AB9:AB10"/>
    <mergeCell ref="A24:A25"/>
    <mergeCell ref="B24:B25"/>
    <mergeCell ref="C24:C25"/>
    <mergeCell ref="M24:M25"/>
    <mergeCell ref="N24:N25"/>
    <mergeCell ref="O24:O25"/>
    <mergeCell ref="Z24:Z25"/>
    <mergeCell ref="A9:A10"/>
    <mergeCell ref="B9:B10"/>
    <mergeCell ref="C9:C10"/>
    <mergeCell ref="M9:M10"/>
    <mergeCell ref="N9:N10"/>
    <mergeCell ref="O9:O10"/>
    <mergeCell ref="AA24:AA25"/>
    <mergeCell ref="AB24:AB25"/>
    <mergeCell ref="A39:A40"/>
    <mergeCell ref="B39:B40"/>
    <mergeCell ref="C39:C40"/>
    <mergeCell ref="M39:M40"/>
    <mergeCell ref="N39:N40"/>
    <mergeCell ref="O39:O40"/>
    <mergeCell ref="Z39:Z40"/>
    <mergeCell ref="AA39:AA40"/>
    <mergeCell ref="AB39:AB40"/>
    <mergeCell ref="O54:O55"/>
    <mergeCell ref="Z54:Z55"/>
    <mergeCell ref="AA54:AA55"/>
    <mergeCell ref="AB54:AB55"/>
    <mergeCell ref="A54:A55"/>
    <mergeCell ref="B54:B55"/>
    <mergeCell ref="C54:C55"/>
    <mergeCell ref="M54:M55"/>
    <mergeCell ref="N54:N55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&amp;R&amp;8 2016</oddHeader>
    <oddFooter>&amp;L&amp;8INTOUR MALDIVES - A&amp;C&amp;8&amp;P of &amp;N&amp;R&amp;8AMILLA FUSHI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65CB6-1097-4B02-B350-CF6B2D80390C}">
  <sheetPr codeName="Лист77"/>
  <dimension ref="A1:K25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4.85546875" style="1" customWidth="1"/>
    <col min="2" max="2" width="10.140625" style="1" customWidth="1"/>
    <col min="3" max="3" width="11.5703125" style="2" customWidth="1"/>
    <col min="4" max="4" width="10.140625" style="2" customWidth="1"/>
    <col min="5" max="5" width="10.140625" style="3" customWidth="1"/>
    <col min="6" max="6" width="33.42578125" style="3" customWidth="1"/>
    <col min="7" max="11" width="10.140625" style="1" customWidth="1"/>
    <col min="12" max="16384" width="9.140625" style="1"/>
  </cols>
  <sheetData>
    <row r="1" spans="1:11" ht="20.25" customHeight="1">
      <c r="A1" s="300" t="s">
        <v>2072</v>
      </c>
      <c r="B1" s="300"/>
      <c r="C1" s="300"/>
      <c r="D1" s="300"/>
      <c r="K1" s="4"/>
    </row>
    <row r="2" spans="1:11" s="2" customFormat="1" ht="24.6" customHeight="1">
      <c r="A2" s="5"/>
      <c r="B2" s="5"/>
      <c r="E2" s="3"/>
      <c r="F2" s="3"/>
      <c r="G2" s="1"/>
      <c r="H2" s="1"/>
      <c r="I2" s="1"/>
      <c r="J2" s="1"/>
      <c r="K2" s="1"/>
    </row>
    <row r="3" spans="1:11" s="2" customFormat="1" ht="24.6" customHeight="1">
      <c r="A3" s="15" t="s">
        <v>890</v>
      </c>
      <c r="B3" s="15"/>
      <c r="E3" s="3"/>
      <c r="F3" s="3"/>
      <c r="G3" s="1"/>
      <c r="H3" s="1"/>
      <c r="I3" s="1"/>
      <c r="J3" s="1"/>
      <c r="K3" s="1"/>
    </row>
    <row r="4" spans="1:11" s="2" customFormat="1" ht="24.6" customHeight="1">
      <c r="A4" s="23" t="s">
        <v>891</v>
      </c>
      <c r="B4" s="15"/>
      <c r="E4" s="3"/>
      <c r="F4" s="3"/>
      <c r="G4" s="1"/>
      <c r="H4" s="1"/>
      <c r="I4" s="1"/>
      <c r="J4" s="1"/>
      <c r="K4" s="1"/>
    </row>
    <row r="5" spans="1:11" s="2" customFormat="1" ht="24.6" customHeight="1">
      <c r="A5" s="23" t="s">
        <v>892</v>
      </c>
      <c r="B5" s="15"/>
      <c r="E5" s="3"/>
      <c r="F5" s="3"/>
      <c r="G5" s="1"/>
      <c r="H5" s="1"/>
      <c r="I5" s="1"/>
      <c r="J5" s="1"/>
      <c r="K5" s="1"/>
    </row>
    <row r="6" spans="1:11" s="2" customFormat="1" ht="24.6" customHeight="1">
      <c r="A6" s="23" t="s">
        <v>893</v>
      </c>
      <c r="B6" s="15"/>
      <c r="E6" s="3"/>
      <c r="F6" s="3"/>
      <c r="G6" s="1"/>
      <c r="H6" s="1"/>
      <c r="I6" s="1"/>
      <c r="J6" s="1"/>
      <c r="K6" s="1"/>
    </row>
    <row r="7" spans="1:11" s="2" customFormat="1" ht="24.6" customHeight="1">
      <c r="A7" s="23" t="s">
        <v>894</v>
      </c>
      <c r="B7" s="15"/>
      <c r="E7" s="3"/>
      <c r="F7" s="3"/>
      <c r="G7" s="1"/>
      <c r="H7" s="1"/>
      <c r="I7" s="1"/>
      <c r="J7" s="1"/>
      <c r="K7" s="1"/>
    </row>
    <row r="8" spans="1:11" s="2" customFormat="1" ht="24.6" customHeight="1">
      <c r="A8" s="23" t="s">
        <v>895</v>
      </c>
      <c r="B8" s="15"/>
      <c r="E8" s="3"/>
      <c r="F8" s="3"/>
      <c r="G8" s="1"/>
      <c r="H8" s="1"/>
      <c r="I8" s="1"/>
      <c r="J8" s="1"/>
      <c r="K8" s="1"/>
    </row>
    <row r="9" spans="1:11" s="2" customFormat="1" ht="24.6" customHeight="1">
      <c r="A9" s="23" t="s">
        <v>896</v>
      </c>
      <c r="B9" s="15"/>
      <c r="E9" s="3"/>
      <c r="F9" s="3"/>
      <c r="G9" s="1"/>
      <c r="H9" s="1"/>
      <c r="I9" s="1"/>
      <c r="J9" s="1"/>
      <c r="K9" s="1"/>
    </row>
    <row r="10" spans="1:11" s="2" customFormat="1" ht="24.6" customHeight="1">
      <c r="A10" s="23" t="s">
        <v>897</v>
      </c>
      <c r="B10" s="15"/>
      <c r="E10" s="3"/>
      <c r="F10" s="3"/>
      <c r="G10" s="1"/>
      <c r="H10" s="1"/>
      <c r="I10" s="1"/>
      <c r="J10" s="1"/>
      <c r="K10" s="1"/>
    </row>
    <row r="11" spans="1:11" s="2" customFormat="1" ht="24.6" customHeight="1">
      <c r="A11" s="23"/>
      <c r="B11" s="15"/>
      <c r="E11" s="3"/>
      <c r="F11" s="3"/>
      <c r="G11" s="1"/>
      <c r="H11" s="1"/>
      <c r="I11" s="1"/>
      <c r="J11" s="1"/>
      <c r="K11" s="1"/>
    </row>
    <row r="12" spans="1:11" s="2" customFormat="1" ht="24.6" customHeight="1">
      <c r="A12" s="15" t="s">
        <v>898</v>
      </c>
      <c r="B12" s="15"/>
      <c r="E12" s="3"/>
      <c r="F12" s="3"/>
      <c r="G12" s="1"/>
      <c r="H12" s="1"/>
      <c r="I12" s="1"/>
      <c r="J12" s="1"/>
      <c r="K12" s="1"/>
    </row>
    <row r="13" spans="1:11" s="2" customFormat="1" ht="24.6" customHeight="1">
      <c r="A13" s="5" t="s">
        <v>899</v>
      </c>
      <c r="B13" s="15"/>
      <c r="E13" s="3"/>
      <c r="F13" s="3"/>
      <c r="G13" s="1"/>
      <c r="H13" s="1"/>
      <c r="I13" s="1"/>
      <c r="J13" s="1"/>
      <c r="K13" s="1"/>
    </row>
    <row r="14" spans="1:11" s="2" customFormat="1" ht="24.6" customHeight="1">
      <c r="A14" s="5" t="s">
        <v>900</v>
      </c>
      <c r="B14" s="15"/>
      <c r="E14" s="3"/>
      <c r="F14" s="3"/>
      <c r="G14" s="1"/>
      <c r="H14" s="1"/>
      <c r="I14" s="1"/>
      <c r="J14" s="1"/>
      <c r="K14" s="1"/>
    </row>
    <row r="15" spans="1:11" s="2" customFormat="1" ht="24.6" customHeight="1">
      <c r="A15" s="5" t="s">
        <v>901</v>
      </c>
      <c r="B15" s="15"/>
      <c r="E15" s="3"/>
      <c r="F15" s="3"/>
      <c r="G15" s="1"/>
      <c r="H15" s="1"/>
      <c r="I15" s="1"/>
      <c r="J15" s="1"/>
      <c r="K15" s="1"/>
    </row>
    <row r="16" spans="1:11" s="2" customFormat="1" ht="24.6" customHeight="1">
      <c r="A16" s="5" t="s">
        <v>902</v>
      </c>
      <c r="B16" s="15"/>
      <c r="E16" s="3"/>
      <c r="F16" s="3"/>
      <c r="G16" s="1"/>
      <c r="H16" s="1"/>
      <c r="I16" s="1"/>
      <c r="J16" s="1"/>
      <c r="K16" s="1"/>
    </row>
    <row r="17" spans="1:11" s="2" customFormat="1" ht="24.6" customHeight="1">
      <c r="A17" s="5" t="s">
        <v>903</v>
      </c>
      <c r="B17" s="5"/>
      <c r="E17" s="3"/>
      <c r="F17" s="3"/>
      <c r="G17" s="1"/>
      <c r="H17" s="1"/>
      <c r="I17" s="1"/>
      <c r="J17" s="1"/>
      <c r="K17" s="1"/>
    </row>
    <row r="18" spans="1:11" s="2" customFormat="1" ht="24.6" customHeight="1">
      <c r="A18" s="23"/>
      <c r="B18" s="5"/>
      <c r="E18" s="3"/>
      <c r="F18" s="3"/>
      <c r="G18" s="1"/>
      <c r="H18" s="1"/>
      <c r="I18" s="1"/>
      <c r="J18" s="1"/>
      <c r="K18" s="1"/>
    </row>
    <row r="19" spans="1:11" s="2" customFormat="1" ht="24.6" customHeight="1">
      <c r="A19" s="15" t="s">
        <v>407</v>
      </c>
      <c r="B19" s="5"/>
      <c r="E19" s="3"/>
      <c r="F19" s="3"/>
      <c r="G19" s="1"/>
      <c r="H19" s="1"/>
      <c r="I19" s="1"/>
      <c r="J19" s="1"/>
      <c r="K19" s="1"/>
    </row>
    <row r="20" spans="1:11" s="2" customFormat="1" ht="24.6" customHeight="1">
      <c r="A20" s="5" t="s">
        <v>904</v>
      </c>
      <c r="B20" s="5"/>
      <c r="E20" s="3"/>
      <c r="F20" s="3"/>
      <c r="G20" s="1"/>
      <c r="H20" s="1"/>
      <c r="I20" s="1"/>
      <c r="J20" s="1"/>
      <c r="K20" s="1"/>
    </row>
    <row r="21" spans="1:11" s="2" customFormat="1" ht="24.6" customHeight="1">
      <c r="A21" s="5" t="s">
        <v>905</v>
      </c>
      <c r="B21" s="5"/>
      <c r="E21" s="3"/>
      <c r="F21" s="3"/>
      <c r="G21" s="1"/>
      <c r="H21" s="1"/>
      <c r="I21" s="1"/>
      <c r="J21" s="1"/>
      <c r="K21" s="1"/>
    </row>
    <row r="22" spans="1:11" s="2" customFormat="1" ht="24.6" customHeight="1">
      <c r="A22" s="5" t="s">
        <v>389</v>
      </c>
      <c r="B22" s="1"/>
      <c r="E22" s="3"/>
      <c r="F22" s="3"/>
      <c r="G22" s="1"/>
      <c r="H22" s="1"/>
      <c r="I22" s="1"/>
      <c r="J22" s="1"/>
      <c r="K22" s="1"/>
    </row>
    <row r="23" spans="1:11" s="2" customFormat="1" ht="24.6" customHeight="1">
      <c r="A23" s="5" t="s">
        <v>906</v>
      </c>
      <c r="B23" s="1"/>
      <c r="E23" s="3"/>
      <c r="F23" s="3"/>
      <c r="G23" s="1"/>
      <c r="H23" s="1"/>
      <c r="I23" s="1"/>
      <c r="J23" s="1"/>
      <c r="K23" s="1"/>
    </row>
    <row r="24" spans="1:11" s="2" customFormat="1" ht="20.25" customHeight="1">
      <c r="A24" s="5"/>
      <c r="B24" s="1"/>
      <c r="E24" s="3"/>
      <c r="F24" s="3"/>
      <c r="G24" s="1"/>
      <c r="H24" s="1"/>
      <c r="I24" s="1"/>
      <c r="J24" s="1"/>
      <c r="K24" s="1"/>
    </row>
    <row r="25" spans="1:11" s="2" customFormat="1" ht="20.25" customHeight="1">
      <c r="A25" s="5"/>
      <c r="B25" s="1"/>
      <c r="E25" s="3"/>
      <c r="F25" s="3"/>
      <c r="G25" s="1"/>
      <c r="H25" s="1"/>
      <c r="I25" s="1"/>
      <c r="J25" s="1"/>
      <c r="K25" s="1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&amp;N&amp;R&amp;"Candara,Regular"&amp;8Fun Island Resort &amp; Spa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67A0F-4103-47AF-9479-87E26BDDFF20}">
  <sheetPr codeName="Лист78">
    <tabColor rgb="FFFF0000"/>
  </sheetPr>
  <dimension ref="A5:BF31"/>
  <sheetViews>
    <sheetView topLeftCell="BG1" zoomScale="110" zoomScaleNormal="110" zoomScaleSheetLayoutView="100" workbookViewId="0">
      <selection sqref="A1:BF1048576"/>
    </sheetView>
  </sheetViews>
  <sheetFormatPr defaultColWidth="14.7109375" defaultRowHeight="18" customHeight="1"/>
  <cols>
    <col min="1" max="58" width="0" style="25" hidden="1" customWidth="1"/>
    <col min="59" max="16384" width="14.7109375" style="25"/>
  </cols>
  <sheetData>
    <row r="5" spans="1:58" ht="18" customHeight="1">
      <c r="M5" s="25" t="s">
        <v>393</v>
      </c>
    </row>
    <row r="8" spans="1:58" ht="18" customHeight="1">
      <c r="A8" s="25" t="s">
        <v>907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18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18" customHeight="1">
      <c r="A10" s="298"/>
      <c r="B10" s="298"/>
      <c r="C10" s="298"/>
      <c r="D10" s="285" t="s">
        <v>908</v>
      </c>
      <c r="E10" s="286"/>
      <c r="F10" s="286"/>
      <c r="G10" s="287"/>
      <c r="H10" s="285" t="s">
        <v>453</v>
      </c>
      <c r="I10" s="286"/>
      <c r="J10" s="286"/>
      <c r="K10" s="287"/>
      <c r="M10" s="299"/>
      <c r="N10" s="299"/>
      <c r="O10" s="299"/>
      <c r="P10" s="288" t="str">
        <f>D10</f>
        <v>28 Dec 2019 to 06 Jan 2020</v>
      </c>
      <c r="Q10" s="289"/>
      <c r="R10" s="289"/>
      <c r="S10" s="290"/>
      <c r="T10" s="288" t="str">
        <f>H10</f>
        <v>07 Jan 2020 to 31 Mar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28 Dec 2019 to 06 Jan 2020</v>
      </c>
      <c r="AI10" s="292"/>
      <c r="AJ10" s="292"/>
      <c r="AK10" s="293"/>
      <c r="AL10" s="291" t="str">
        <f>T10</f>
        <v>07 Jan 2020 to 31 Mar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28 Dec 2019 to 06 Jan 2020</v>
      </c>
      <c r="AZ10" s="283"/>
      <c r="BA10" s="283"/>
      <c r="BB10" s="284"/>
      <c r="BC10" s="282" t="str">
        <f>AL10</f>
        <v>07 Jan 2020 to 31 Mar 2020</v>
      </c>
      <c r="BD10" s="283"/>
      <c r="BE10" s="283"/>
      <c r="BF10" s="284"/>
    </row>
    <row r="11" spans="1:58" ht="18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18" customHeight="1">
      <c r="A12" s="30" t="s">
        <v>909</v>
      </c>
      <c r="B12" s="31" t="s">
        <v>92</v>
      </c>
      <c r="C12" s="31" t="s">
        <v>93</v>
      </c>
      <c r="D12" s="31">
        <v>435</v>
      </c>
      <c r="E12" s="31">
        <v>443</v>
      </c>
      <c r="F12" s="31">
        <v>598</v>
      </c>
      <c r="G12" s="31">
        <v>55</v>
      </c>
      <c r="H12" s="69">
        <v>287</v>
      </c>
      <c r="I12" s="69">
        <v>295</v>
      </c>
      <c r="J12" s="69">
        <v>398</v>
      </c>
      <c r="K12" s="69">
        <v>55</v>
      </c>
      <c r="M12" s="30" t="str">
        <f t="shared" ref="M12:O13" si="0">A12</f>
        <v xml:space="preserve">Beach Front Room </v>
      </c>
      <c r="N12" s="31" t="str">
        <f t="shared" si="0"/>
        <v>FB</v>
      </c>
      <c r="O12" s="31" t="str">
        <f t="shared" si="0"/>
        <v>As Quoted</v>
      </c>
      <c r="P12" s="31">
        <f>SUM(D12)</f>
        <v>435</v>
      </c>
      <c r="Q12" s="31">
        <f>SUM(E12)</f>
        <v>443</v>
      </c>
      <c r="R12" s="31">
        <f>(F12)</f>
        <v>598</v>
      </c>
      <c r="S12" s="31">
        <f>(G12)</f>
        <v>55</v>
      </c>
      <c r="T12" s="31">
        <f t="shared" ref="T12:W13" si="1">SUM(H12)</f>
        <v>287</v>
      </c>
      <c r="U12" s="31">
        <f t="shared" si="1"/>
        <v>295</v>
      </c>
      <c r="V12" s="31">
        <f t="shared" si="1"/>
        <v>398</v>
      </c>
      <c r="W12" s="31">
        <f t="shared" si="1"/>
        <v>55</v>
      </c>
      <c r="X12" s="8"/>
      <c r="Y12" s="33"/>
      <c r="Z12" s="33"/>
      <c r="AA12" s="33">
        <v>0</v>
      </c>
      <c r="AB12" s="33">
        <v>0</v>
      </c>
      <c r="AC12" s="33">
        <v>0</v>
      </c>
      <c r="AE12" s="30" t="str">
        <f t="shared" ref="AE12:AJ13" si="2">M12</f>
        <v xml:space="preserve">Beach Front Room </v>
      </c>
      <c r="AF12" s="31" t="str">
        <f t="shared" si="2"/>
        <v>FB</v>
      </c>
      <c r="AG12" s="31" t="str">
        <f t="shared" si="2"/>
        <v>As Quoted</v>
      </c>
      <c r="AH12" s="31">
        <f t="shared" si="2"/>
        <v>435</v>
      </c>
      <c r="AI12" s="34">
        <f t="shared" si="2"/>
        <v>443</v>
      </c>
      <c r="AJ12" s="34">
        <f t="shared" si="2"/>
        <v>598</v>
      </c>
      <c r="AK12" s="34">
        <f>S12+AA12</f>
        <v>55</v>
      </c>
      <c r="AL12" s="34">
        <f t="shared" ref="AL12:AN13" si="3">T12</f>
        <v>287</v>
      </c>
      <c r="AM12" s="34">
        <f t="shared" si="3"/>
        <v>295</v>
      </c>
      <c r="AN12" s="34">
        <f t="shared" si="3"/>
        <v>398</v>
      </c>
      <c r="AO12" s="34">
        <f>W12+AA12</f>
        <v>55</v>
      </c>
      <c r="AQ12" s="35">
        <v>20</v>
      </c>
      <c r="AR12" s="35">
        <v>1</v>
      </c>
      <c r="AS12" s="35">
        <v>10</v>
      </c>
      <c r="AT12" s="36">
        <v>1</v>
      </c>
      <c r="AV12" s="30" t="str">
        <f t="shared" ref="AV12:AX13" si="4">AE12</f>
        <v xml:space="preserve">Beach Front Room </v>
      </c>
      <c r="AW12" s="31" t="str">
        <f t="shared" si="4"/>
        <v>FB</v>
      </c>
      <c r="AX12" s="31" t="str">
        <f t="shared" si="4"/>
        <v>As Quoted</v>
      </c>
      <c r="AY12" s="31">
        <f>AH12+AQ12</f>
        <v>455</v>
      </c>
      <c r="AZ12" s="31">
        <f>AI12+AQ12</f>
        <v>463</v>
      </c>
      <c r="BA12" s="31">
        <f t="shared" ref="BA12:BC13" si="5">AJ12+AQ12</f>
        <v>618</v>
      </c>
      <c r="BB12" s="31">
        <f t="shared" si="5"/>
        <v>56</v>
      </c>
      <c r="BC12" s="31">
        <f t="shared" si="5"/>
        <v>297</v>
      </c>
      <c r="BD12" s="31">
        <f>AM12+AS12</f>
        <v>305</v>
      </c>
      <c r="BE12" s="31">
        <f>AN12+AS12</f>
        <v>408</v>
      </c>
      <c r="BF12" s="31">
        <f>AO12+AT12</f>
        <v>56</v>
      </c>
    </row>
    <row r="13" spans="1:58" ht="18" customHeight="1">
      <c r="A13" s="30" t="s">
        <v>575</v>
      </c>
      <c r="B13" s="31" t="s">
        <v>92</v>
      </c>
      <c r="C13" s="31" t="s">
        <v>93</v>
      </c>
      <c r="D13" s="31">
        <v>561</v>
      </c>
      <c r="E13" s="31">
        <v>569</v>
      </c>
      <c r="F13" s="31">
        <v>0</v>
      </c>
      <c r="G13" s="31">
        <v>0</v>
      </c>
      <c r="H13" s="69">
        <v>355</v>
      </c>
      <c r="I13" s="69">
        <v>363</v>
      </c>
      <c r="J13" s="69">
        <v>0</v>
      </c>
      <c r="K13" s="69">
        <v>0</v>
      </c>
      <c r="M13" s="30" t="str">
        <f t="shared" si="0"/>
        <v xml:space="preserve">Deluxe Beach Bungalow </v>
      </c>
      <c r="N13" s="31" t="str">
        <f t="shared" si="0"/>
        <v>FB</v>
      </c>
      <c r="O13" s="31" t="str">
        <f t="shared" si="0"/>
        <v>As Quoted</v>
      </c>
      <c r="P13" s="31">
        <f>SUM(D13)</f>
        <v>561</v>
      </c>
      <c r="Q13" s="31">
        <f>SUM(E13)</f>
        <v>569</v>
      </c>
      <c r="R13" s="31">
        <f>(F13)</f>
        <v>0</v>
      </c>
      <c r="S13" s="31">
        <f>(G13)</f>
        <v>0</v>
      </c>
      <c r="T13" s="31">
        <f t="shared" si="1"/>
        <v>355</v>
      </c>
      <c r="U13" s="31">
        <f t="shared" si="1"/>
        <v>363</v>
      </c>
      <c r="V13" s="31">
        <f t="shared" si="1"/>
        <v>0</v>
      </c>
      <c r="W13" s="31">
        <f t="shared" si="1"/>
        <v>0</v>
      </c>
      <c r="X13" s="8"/>
      <c r="Y13" s="33"/>
      <c r="Z13" s="33"/>
      <c r="AA13" s="33">
        <v>0</v>
      </c>
      <c r="AB13" s="33">
        <v>0</v>
      </c>
      <c r="AC13" s="33">
        <v>0</v>
      </c>
      <c r="AE13" s="30" t="str">
        <f t="shared" si="2"/>
        <v xml:space="preserve">Deluxe Beach Bungalow </v>
      </c>
      <c r="AF13" s="31" t="str">
        <f t="shared" si="2"/>
        <v>FB</v>
      </c>
      <c r="AG13" s="31" t="str">
        <f t="shared" si="2"/>
        <v>As Quoted</v>
      </c>
      <c r="AH13" s="31">
        <f t="shared" si="2"/>
        <v>561</v>
      </c>
      <c r="AI13" s="34">
        <f t="shared" si="2"/>
        <v>569</v>
      </c>
      <c r="AJ13" s="34">
        <f t="shared" si="2"/>
        <v>0</v>
      </c>
      <c r="AK13" s="34">
        <f>S13+AA13</f>
        <v>0</v>
      </c>
      <c r="AL13" s="34">
        <f t="shared" si="3"/>
        <v>355</v>
      </c>
      <c r="AM13" s="34">
        <f t="shared" si="3"/>
        <v>363</v>
      </c>
      <c r="AN13" s="34">
        <f t="shared" si="3"/>
        <v>0</v>
      </c>
      <c r="AO13" s="34">
        <f>W13+AA13</f>
        <v>0</v>
      </c>
      <c r="AQ13" s="35">
        <v>20</v>
      </c>
      <c r="AR13" s="35">
        <v>0</v>
      </c>
      <c r="AS13" s="35">
        <v>10</v>
      </c>
      <c r="AT13" s="36">
        <v>0</v>
      </c>
      <c r="AV13" s="30" t="str">
        <f t="shared" si="4"/>
        <v xml:space="preserve">Deluxe Beach Bungalow </v>
      </c>
      <c r="AW13" s="31" t="str">
        <f t="shared" si="4"/>
        <v>FB</v>
      </c>
      <c r="AX13" s="31" t="str">
        <f t="shared" si="4"/>
        <v>As Quoted</v>
      </c>
      <c r="AY13" s="31">
        <f>AH13+AQ13</f>
        <v>581</v>
      </c>
      <c r="AZ13" s="31">
        <f>AI13+AQ13</f>
        <v>589</v>
      </c>
      <c r="BA13" s="31" t="s">
        <v>55</v>
      </c>
      <c r="BB13" s="31" t="s">
        <v>55</v>
      </c>
      <c r="BC13" s="31">
        <f t="shared" si="5"/>
        <v>365</v>
      </c>
      <c r="BD13" s="31">
        <f>AM13+AS13</f>
        <v>373</v>
      </c>
      <c r="BE13" s="31" t="s">
        <v>55</v>
      </c>
      <c r="BF13" s="31" t="s">
        <v>55</v>
      </c>
    </row>
    <row r="14" spans="1:58" ht="18" customHeight="1">
      <c r="A14" s="25" t="s">
        <v>907</v>
      </c>
      <c r="M14" s="25" t="s">
        <v>24</v>
      </c>
      <c r="Y14" s="25" t="s">
        <v>25</v>
      </c>
      <c r="AE14" s="25" t="s">
        <v>26</v>
      </c>
      <c r="AQ14" s="25" t="s">
        <v>27</v>
      </c>
      <c r="AV14" s="25" t="s">
        <v>28</v>
      </c>
    </row>
    <row r="15" spans="1:58" ht="18" customHeight="1">
      <c r="A15" s="298" t="s">
        <v>0</v>
      </c>
      <c r="B15" s="298" t="s">
        <v>1</v>
      </c>
      <c r="C15" s="298" t="s">
        <v>29</v>
      </c>
      <c r="D15" s="285" t="s">
        <v>47</v>
      </c>
      <c r="E15" s="286"/>
      <c r="F15" s="286"/>
      <c r="G15" s="287"/>
      <c r="H15" s="285" t="s">
        <v>48</v>
      </c>
      <c r="I15" s="286"/>
      <c r="J15" s="286"/>
      <c r="K15" s="287"/>
      <c r="M15" s="299" t="s">
        <v>0</v>
      </c>
      <c r="N15" s="299" t="s">
        <v>1</v>
      </c>
      <c r="O15" s="299" t="s">
        <v>29</v>
      </c>
      <c r="P15" s="288" t="str">
        <f>D15</f>
        <v>Season 3</v>
      </c>
      <c r="Q15" s="289"/>
      <c r="R15" s="289"/>
      <c r="S15" s="290"/>
      <c r="T15" s="288" t="str">
        <f>H15</f>
        <v>Season 4</v>
      </c>
      <c r="U15" s="289"/>
      <c r="V15" s="289"/>
      <c r="W15" s="290"/>
      <c r="X15" s="8"/>
      <c r="Y15" s="26" t="s">
        <v>32</v>
      </c>
      <c r="Z15" s="26" t="s">
        <v>33</v>
      </c>
      <c r="AA15" s="26" t="s">
        <v>34</v>
      </c>
      <c r="AB15" s="26" t="s">
        <v>34</v>
      </c>
      <c r="AC15" s="26" t="s">
        <v>34</v>
      </c>
      <c r="AE15" s="294" t="s">
        <v>0</v>
      </c>
      <c r="AF15" s="294" t="s">
        <v>1</v>
      </c>
      <c r="AG15" s="294" t="s">
        <v>29</v>
      </c>
      <c r="AH15" s="291" t="str">
        <f>P15</f>
        <v>Season 3</v>
      </c>
      <c r="AI15" s="292"/>
      <c r="AJ15" s="292"/>
      <c r="AK15" s="293"/>
      <c r="AL15" s="291" t="str">
        <f>T15</f>
        <v>Season 4</v>
      </c>
      <c r="AM15" s="292"/>
      <c r="AN15" s="292"/>
      <c r="AO15" s="293"/>
      <c r="AQ15" s="27"/>
      <c r="AR15" s="27"/>
      <c r="AS15" s="27"/>
      <c r="AT15" s="28"/>
      <c r="AV15" s="295" t="s">
        <v>0</v>
      </c>
      <c r="AW15" s="295" t="s">
        <v>1</v>
      </c>
      <c r="AX15" s="295" t="s">
        <v>29</v>
      </c>
      <c r="AY15" s="282" t="str">
        <f>AH15</f>
        <v>Season 3</v>
      </c>
      <c r="AZ15" s="283"/>
      <c r="BA15" s="283"/>
      <c r="BB15" s="284"/>
      <c r="BC15" s="282" t="str">
        <f>AL15</f>
        <v>Season 4</v>
      </c>
      <c r="BD15" s="283"/>
      <c r="BE15" s="283"/>
      <c r="BF15" s="284"/>
    </row>
    <row r="16" spans="1:58" ht="18" customHeight="1">
      <c r="A16" s="298"/>
      <c r="B16" s="298"/>
      <c r="C16" s="298"/>
      <c r="D16" s="285" t="s">
        <v>50</v>
      </c>
      <c r="E16" s="286"/>
      <c r="F16" s="286"/>
      <c r="G16" s="287"/>
      <c r="H16" s="285" t="s">
        <v>53</v>
      </c>
      <c r="I16" s="286"/>
      <c r="J16" s="286"/>
      <c r="K16" s="287"/>
      <c r="M16" s="299"/>
      <c r="N16" s="299"/>
      <c r="O16" s="299"/>
      <c r="P16" s="288" t="str">
        <f>D16</f>
        <v>01 Apr 2020 to 30 Apr 2020</v>
      </c>
      <c r="Q16" s="289"/>
      <c r="R16" s="289"/>
      <c r="S16" s="290"/>
      <c r="T16" s="288" t="str">
        <f>H16</f>
        <v>01 May 2020 to 31 Jul 2020</v>
      </c>
      <c r="U16" s="289"/>
      <c r="V16" s="289"/>
      <c r="W16" s="290"/>
      <c r="X16" s="8"/>
      <c r="Y16" s="26" t="s">
        <v>37</v>
      </c>
      <c r="Z16" s="26" t="s">
        <v>38</v>
      </c>
      <c r="AA16" s="26" t="s">
        <v>38</v>
      </c>
      <c r="AB16" s="26" t="s">
        <v>38</v>
      </c>
      <c r="AC16" s="26"/>
      <c r="AE16" s="294"/>
      <c r="AF16" s="294"/>
      <c r="AG16" s="294"/>
      <c r="AH16" s="291" t="str">
        <f>P16</f>
        <v>01 Apr 2020 to 30 Apr 2020</v>
      </c>
      <c r="AI16" s="292"/>
      <c r="AJ16" s="292"/>
      <c r="AK16" s="293"/>
      <c r="AL16" s="291" t="str">
        <f>T16</f>
        <v>01 May 2020 to 31 Jul 2020</v>
      </c>
      <c r="AM16" s="292"/>
      <c r="AN16" s="292"/>
      <c r="AO16" s="293"/>
      <c r="AQ16" s="27" t="s">
        <v>39</v>
      </c>
      <c r="AR16" s="27"/>
      <c r="AS16" s="27" t="s">
        <v>40</v>
      </c>
      <c r="AT16" s="28"/>
      <c r="AV16" s="296"/>
      <c r="AW16" s="296"/>
      <c r="AX16" s="296"/>
      <c r="AY16" s="282" t="str">
        <f>AH16</f>
        <v>01 Apr 2020 to 30 Apr 2020</v>
      </c>
      <c r="AZ16" s="283"/>
      <c r="BA16" s="283"/>
      <c r="BB16" s="284"/>
      <c r="BC16" s="282" t="str">
        <f>AL16</f>
        <v>01 May 2020 to 31 Jul 2020</v>
      </c>
      <c r="BD16" s="283"/>
      <c r="BE16" s="283"/>
      <c r="BF16" s="284"/>
    </row>
    <row r="17" spans="1:58" ht="18" customHeight="1">
      <c r="A17" s="298"/>
      <c r="B17" s="298"/>
      <c r="C17" s="298"/>
      <c r="D17" s="29" t="s">
        <v>3</v>
      </c>
      <c r="E17" s="29" t="s">
        <v>4</v>
      </c>
      <c r="F17" s="29" t="s">
        <v>5</v>
      </c>
      <c r="G17" s="29" t="s">
        <v>41</v>
      </c>
      <c r="H17" s="29" t="s">
        <v>3</v>
      </c>
      <c r="I17" s="29" t="s">
        <v>4</v>
      </c>
      <c r="J17" s="29" t="s">
        <v>5</v>
      </c>
      <c r="K17" s="29" t="s">
        <v>41</v>
      </c>
      <c r="M17" s="299"/>
      <c r="N17" s="299"/>
      <c r="O17" s="299"/>
      <c r="P17" s="29" t="s">
        <v>3</v>
      </c>
      <c r="Q17" s="29" t="s">
        <v>4</v>
      </c>
      <c r="R17" s="29" t="s">
        <v>5</v>
      </c>
      <c r="S17" s="29" t="s">
        <v>41</v>
      </c>
      <c r="T17" s="29" t="s">
        <v>3</v>
      </c>
      <c r="U17" s="29" t="s">
        <v>4</v>
      </c>
      <c r="V17" s="29" t="s">
        <v>5</v>
      </c>
      <c r="W17" s="29" t="s">
        <v>41</v>
      </c>
      <c r="X17" s="8"/>
      <c r="Y17" s="26"/>
      <c r="Z17" s="26"/>
      <c r="AA17" s="26"/>
      <c r="AB17" s="26"/>
      <c r="AC17" s="26"/>
      <c r="AE17" s="294"/>
      <c r="AF17" s="294"/>
      <c r="AG17" s="294"/>
      <c r="AH17" s="29" t="s">
        <v>3</v>
      </c>
      <c r="AI17" s="29" t="s">
        <v>4</v>
      </c>
      <c r="AJ17" s="29" t="s">
        <v>5</v>
      </c>
      <c r="AK17" s="29" t="s">
        <v>41</v>
      </c>
      <c r="AL17" s="29" t="s">
        <v>3</v>
      </c>
      <c r="AM17" s="29" t="s">
        <v>4</v>
      </c>
      <c r="AN17" s="29" t="s">
        <v>5</v>
      </c>
      <c r="AO17" s="29" t="s">
        <v>41</v>
      </c>
      <c r="AQ17" s="27" t="s">
        <v>42</v>
      </c>
      <c r="AR17" s="27" t="s">
        <v>43</v>
      </c>
      <c r="AS17" s="27" t="s">
        <v>42</v>
      </c>
      <c r="AT17" s="28" t="s">
        <v>43</v>
      </c>
      <c r="AV17" s="297"/>
      <c r="AW17" s="297"/>
      <c r="AX17" s="297"/>
      <c r="AY17" s="29" t="s">
        <v>3</v>
      </c>
      <c r="AZ17" s="29" t="s">
        <v>4</v>
      </c>
      <c r="BA17" s="29" t="s">
        <v>5</v>
      </c>
      <c r="BB17" s="29" t="s">
        <v>41</v>
      </c>
      <c r="BC17" s="29" t="s">
        <v>3</v>
      </c>
      <c r="BD17" s="29" t="s">
        <v>4</v>
      </c>
      <c r="BE17" s="29" t="s">
        <v>5</v>
      </c>
      <c r="BF17" s="29" t="s">
        <v>41</v>
      </c>
    </row>
    <row r="18" spans="1:58" ht="18" customHeight="1">
      <c r="A18" s="30" t="s">
        <v>909</v>
      </c>
      <c r="B18" s="31" t="s">
        <v>92</v>
      </c>
      <c r="C18" s="31" t="s">
        <v>93</v>
      </c>
      <c r="D18" s="31">
        <v>260</v>
      </c>
      <c r="E18" s="31">
        <v>268</v>
      </c>
      <c r="F18" s="31">
        <v>361</v>
      </c>
      <c r="G18" s="31">
        <v>55</v>
      </c>
      <c r="H18" s="69">
        <v>191</v>
      </c>
      <c r="I18" s="69">
        <v>199</v>
      </c>
      <c r="J18" s="69">
        <v>269</v>
      </c>
      <c r="K18" s="69">
        <v>55</v>
      </c>
      <c r="M18" s="30" t="str">
        <f t="shared" ref="M18:O19" si="6">A18</f>
        <v xml:space="preserve">Beach Front Room </v>
      </c>
      <c r="N18" s="31" t="str">
        <f t="shared" si="6"/>
        <v>FB</v>
      </c>
      <c r="O18" s="31" t="str">
        <f t="shared" si="6"/>
        <v>As Quoted</v>
      </c>
      <c r="P18" s="31">
        <f>SUM(D18)</f>
        <v>260</v>
      </c>
      <c r="Q18" s="31">
        <f>SUM(E18)</f>
        <v>268</v>
      </c>
      <c r="R18" s="31">
        <f>(F18)</f>
        <v>361</v>
      </c>
      <c r="S18" s="31">
        <f>(G18)</f>
        <v>55</v>
      </c>
      <c r="T18" s="31">
        <f t="shared" ref="T18:W19" si="7">SUM(H18)</f>
        <v>191</v>
      </c>
      <c r="U18" s="31">
        <f t="shared" si="7"/>
        <v>199</v>
      </c>
      <c r="V18" s="31">
        <f t="shared" si="7"/>
        <v>269</v>
      </c>
      <c r="W18" s="31">
        <f t="shared" si="7"/>
        <v>55</v>
      </c>
      <c r="X18" s="8"/>
      <c r="Y18" s="33"/>
      <c r="Z18" s="33"/>
      <c r="AA18" s="33">
        <v>0</v>
      </c>
      <c r="AB18" s="33">
        <v>0</v>
      </c>
      <c r="AC18" s="33">
        <v>0</v>
      </c>
      <c r="AE18" s="30" t="str">
        <f t="shared" ref="AE18:AJ19" si="8">M18</f>
        <v xml:space="preserve">Beach Front Room </v>
      </c>
      <c r="AF18" s="31" t="str">
        <f t="shared" si="8"/>
        <v>FB</v>
      </c>
      <c r="AG18" s="31" t="str">
        <f t="shared" si="8"/>
        <v>As Quoted</v>
      </c>
      <c r="AH18" s="31">
        <f t="shared" si="8"/>
        <v>260</v>
      </c>
      <c r="AI18" s="34">
        <f t="shared" si="8"/>
        <v>268</v>
      </c>
      <c r="AJ18" s="34">
        <f t="shared" si="8"/>
        <v>361</v>
      </c>
      <c r="AK18" s="34">
        <f>S18+AA18</f>
        <v>55</v>
      </c>
      <c r="AL18" s="34">
        <f t="shared" ref="AL18:AN19" si="9">T18</f>
        <v>191</v>
      </c>
      <c r="AM18" s="34">
        <f t="shared" si="9"/>
        <v>199</v>
      </c>
      <c r="AN18" s="34">
        <f t="shared" si="9"/>
        <v>269</v>
      </c>
      <c r="AO18" s="34">
        <f>W18+AA18</f>
        <v>55</v>
      </c>
      <c r="AQ18" s="35">
        <v>10</v>
      </c>
      <c r="AR18" s="36">
        <v>1</v>
      </c>
      <c r="AS18" s="35">
        <v>10</v>
      </c>
      <c r="AT18" s="36">
        <v>1</v>
      </c>
      <c r="AV18" s="30" t="str">
        <f t="shared" ref="AV18:AX19" si="10">AE18</f>
        <v xml:space="preserve">Beach Front Room </v>
      </c>
      <c r="AW18" s="31" t="str">
        <f t="shared" si="10"/>
        <v>FB</v>
      </c>
      <c r="AX18" s="31" t="str">
        <f t="shared" si="10"/>
        <v>As Quoted</v>
      </c>
      <c r="AY18" s="31">
        <f>AH18+AQ18</f>
        <v>270</v>
      </c>
      <c r="AZ18" s="31">
        <f>AI18+AQ18</f>
        <v>278</v>
      </c>
      <c r="BA18" s="31">
        <f t="shared" ref="BA18:BC19" si="11">AJ18+AQ18</f>
        <v>371</v>
      </c>
      <c r="BB18" s="31">
        <f t="shared" si="11"/>
        <v>56</v>
      </c>
      <c r="BC18" s="31">
        <f t="shared" si="11"/>
        <v>201</v>
      </c>
      <c r="BD18" s="31">
        <f>AM18+AS18</f>
        <v>209</v>
      </c>
      <c r="BE18" s="31">
        <f>AN18+AS18</f>
        <v>279</v>
      </c>
      <c r="BF18" s="31">
        <f>AO18+AT18</f>
        <v>56</v>
      </c>
    </row>
    <row r="19" spans="1:58" ht="18" customHeight="1">
      <c r="A19" s="30" t="s">
        <v>575</v>
      </c>
      <c r="B19" s="31" t="s">
        <v>92</v>
      </c>
      <c r="C19" s="31" t="s">
        <v>93</v>
      </c>
      <c r="D19" s="31">
        <v>323</v>
      </c>
      <c r="E19" s="31">
        <v>331</v>
      </c>
      <c r="F19" s="31">
        <v>0</v>
      </c>
      <c r="G19" s="31">
        <v>0</v>
      </c>
      <c r="H19" s="69">
        <v>226</v>
      </c>
      <c r="I19" s="69">
        <v>234</v>
      </c>
      <c r="J19" s="69">
        <v>0</v>
      </c>
      <c r="K19" s="69">
        <v>0</v>
      </c>
      <c r="M19" s="30" t="str">
        <f t="shared" si="6"/>
        <v xml:space="preserve">Deluxe Beach Bungalow </v>
      </c>
      <c r="N19" s="31" t="str">
        <f t="shared" si="6"/>
        <v>FB</v>
      </c>
      <c r="O19" s="31" t="str">
        <f t="shared" si="6"/>
        <v>As Quoted</v>
      </c>
      <c r="P19" s="31">
        <f>SUM(D19)</f>
        <v>323</v>
      </c>
      <c r="Q19" s="31">
        <f>SUM(E19)</f>
        <v>331</v>
      </c>
      <c r="R19" s="31">
        <f>(F19)</f>
        <v>0</v>
      </c>
      <c r="S19" s="31">
        <f>(G19)</f>
        <v>0</v>
      </c>
      <c r="T19" s="31">
        <f t="shared" si="7"/>
        <v>226</v>
      </c>
      <c r="U19" s="31">
        <f t="shared" si="7"/>
        <v>234</v>
      </c>
      <c r="V19" s="31">
        <f t="shared" si="7"/>
        <v>0</v>
      </c>
      <c r="W19" s="31">
        <f t="shared" si="7"/>
        <v>0</v>
      </c>
      <c r="X19" s="8"/>
      <c r="Y19" s="33"/>
      <c r="Z19" s="33"/>
      <c r="AA19" s="33">
        <v>0</v>
      </c>
      <c r="AB19" s="33">
        <v>0</v>
      </c>
      <c r="AC19" s="33">
        <v>0</v>
      </c>
      <c r="AE19" s="30" t="str">
        <f t="shared" si="8"/>
        <v xml:space="preserve">Deluxe Beach Bungalow </v>
      </c>
      <c r="AF19" s="31" t="str">
        <f t="shared" si="8"/>
        <v>FB</v>
      </c>
      <c r="AG19" s="31" t="str">
        <f t="shared" si="8"/>
        <v>As Quoted</v>
      </c>
      <c r="AH19" s="31">
        <f t="shared" si="8"/>
        <v>323</v>
      </c>
      <c r="AI19" s="34">
        <f t="shared" si="8"/>
        <v>331</v>
      </c>
      <c r="AJ19" s="34">
        <f t="shared" si="8"/>
        <v>0</v>
      </c>
      <c r="AK19" s="34">
        <f>S19+AA19</f>
        <v>0</v>
      </c>
      <c r="AL19" s="34">
        <f t="shared" si="9"/>
        <v>226</v>
      </c>
      <c r="AM19" s="34">
        <f t="shared" si="9"/>
        <v>234</v>
      </c>
      <c r="AN19" s="34">
        <f t="shared" si="9"/>
        <v>0</v>
      </c>
      <c r="AO19" s="34">
        <f>W19+AA19</f>
        <v>0</v>
      </c>
      <c r="AQ19" s="35">
        <v>10</v>
      </c>
      <c r="AR19" s="36">
        <v>0</v>
      </c>
      <c r="AS19" s="35">
        <v>10</v>
      </c>
      <c r="AT19" s="36">
        <v>0</v>
      </c>
      <c r="AV19" s="30" t="str">
        <f t="shared" si="10"/>
        <v xml:space="preserve">Deluxe Beach Bungalow </v>
      </c>
      <c r="AW19" s="31" t="str">
        <f t="shared" si="10"/>
        <v>FB</v>
      </c>
      <c r="AX19" s="31" t="str">
        <f t="shared" si="10"/>
        <v>As Quoted</v>
      </c>
      <c r="AY19" s="31">
        <f>AH19+AQ19</f>
        <v>333</v>
      </c>
      <c r="AZ19" s="31">
        <f>AI19+AQ19</f>
        <v>341</v>
      </c>
      <c r="BA19" s="31" t="s">
        <v>55</v>
      </c>
      <c r="BB19" s="31" t="s">
        <v>55</v>
      </c>
      <c r="BC19" s="31">
        <f t="shared" si="11"/>
        <v>236</v>
      </c>
      <c r="BD19" s="31">
        <f>AM19+AS19</f>
        <v>244</v>
      </c>
      <c r="BE19" s="31" t="s">
        <v>55</v>
      </c>
      <c r="BF19" s="31" t="s">
        <v>55</v>
      </c>
    </row>
    <row r="20" spans="1:58" ht="18" customHeight="1">
      <c r="A20" s="25" t="s">
        <v>907</v>
      </c>
      <c r="M20" s="25" t="s">
        <v>24</v>
      </c>
      <c r="Y20" s="25" t="s">
        <v>25</v>
      </c>
      <c r="AE20" s="25" t="s">
        <v>26</v>
      </c>
      <c r="AQ20" s="25" t="s">
        <v>27</v>
      </c>
      <c r="AV20" s="25" t="s">
        <v>28</v>
      </c>
    </row>
    <row r="21" spans="1:58" ht="18" customHeight="1">
      <c r="A21" s="298" t="s">
        <v>0</v>
      </c>
      <c r="B21" s="298" t="s">
        <v>1</v>
      </c>
      <c r="C21" s="298" t="s">
        <v>29</v>
      </c>
      <c r="D21" s="285" t="s">
        <v>51</v>
      </c>
      <c r="E21" s="286"/>
      <c r="F21" s="286"/>
      <c r="G21" s="287"/>
      <c r="H21" s="285" t="s">
        <v>52</v>
      </c>
      <c r="I21" s="286"/>
      <c r="J21" s="286"/>
      <c r="K21" s="287"/>
      <c r="M21" s="299" t="s">
        <v>0</v>
      </c>
      <c r="N21" s="299" t="s">
        <v>1</v>
      </c>
      <c r="O21" s="299" t="s">
        <v>29</v>
      </c>
      <c r="P21" s="288" t="str">
        <f>D21</f>
        <v>Season 5</v>
      </c>
      <c r="Q21" s="289"/>
      <c r="R21" s="289"/>
      <c r="S21" s="290"/>
      <c r="T21" s="288" t="str">
        <f>H21</f>
        <v>Season 6</v>
      </c>
      <c r="U21" s="289"/>
      <c r="V21" s="289"/>
      <c r="W21" s="290"/>
      <c r="X21" s="8"/>
      <c r="Y21" s="26" t="s">
        <v>32</v>
      </c>
      <c r="Z21" s="26" t="s">
        <v>33</v>
      </c>
      <c r="AA21" s="26" t="s">
        <v>34</v>
      </c>
      <c r="AB21" s="26" t="s">
        <v>34</v>
      </c>
      <c r="AC21" s="26" t="s">
        <v>34</v>
      </c>
      <c r="AE21" s="294" t="s">
        <v>0</v>
      </c>
      <c r="AF21" s="294" t="s">
        <v>1</v>
      </c>
      <c r="AG21" s="294" t="s">
        <v>29</v>
      </c>
      <c r="AH21" s="291" t="str">
        <f>P21</f>
        <v>Season 5</v>
      </c>
      <c r="AI21" s="292"/>
      <c r="AJ21" s="292"/>
      <c r="AK21" s="293"/>
      <c r="AL21" s="291" t="str">
        <f>T21</f>
        <v>Season 6</v>
      </c>
      <c r="AM21" s="292"/>
      <c r="AN21" s="292"/>
      <c r="AO21" s="293"/>
      <c r="AQ21" s="27"/>
      <c r="AR21" s="27"/>
      <c r="AS21" s="27"/>
      <c r="AT21" s="28"/>
      <c r="AV21" s="295" t="s">
        <v>0</v>
      </c>
      <c r="AW21" s="295" t="s">
        <v>1</v>
      </c>
      <c r="AX21" s="295" t="s">
        <v>29</v>
      </c>
      <c r="AY21" s="282" t="str">
        <f>AH21</f>
        <v>Season 5</v>
      </c>
      <c r="AZ21" s="283"/>
      <c r="BA21" s="283"/>
      <c r="BB21" s="284"/>
      <c r="BC21" s="282" t="str">
        <f>AL21</f>
        <v>Season 6</v>
      </c>
      <c r="BD21" s="283"/>
      <c r="BE21" s="283"/>
      <c r="BF21" s="284"/>
    </row>
    <row r="22" spans="1:58" ht="18" customHeight="1">
      <c r="A22" s="298"/>
      <c r="B22" s="298"/>
      <c r="C22" s="298"/>
      <c r="D22" s="285" t="s">
        <v>179</v>
      </c>
      <c r="E22" s="286"/>
      <c r="F22" s="286"/>
      <c r="G22" s="287"/>
      <c r="H22" s="285" t="s">
        <v>362</v>
      </c>
      <c r="I22" s="286"/>
      <c r="J22" s="286"/>
      <c r="K22" s="287"/>
      <c r="M22" s="299"/>
      <c r="N22" s="299"/>
      <c r="O22" s="299"/>
      <c r="P22" s="288" t="str">
        <f>D22</f>
        <v>01 Aug 2020 to 31 Aug 2020</v>
      </c>
      <c r="Q22" s="289"/>
      <c r="R22" s="289"/>
      <c r="S22" s="290"/>
      <c r="T22" s="288" t="str">
        <f>H22</f>
        <v>01 Sep 2020 to 31 Oct 2020</v>
      </c>
      <c r="U22" s="289"/>
      <c r="V22" s="289"/>
      <c r="W22" s="290"/>
      <c r="X22" s="8"/>
      <c r="Y22" s="26" t="s">
        <v>37</v>
      </c>
      <c r="Z22" s="26" t="s">
        <v>38</v>
      </c>
      <c r="AA22" s="26" t="s">
        <v>38</v>
      </c>
      <c r="AB22" s="26" t="s">
        <v>38</v>
      </c>
      <c r="AC22" s="26"/>
      <c r="AE22" s="294"/>
      <c r="AF22" s="294"/>
      <c r="AG22" s="294"/>
      <c r="AH22" s="291" t="str">
        <f>P22</f>
        <v>01 Aug 2020 to 31 Aug 2020</v>
      </c>
      <c r="AI22" s="292"/>
      <c r="AJ22" s="292"/>
      <c r="AK22" s="293"/>
      <c r="AL22" s="291" t="str">
        <f>T22</f>
        <v>01 Sep 2020 to 31 Oct 2020</v>
      </c>
      <c r="AM22" s="292"/>
      <c r="AN22" s="292"/>
      <c r="AO22" s="293"/>
      <c r="AQ22" s="27" t="s">
        <v>39</v>
      </c>
      <c r="AR22" s="27"/>
      <c r="AS22" s="27" t="s">
        <v>40</v>
      </c>
      <c r="AT22" s="28"/>
      <c r="AV22" s="296"/>
      <c r="AW22" s="296"/>
      <c r="AX22" s="296"/>
      <c r="AY22" s="282" t="str">
        <f>AH22</f>
        <v>01 Aug 2020 to 31 Aug 2020</v>
      </c>
      <c r="AZ22" s="283"/>
      <c r="BA22" s="283"/>
      <c r="BB22" s="284"/>
      <c r="BC22" s="282" t="str">
        <f>AL22</f>
        <v>01 Sep 2020 to 31 Oct 2020</v>
      </c>
      <c r="BD22" s="283"/>
      <c r="BE22" s="283"/>
      <c r="BF22" s="284"/>
    </row>
    <row r="23" spans="1:58" ht="18" customHeight="1">
      <c r="A23" s="298"/>
      <c r="B23" s="298"/>
      <c r="C23" s="298"/>
      <c r="D23" s="29" t="s">
        <v>3</v>
      </c>
      <c r="E23" s="29" t="s">
        <v>4</v>
      </c>
      <c r="F23" s="29" t="s">
        <v>5</v>
      </c>
      <c r="G23" s="29" t="s">
        <v>41</v>
      </c>
      <c r="H23" s="29" t="s">
        <v>3</v>
      </c>
      <c r="I23" s="29" t="s">
        <v>4</v>
      </c>
      <c r="J23" s="29" t="s">
        <v>5</v>
      </c>
      <c r="K23" s="29" t="s">
        <v>41</v>
      </c>
      <c r="M23" s="299"/>
      <c r="N23" s="299"/>
      <c r="O23" s="299"/>
      <c r="P23" s="29" t="s">
        <v>3</v>
      </c>
      <c r="Q23" s="29" t="s">
        <v>4</v>
      </c>
      <c r="R23" s="29" t="s">
        <v>5</v>
      </c>
      <c r="S23" s="29" t="s">
        <v>41</v>
      </c>
      <c r="T23" s="29" t="s">
        <v>3</v>
      </c>
      <c r="U23" s="29" t="s">
        <v>4</v>
      </c>
      <c r="V23" s="29" t="s">
        <v>5</v>
      </c>
      <c r="W23" s="29" t="s">
        <v>41</v>
      </c>
      <c r="X23" s="8"/>
      <c r="Y23" s="26"/>
      <c r="Z23" s="26"/>
      <c r="AA23" s="26"/>
      <c r="AB23" s="26"/>
      <c r="AC23" s="26"/>
      <c r="AE23" s="294"/>
      <c r="AF23" s="294"/>
      <c r="AG23" s="294"/>
      <c r="AH23" s="29" t="s">
        <v>3</v>
      </c>
      <c r="AI23" s="29" t="s">
        <v>4</v>
      </c>
      <c r="AJ23" s="29" t="s">
        <v>5</v>
      </c>
      <c r="AK23" s="29" t="s">
        <v>41</v>
      </c>
      <c r="AL23" s="29" t="s">
        <v>3</v>
      </c>
      <c r="AM23" s="29" t="s">
        <v>4</v>
      </c>
      <c r="AN23" s="29" t="s">
        <v>5</v>
      </c>
      <c r="AO23" s="29" t="s">
        <v>41</v>
      </c>
      <c r="AQ23" s="27" t="s">
        <v>42</v>
      </c>
      <c r="AR23" s="27" t="s">
        <v>43</v>
      </c>
      <c r="AS23" s="27" t="s">
        <v>42</v>
      </c>
      <c r="AT23" s="28" t="s">
        <v>43</v>
      </c>
      <c r="AV23" s="297"/>
      <c r="AW23" s="297"/>
      <c r="AX23" s="297"/>
      <c r="AY23" s="29" t="s">
        <v>3</v>
      </c>
      <c r="AZ23" s="29" t="s">
        <v>4</v>
      </c>
      <c r="BA23" s="29" t="s">
        <v>5</v>
      </c>
      <c r="BB23" s="29" t="s">
        <v>41</v>
      </c>
      <c r="BC23" s="29" t="s">
        <v>3</v>
      </c>
      <c r="BD23" s="29" t="s">
        <v>4</v>
      </c>
      <c r="BE23" s="29" t="s">
        <v>5</v>
      </c>
      <c r="BF23" s="29" t="s">
        <v>41</v>
      </c>
    </row>
    <row r="24" spans="1:58" ht="18" customHeight="1">
      <c r="A24" s="30" t="s">
        <v>909</v>
      </c>
      <c r="B24" s="31" t="s">
        <v>92</v>
      </c>
      <c r="C24" s="31" t="s">
        <v>93</v>
      </c>
      <c r="D24" s="31">
        <v>257</v>
      </c>
      <c r="E24" s="31">
        <v>265</v>
      </c>
      <c r="F24" s="31">
        <v>358</v>
      </c>
      <c r="G24" s="31">
        <v>55</v>
      </c>
      <c r="H24" s="69">
        <v>197</v>
      </c>
      <c r="I24" s="69">
        <v>205</v>
      </c>
      <c r="J24" s="69">
        <v>276</v>
      </c>
      <c r="K24" s="69">
        <v>55</v>
      </c>
      <c r="M24" s="30" t="str">
        <f t="shared" ref="M24:O25" si="12">A24</f>
        <v xml:space="preserve">Beach Front Room </v>
      </c>
      <c r="N24" s="31" t="str">
        <f t="shared" si="12"/>
        <v>FB</v>
      </c>
      <c r="O24" s="31" t="str">
        <f t="shared" si="12"/>
        <v>As Quoted</v>
      </c>
      <c r="P24" s="31">
        <f>SUM(D24)</f>
        <v>257</v>
      </c>
      <c r="Q24" s="31">
        <f>SUM(E24)</f>
        <v>265</v>
      </c>
      <c r="R24" s="31">
        <f>(F24)</f>
        <v>358</v>
      </c>
      <c r="S24" s="31">
        <f>(G24)</f>
        <v>55</v>
      </c>
      <c r="T24" s="31">
        <f t="shared" ref="T24:W25" si="13">SUM(H24)</f>
        <v>197</v>
      </c>
      <c r="U24" s="31">
        <f t="shared" si="13"/>
        <v>205</v>
      </c>
      <c r="V24" s="31">
        <f t="shared" si="13"/>
        <v>276</v>
      </c>
      <c r="W24" s="31">
        <f t="shared" si="13"/>
        <v>55</v>
      </c>
      <c r="X24" s="8"/>
      <c r="Y24" s="33"/>
      <c r="Z24" s="33"/>
      <c r="AA24" s="33">
        <v>0</v>
      </c>
      <c r="AB24" s="33">
        <v>0</v>
      </c>
      <c r="AC24" s="33">
        <v>0</v>
      </c>
      <c r="AE24" s="30" t="str">
        <f t="shared" ref="AE24:AJ25" si="14">M24</f>
        <v xml:space="preserve">Beach Front Room </v>
      </c>
      <c r="AF24" s="31" t="str">
        <f t="shared" si="14"/>
        <v>FB</v>
      </c>
      <c r="AG24" s="31" t="str">
        <f t="shared" si="14"/>
        <v>As Quoted</v>
      </c>
      <c r="AH24" s="31">
        <f t="shared" si="14"/>
        <v>257</v>
      </c>
      <c r="AI24" s="34">
        <f t="shared" si="14"/>
        <v>265</v>
      </c>
      <c r="AJ24" s="34">
        <f t="shared" si="14"/>
        <v>358</v>
      </c>
      <c r="AK24" s="34">
        <f>S24+AA24</f>
        <v>55</v>
      </c>
      <c r="AL24" s="34">
        <f t="shared" ref="AL24:AN25" si="15">T24</f>
        <v>197</v>
      </c>
      <c r="AM24" s="34">
        <f t="shared" si="15"/>
        <v>205</v>
      </c>
      <c r="AN24" s="34">
        <f t="shared" si="15"/>
        <v>276</v>
      </c>
      <c r="AO24" s="34">
        <f>W24+AA24</f>
        <v>55</v>
      </c>
      <c r="AQ24" s="35">
        <v>10</v>
      </c>
      <c r="AR24" s="36">
        <v>1</v>
      </c>
      <c r="AS24" s="35">
        <v>10</v>
      </c>
      <c r="AT24" s="36">
        <v>1</v>
      </c>
      <c r="AV24" s="30" t="str">
        <f t="shared" ref="AV24:AX25" si="16">AE24</f>
        <v xml:space="preserve">Beach Front Room </v>
      </c>
      <c r="AW24" s="31" t="str">
        <f t="shared" si="16"/>
        <v>FB</v>
      </c>
      <c r="AX24" s="31" t="str">
        <f t="shared" si="16"/>
        <v>As Quoted</v>
      </c>
      <c r="AY24" s="31">
        <f>AH24+AQ24</f>
        <v>267</v>
      </c>
      <c r="AZ24" s="31">
        <f>AI24+AQ24</f>
        <v>275</v>
      </c>
      <c r="BA24" s="31">
        <f t="shared" ref="BA24:BC25" si="17">AJ24+AQ24</f>
        <v>368</v>
      </c>
      <c r="BB24" s="31">
        <f t="shared" si="17"/>
        <v>56</v>
      </c>
      <c r="BC24" s="31">
        <f t="shared" si="17"/>
        <v>207</v>
      </c>
      <c r="BD24" s="31">
        <f>AM24+AS24</f>
        <v>215</v>
      </c>
      <c r="BE24" s="31">
        <f>AN24+AS24</f>
        <v>286</v>
      </c>
      <c r="BF24" s="31">
        <f>AO24+AT24</f>
        <v>56</v>
      </c>
    </row>
    <row r="25" spans="1:58" ht="18" customHeight="1">
      <c r="A25" s="30" t="s">
        <v>575</v>
      </c>
      <c r="B25" s="31" t="s">
        <v>92</v>
      </c>
      <c r="C25" s="31" t="s">
        <v>93</v>
      </c>
      <c r="D25" s="31">
        <v>318</v>
      </c>
      <c r="E25" s="31">
        <v>326</v>
      </c>
      <c r="F25" s="31">
        <v>0</v>
      </c>
      <c r="G25" s="31">
        <v>0</v>
      </c>
      <c r="H25" s="69">
        <v>233</v>
      </c>
      <c r="I25" s="69">
        <v>241</v>
      </c>
      <c r="J25" s="69">
        <v>0</v>
      </c>
      <c r="K25" s="69">
        <v>0</v>
      </c>
      <c r="M25" s="30" t="str">
        <f t="shared" si="12"/>
        <v xml:space="preserve">Deluxe Beach Bungalow </v>
      </c>
      <c r="N25" s="31" t="str">
        <f t="shared" si="12"/>
        <v>FB</v>
      </c>
      <c r="O25" s="31" t="str">
        <f t="shared" si="12"/>
        <v>As Quoted</v>
      </c>
      <c r="P25" s="31">
        <f>SUM(D25)</f>
        <v>318</v>
      </c>
      <c r="Q25" s="31">
        <f>SUM(E25)</f>
        <v>326</v>
      </c>
      <c r="R25" s="31">
        <f>(F25)</f>
        <v>0</v>
      </c>
      <c r="S25" s="31">
        <f>(G25)</f>
        <v>0</v>
      </c>
      <c r="T25" s="31">
        <f t="shared" si="13"/>
        <v>233</v>
      </c>
      <c r="U25" s="31">
        <f t="shared" si="13"/>
        <v>241</v>
      </c>
      <c r="V25" s="31">
        <f t="shared" si="13"/>
        <v>0</v>
      </c>
      <c r="W25" s="31">
        <f t="shared" si="13"/>
        <v>0</v>
      </c>
      <c r="X25" s="8"/>
      <c r="Y25" s="33"/>
      <c r="Z25" s="33"/>
      <c r="AA25" s="33">
        <v>0</v>
      </c>
      <c r="AB25" s="33">
        <v>0</v>
      </c>
      <c r="AC25" s="33">
        <v>0</v>
      </c>
      <c r="AE25" s="30" t="str">
        <f t="shared" si="14"/>
        <v xml:space="preserve">Deluxe Beach Bungalow </v>
      </c>
      <c r="AF25" s="31" t="str">
        <f t="shared" si="14"/>
        <v>FB</v>
      </c>
      <c r="AG25" s="31" t="str">
        <f t="shared" si="14"/>
        <v>As Quoted</v>
      </c>
      <c r="AH25" s="31">
        <f t="shared" si="14"/>
        <v>318</v>
      </c>
      <c r="AI25" s="34">
        <f t="shared" si="14"/>
        <v>326</v>
      </c>
      <c r="AJ25" s="34">
        <f t="shared" si="14"/>
        <v>0</v>
      </c>
      <c r="AK25" s="34">
        <f>S25+AA25</f>
        <v>0</v>
      </c>
      <c r="AL25" s="34">
        <f t="shared" si="15"/>
        <v>233</v>
      </c>
      <c r="AM25" s="34">
        <f t="shared" si="15"/>
        <v>241</v>
      </c>
      <c r="AN25" s="34">
        <f t="shared" si="15"/>
        <v>0</v>
      </c>
      <c r="AO25" s="34">
        <f>W25+AA25</f>
        <v>0</v>
      </c>
      <c r="AQ25" s="35">
        <v>10</v>
      </c>
      <c r="AR25" s="36">
        <v>0</v>
      </c>
      <c r="AS25" s="35">
        <v>10</v>
      </c>
      <c r="AT25" s="36">
        <v>0</v>
      </c>
      <c r="AV25" s="30" t="str">
        <f t="shared" si="16"/>
        <v xml:space="preserve">Deluxe Beach Bungalow </v>
      </c>
      <c r="AW25" s="31" t="str">
        <f t="shared" si="16"/>
        <v>FB</v>
      </c>
      <c r="AX25" s="31" t="str">
        <f t="shared" si="16"/>
        <v>As Quoted</v>
      </c>
      <c r="AY25" s="31">
        <f>AH25+AQ25</f>
        <v>328</v>
      </c>
      <c r="AZ25" s="31">
        <f>AI25+AQ25</f>
        <v>336</v>
      </c>
      <c r="BA25" s="31" t="s">
        <v>55</v>
      </c>
      <c r="BB25" s="31" t="s">
        <v>55</v>
      </c>
      <c r="BC25" s="31">
        <f t="shared" si="17"/>
        <v>243</v>
      </c>
      <c r="BD25" s="31">
        <f>AM25+AS25</f>
        <v>251</v>
      </c>
      <c r="BE25" s="31" t="s">
        <v>55</v>
      </c>
      <c r="BF25" s="31" t="s">
        <v>55</v>
      </c>
    </row>
    <row r="26" spans="1:58" ht="18" customHeight="1">
      <c r="A26" s="25" t="s">
        <v>907</v>
      </c>
      <c r="M26" s="25" t="s">
        <v>24</v>
      </c>
      <c r="Y26" s="25" t="s">
        <v>25</v>
      </c>
      <c r="AE26" s="25" t="s">
        <v>26</v>
      </c>
      <c r="AQ26" s="25" t="s">
        <v>27</v>
      </c>
      <c r="AV26" s="25" t="s">
        <v>28</v>
      </c>
    </row>
    <row r="27" spans="1:58" ht="18" customHeight="1">
      <c r="A27" s="298" t="s">
        <v>0</v>
      </c>
      <c r="B27" s="298" t="s">
        <v>1</v>
      </c>
      <c r="C27" s="298" t="s">
        <v>29</v>
      </c>
      <c r="D27" s="285" t="s">
        <v>103</v>
      </c>
      <c r="E27" s="286"/>
      <c r="F27" s="286"/>
      <c r="G27" s="287"/>
      <c r="H27" s="285">
        <v>0</v>
      </c>
      <c r="I27" s="286"/>
      <c r="J27" s="286"/>
      <c r="K27" s="287"/>
      <c r="M27" s="299" t="s">
        <v>0</v>
      </c>
      <c r="N27" s="299" t="s">
        <v>1</v>
      </c>
      <c r="O27" s="299" t="s">
        <v>29</v>
      </c>
      <c r="P27" s="288" t="str">
        <f>D27</f>
        <v>Season 7</v>
      </c>
      <c r="Q27" s="289"/>
      <c r="R27" s="289"/>
      <c r="S27" s="290"/>
      <c r="T27" s="288">
        <f>H27</f>
        <v>0</v>
      </c>
      <c r="U27" s="289"/>
      <c r="V27" s="289"/>
      <c r="W27" s="290"/>
      <c r="X27" s="8"/>
      <c r="Y27" s="26" t="s">
        <v>32</v>
      </c>
      <c r="Z27" s="26" t="s">
        <v>33</v>
      </c>
      <c r="AA27" s="26" t="s">
        <v>34</v>
      </c>
      <c r="AB27" s="26" t="s">
        <v>34</v>
      </c>
      <c r="AC27" s="26" t="s">
        <v>34</v>
      </c>
      <c r="AE27" s="294" t="s">
        <v>0</v>
      </c>
      <c r="AF27" s="294" t="s">
        <v>1</v>
      </c>
      <c r="AG27" s="294" t="s">
        <v>29</v>
      </c>
      <c r="AH27" s="291" t="str">
        <f>P27</f>
        <v>Season 7</v>
      </c>
      <c r="AI27" s="292"/>
      <c r="AJ27" s="292"/>
      <c r="AK27" s="293"/>
      <c r="AL27" s="291">
        <f>T27</f>
        <v>0</v>
      </c>
      <c r="AM27" s="292"/>
      <c r="AN27" s="292"/>
      <c r="AO27" s="293"/>
      <c r="AQ27" s="27"/>
      <c r="AR27" s="27"/>
      <c r="AS27" s="27"/>
      <c r="AT27" s="28"/>
      <c r="AV27" s="295" t="s">
        <v>0</v>
      </c>
      <c r="AW27" s="295" t="s">
        <v>1</v>
      </c>
      <c r="AX27" s="295" t="s">
        <v>29</v>
      </c>
      <c r="AY27" s="282" t="str">
        <f>AH27</f>
        <v>Season 7</v>
      </c>
      <c r="AZ27" s="283"/>
      <c r="BA27" s="283"/>
      <c r="BB27" s="284"/>
      <c r="BC27" s="282">
        <f>AL27</f>
        <v>0</v>
      </c>
      <c r="BD27" s="283"/>
      <c r="BE27" s="283"/>
      <c r="BF27" s="284"/>
    </row>
    <row r="28" spans="1:58" ht="18" customHeight="1">
      <c r="A28" s="298"/>
      <c r="B28" s="298"/>
      <c r="C28" s="298"/>
      <c r="D28" s="285" t="s">
        <v>910</v>
      </c>
      <c r="E28" s="286"/>
      <c r="F28" s="286"/>
      <c r="G28" s="287"/>
      <c r="H28" s="285">
        <v>0</v>
      </c>
      <c r="I28" s="286"/>
      <c r="J28" s="286"/>
      <c r="K28" s="287"/>
      <c r="M28" s="299"/>
      <c r="N28" s="299"/>
      <c r="O28" s="299"/>
      <c r="P28" s="288" t="str">
        <f>D28</f>
        <v>01 Nov 2020 to 27 Dec 2020</v>
      </c>
      <c r="Q28" s="289"/>
      <c r="R28" s="289"/>
      <c r="S28" s="290"/>
      <c r="T28" s="288">
        <f>H28</f>
        <v>0</v>
      </c>
      <c r="U28" s="289"/>
      <c r="V28" s="289"/>
      <c r="W28" s="290"/>
      <c r="X28" s="8"/>
      <c r="Y28" s="26" t="s">
        <v>37</v>
      </c>
      <c r="Z28" s="26" t="s">
        <v>38</v>
      </c>
      <c r="AA28" s="26" t="s">
        <v>38</v>
      </c>
      <c r="AB28" s="26" t="s">
        <v>38</v>
      </c>
      <c r="AC28" s="26"/>
      <c r="AE28" s="294"/>
      <c r="AF28" s="294"/>
      <c r="AG28" s="294"/>
      <c r="AH28" s="291" t="str">
        <f>P28</f>
        <v>01 Nov 2020 to 27 Dec 2020</v>
      </c>
      <c r="AI28" s="292"/>
      <c r="AJ28" s="292"/>
      <c r="AK28" s="293"/>
      <c r="AL28" s="291">
        <f>T28</f>
        <v>0</v>
      </c>
      <c r="AM28" s="292"/>
      <c r="AN28" s="292"/>
      <c r="AO28" s="293"/>
      <c r="AQ28" s="27" t="s">
        <v>39</v>
      </c>
      <c r="AR28" s="27"/>
      <c r="AS28" s="27" t="s">
        <v>40</v>
      </c>
      <c r="AT28" s="28"/>
      <c r="AV28" s="296"/>
      <c r="AW28" s="296"/>
      <c r="AX28" s="296"/>
      <c r="AY28" s="282" t="str">
        <f>AH28</f>
        <v>01 Nov 2020 to 27 Dec 2020</v>
      </c>
      <c r="AZ28" s="283"/>
      <c r="BA28" s="283"/>
      <c r="BB28" s="284"/>
      <c r="BC28" s="282">
        <f>AL28</f>
        <v>0</v>
      </c>
      <c r="BD28" s="283"/>
      <c r="BE28" s="283"/>
      <c r="BF28" s="284"/>
    </row>
    <row r="29" spans="1:58" ht="18" customHeight="1">
      <c r="A29" s="298"/>
      <c r="B29" s="298"/>
      <c r="C29" s="298"/>
      <c r="D29" s="29" t="s">
        <v>3</v>
      </c>
      <c r="E29" s="29" t="s">
        <v>4</v>
      </c>
      <c r="F29" s="29" t="s">
        <v>5</v>
      </c>
      <c r="G29" s="29" t="s">
        <v>41</v>
      </c>
      <c r="H29" s="29">
        <v>0</v>
      </c>
      <c r="I29" s="29">
        <v>0</v>
      </c>
      <c r="J29" s="29">
        <v>0</v>
      </c>
      <c r="K29" s="29">
        <v>0</v>
      </c>
      <c r="M29" s="299"/>
      <c r="N29" s="299"/>
      <c r="O29" s="299"/>
      <c r="P29" s="29" t="s">
        <v>3</v>
      </c>
      <c r="Q29" s="29" t="s">
        <v>4</v>
      </c>
      <c r="R29" s="29" t="s">
        <v>5</v>
      </c>
      <c r="S29" s="29" t="s">
        <v>41</v>
      </c>
      <c r="T29" s="29" t="s">
        <v>3</v>
      </c>
      <c r="U29" s="29" t="s">
        <v>4</v>
      </c>
      <c r="V29" s="29" t="s">
        <v>5</v>
      </c>
      <c r="W29" s="29" t="s">
        <v>41</v>
      </c>
      <c r="X29" s="8"/>
      <c r="Y29" s="26"/>
      <c r="Z29" s="26"/>
      <c r="AA29" s="26"/>
      <c r="AB29" s="26"/>
      <c r="AC29" s="26"/>
      <c r="AE29" s="294"/>
      <c r="AF29" s="294"/>
      <c r="AG29" s="294"/>
      <c r="AH29" s="29" t="s">
        <v>3</v>
      </c>
      <c r="AI29" s="29" t="s">
        <v>4</v>
      </c>
      <c r="AJ29" s="29" t="s">
        <v>5</v>
      </c>
      <c r="AK29" s="29" t="s">
        <v>41</v>
      </c>
      <c r="AL29" s="29" t="s">
        <v>3</v>
      </c>
      <c r="AM29" s="29" t="s">
        <v>4</v>
      </c>
      <c r="AN29" s="29" t="s">
        <v>5</v>
      </c>
      <c r="AO29" s="29" t="s">
        <v>41</v>
      </c>
      <c r="AQ29" s="27" t="s">
        <v>42</v>
      </c>
      <c r="AR29" s="27" t="s">
        <v>43</v>
      </c>
      <c r="AS29" s="27" t="s">
        <v>42</v>
      </c>
      <c r="AT29" s="28" t="s">
        <v>43</v>
      </c>
      <c r="AV29" s="297"/>
      <c r="AW29" s="297"/>
      <c r="AX29" s="297"/>
      <c r="AY29" s="29" t="s">
        <v>3</v>
      </c>
      <c r="AZ29" s="29" t="s">
        <v>4</v>
      </c>
      <c r="BA29" s="29" t="s">
        <v>5</v>
      </c>
      <c r="BB29" s="29" t="s">
        <v>41</v>
      </c>
      <c r="BC29" s="29" t="s">
        <v>3</v>
      </c>
      <c r="BD29" s="29" t="s">
        <v>4</v>
      </c>
      <c r="BE29" s="29" t="s">
        <v>5</v>
      </c>
      <c r="BF29" s="29" t="s">
        <v>41</v>
      </c>
    </row>
    <row r="30" spans="1:58" ht="18" customHeight="1">
      <c r="A30" s="30" t="s">
        <v>909</v>
      </c>
      <c r="B30" s="31" t="s">
        <v>92</v>
      </c>
      <c r="C30" s="31" t="s">
        <v>93</v>
      </c>
      <c r="D30" s="31">
        <v>201</v>
      </c>
      <c r="E30" s="31">
        <v>209</v>
      </c>
      <c r="F30" s="31">
        <v>282</v>
      </c>
      <c r="G30" s="31">
        <v>55</v>
      </c>
      <c r="H30" s="69">
        <v>0</v>
      </c>
      <c r="I30" s="69">
        <v>0</v>
      </c>
      <c r="J30" s="69">
        <v>0</v>
      </c>
      <c r="K30" s="69">
        <v>0</v>
      </c>
      <c r="M30" s="30" t="str">
        <f t="shared" ref="M30:O31" si="18">A30</f>
        <v xml:space="preserve">Beach Front Room </v>
      </c>
      <c r="N30" s="31" t="str">
        <f t="shared" si="18"/>
        <v>FB</v>
      </c>
      <c r="O30" s="31" t="str">
        <f t="shared" si="18"/>
        <v>As Quoted</v>
      </c>
      <c r="P30" s="31">
        <f>SUM(D30)</f>
        <v>201</v>
      </c>
      <c r="Q30" s="31">
        <f>SUM(E30)</f>
        <v>209</v>
      </c>
      <c r="R30" s="31">
        <f>(F30)</f>
        <v>282</v>
      </c>
      <c r="S30" s="31">
        <f>(G30)</f>
        <v>55</v>
      </c>
      <c r="T30" s="31">
        <f t="shared" ref="T30:W31" si="19">SUM(H30)</f>
        <v>0</v>
      </c>
      <c r="U30" s="31">
        <f t="shared" si="19"/>
        <v>0</v>
      </c>
      <c r="V30" s="31">
        <f t="shared" si="19"/>
        <v>0</v>
      </c>
      <c r="W30" s="31">
        <f t="shared" si="19"/>
        <v>0</v>
      </c>
      <c r="X30" s="8"/>
      <c r="Y30" s="33"/>
      <c r="Z30" s="33"/>
      <c r="AA30" s="33">
        <v>0</v>
      </c>
      <c r="AB30" s="33">
        <v>0</v>
      </c>
      <c r="AC30" s="33">
        <v>0</v>
      </c>
      <c r="AE30" s="30" t="str">
        <f t="shared" ref="AE30:AJ31" si="20">M30</f>
        <v xml:space="preserve">Beach Front Room </v>
      </c>
      <c r="AF30" s="31" t="str">
        <f t="shared" si="20"/>
        <v>FB</v>
      </c>
      <c r="AG30" s="31" t="str">
        <f t="shared" si="20"/>
        <v>As Quoted</v>
      </c>
      <c r="AH30" s="31">
        <f t="shared" si="20"/>
        <v>201</v>
      </c>
      <c r="AI30" s="34">
        <f t="shared" si="20"/>
        <v>209</v>
      </c>
      <c r="AJ30" s="34">
        <f t="shared" si="20"/>
        <v>282</v>
      </c>
      <c r="AK30" s="34">
        <f>S30+AA30</f>
        <v>55</v>
      </c>
      <c r="AL30" s="34">
        <f t="shared" ref="AL30:AN31" si="21">T30</f>
        <v>0</v>
      </c>
      <c r="AM30" s="34">
        <f t="shared" si="21"/>
        <v>0</v>
      </c>
      <c r="AN30" s="34">
        <f t="shared" si="21"/>
        <v>0</v>
      </c>
      <c r="AO30" s="34">
        <f>W30+AA30</f>
        <v>0</v>
      </c>
      <c r="AQ30" s="35">
        <v>10</v>
      </c>
      <c r="AR30" s="36">
        <v>1</v>
      </c>
      <c r="AS30" s="35">
        <v>10</v>
      </c>
      <c r="AT30" s="36">
        <v>1</v>
      </c>
      <c r="AV30" s="30" t="str">
        <f t="shared" ref="AV30:AX31" si="22">AE30</f>
        <v xml:space="preserve">Beach Front Room </v>
      </c>
      <c r="AW30" s="31" t="str">
        <f t="shared" si="22"/>
        <v>FB</v>
      </c>
      <c r="AX30" s="31" t="str">
        <f t="shared" si="22"/>
        <v>As Quoted</v>
      </c>
      <c r="AY30" s="31">
        <f>AH30+AQ30</f>
        <v>211</v>
      </c>
      <c r="AZ30" s="31">
        <f>AI30+AQ30</f>
        <v>219</v>
      </c>
      <c r="BA30" s="31">
        <f t="shared" ref="BA30:BC31" si="23">AJ30+AQ30</f>
        <v>292</v>
      </c>
      <c r="BB30" s="31">
        <f t="shared" si="23"/>
        <v>56</v>
      </c>
      <c r="BC30" s="31">
        <f t="shared" si="23"/>
        <v>10</v>
      </c>
      <c r="BD30" s="31">
        <f>AM30+AS30</f>
        <v>10</v>
      </c>
      <c r="BE30" s="31">
        <f>AN30+AS30</f>
        <v>10</v>
      </c>
      <c r="BF30" s="31">
        <f>AO30+AT30</f>
        <v>1</v>
      </c>
    </row>
    <row r="31" spans="1:58" ht="18" customHeight="1">
      <c r="A31" s="30" t="s">
        <v>575</v>
      </c>
      <c r="B31" s="31" t="s">
        <v>92</v>
      </c>
      <c r="C31" s="31" t="s">
        <v>93</v>
      </c>
      <c r="D31" s="31">
        <v>239</v>
      </c>
      <c r="E31" s="31">
        <v>247</v>
      </c>
      <c r="F31" s="31">
        <v>0</v>
      </c>
      <c r="G31" s="31">
        <v>0</v>
      </c>
      <c r="H31" s="69">
        <v>0</v>
      </c>
      <c r="I31" s="69">
        <v>0</v>
      </c>
      <c r="J31" s="69">
        <v>0</v>
      </c>
      <c r="K31" s="69">
        <v>0</v>
      </c>
      <c r="M31" s="30" t="str">
        <f t="shared" si="18"/>
        <v xml:space="preserve">Deluxe Beach Bungalow </v>
      </c>
      <c r="N31" s="31" t="str">
        <f t="shared" si="18"/>
        <v>FB</v>
      </c>
      <c r="O31" s="31" t="str">
        <f t="shared" si="18"/>
        <v>As Quoted</v>
      </c>
      <c r="P31" s="31">
        <f>SUM(D31)</f>
        <v>239</v>
      </c>
      <c r="Q31" s="31">
        <f>SUM(E31)</f>
        <v>247</v>
      </c>
      <c r="R31" s="31">
        <f>(F31)</f>
        <v>0</v>
      </c>
      <c r="S31" s="31">
        <f>(G31)</f>
        <v>0</v>
      </c>
      <c r="T31" s="31">
        <f t="shared" si="19"/>
        <v>0</v>
      </c>
      <c r="U31" s="31">
        <f t="shared" si="19"/>
        <v>0</v>
      </c>
      <c r="V31" s="31">
        <f t="shared" si="19"/>
        <v>0</v>
      </c>
      <c r="W31" s="31">
        <f t="shared" si="19"/>
        <v>0</v>
      </c>
      <c r="X31" s="8"/>
      <c r="Y31" s="33"/>
      <c r="Z31" s="33"/>
      <c r="AA31" s="33">
        <v>0</v>
      </c>
      <c r="AB31" s="33">
        <v>0</v>
      </c>
      <c r="AC31" s="33">
        <v>0</v>
      </c>
      <c r="AE31" s="30" t="str">
        <f t="shared" si="20"/>
        <v xml:space="preserve">Deluxe Beach Bungalow </v>
      </c>
      <c r="AF31" s="31" t="str">
        <f t="shared" si="20"/>
        <v>FB</v>
      </c>
      <c r="AG31" s="31" t="str">
        <f t="shared" si="20"/>
        <v>As Quoted</v>
      </c>
      <c r="AH31" s="31">
        <f t="shared" si="20"/>
        <v>239</v>
      </c>
      <c r="AI31" s="34">
        <f t="shared" si="20"/>
        <v>247</v>
      </c>
      <c r="AJ31" s="34">
        <f t="shared" si="20"/>
        <v>0</v>
      </c>
      <c r="AK31" s="34">
        <f>S31+AA31</f>
        <v>0</v>
      </c>
      <c r="AL31" s="34">
        <f t="shared" si="21"/>
        <v>0</v>
      </c>
      <c r="AM31" s="34">
        <f t="shared" si="21"/>
        <v>0</v>
      </c>
      <c r="AN31" s="34">
        <f t="shared" si="21"/>
        <v>0</v>
      </c>
      <c r="AO31" s="34">
        <f>W31+AA31</f>
        <v>0</v>
      </c>
      <c r="AQ31" s="35">
        <v>10</v>
      </c>
      <c r="AR31" s="36">
        <v>0</v>
      </c>
      <c r="AS31" s="35">
        <v>10</v>
      </c>
      <c r="AT31" s="36">
        <v>0</v>
      </c>
      <c r="AV31" s="30" t="str">
        <f t="shared" si="22"/>
        <v xml:space="preserve">Deluxe Beach Bungalow </v>
      </c>
      <c r="AW31" s="31" t="str">
        <f t="shared" si="22"/>
        <v>FB</v>
      </c>
      <c r="AX31" s="31" t="str">
        <f t="shared" si="22"/>
        <v>As Quoted</v>
      </c>
      <c r="AY31" s="31">
        <f>AH31+AQ31</f>
        <v>249</v>
      </c>
      <c r="AZ31" s="31">
        <f>AI31+AQ31</f>
        <v>257</v>
      </c>
      <c r="BA31" s="31" t="s">
        <v>55</v>
      </c>
      <c r="BB31" s="31" t="s">
        <v>55</v>
      </c>
      <c r="BC31" s="31">
        <f t="shared" si="23"/>
        <v>10</v>
      </c>
      <c r="BD31" s="31">
        <f>AM31+AS31</f>
        <v>10</v>
      </c>
      <c r="BE31" s="31" t="s">
        <v>55</v>
      </c>
      <c r="BF31" s="31" t="s">
        <v>55</v>
      </c>
    </row>
  </sheetData>
  <sheetProtection password="D8E4" sheet="1" selectLockedCells="1" selectUnlockedCells="1"/>
  <mergeCells count="112">
    <mergeCell ref="P9:S9"/>
    <mergeCell ref="T9:W9"/>
    <mergeCell ref="AE9:AE11"/>
    <mergeCell ref="AF9:AF11"/>
    <mergeCell ref="A9:A11"/>
    <mergeCell ref="B9:B11"/>
    <mergeCell ref="C9:C11"/>
    <mergeCell ref="D9:G9"/>
    <mergeCell ref="H9:K9"/>
    <mergeCell ref="M9:M11"/>
    <mergeCell ref="A15:A17"/>
    <mergeCell ref="B15:B17"/>
    <mergeCell ref="C15:C17"/>
    <mergeCell ref="D15:G15"/>
    <mergeCell ref="H15:K15"/>
    <mergeCell ref="M15:M17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N9:N11"/>
    <mergeCell ref="O9:O11"/>
    <mergeCell ref="AY15:BB15"/>
    <mergeCell ref="BC15:BF15"/>
    <mergeCell ref="D16:G16"/>
    <mergeCell ref="H16:K16"/>
    <mergeCell ref="P16:S16"/>
    <mergeCell ref="T16:W16"/>
    <mergeCell ref="AH16:AK16"/>
    <mergeCell ref="AL16:AO16"/>
    <mergeCell ref="AY16:BB16"/>
    <mergeCell ref="BC16:BF16"/>
    <mergeCell ref="AG15:AG17"/>
    <mergeCell ref="AH15:AK15"/>
    <mergeCell ref="AL15:AO15"/>
    <mergeCell ref="AV15:AV17"/>
    <mergeCell ref="AW15:AW17"/>
    <mergeCell ref="AX15:AX17"/>
    <mergeCell ref="N15:N17"/>
    <mergeCell ref="O15:O17"/>
    <mergeCell ref="P15:S15"/>
    <mergeCell ref="T15:W15"/>
    <mergeCell ref="AE15:AE17"/>
    <mergeCell ref="AF15:AF17"/>
    <mergeCell ref="P21:S21"/>
    <mergeCell ref="T21:W21"/>
    <mergeCell ref="AE21:AE23"/>
    <mergeCell ref="AF21:AF23"/>
    <mergeCell ref="A21:A23"/>
    <mergeCell ref="B21:B23"/>
    <mergeCell ref="C21:C23"/>
    <mergeCell ref="D21:G21"/>
    <mergeCell ref="H21:K21"/>
    <mergeCell ref="M21:M23"/>
    <mergeCell ref="A27:A29"/>
    <mergeCell ref="B27:B29"/>
    <mergeCell ref="C27:C29"/>
    <mergeCell ref="D27:G27"/>
    <mergeCell ref="H27:K27"/>
    <mergeCell ref="M27:M29"/>
    <mergeCell ref="AY21:BB21"/>
    <mergeCell ref="BC21:BF21"/>
    <mergeCell ref="D22:G22"/>
    <mergeCell ref="H22:K22"/>
    <mergeCell ref="P22:S22"/>
    <mergeCell ref="T22:W22"/>
    <mergeCell ref="AH22:AK22"/>
    <mergeCell ref="AL22:AO22"/>
    <mergeCell ref="AY22:BB22"/>
    <mergeCell ref="BC22:BF22"/>
    <mergeCell ref="AG21:AG23"/>
    <mergeCell ref="AH21:AK21"/>
    <mergeCell ref="AL21:AO21"/>
    <mergeCell ref="AV21:AV23"/>
    <mergeCell ref="AW21:AW23"/>
    <mergeCell ref="AX21:AX23"/>
    <mergeCell ref="N21:N23"/>
    <mergeCell ref="O21:O23"/>
    <mergeCell ref="AY27:BB27"/>
    <mergeCell ref="BC27:BF27"/>
    <mergeCell ref="D28:G28"/>
    <mergeCell ref="H28:K28"/>
    <mergeCell ref="P28:S28"/>
    <mergeCell ref="T28:W28"/>
    <mergeCell ref="AH28:AK28"/>
    <mergeCell ref="AL28:AO28"/>
    <mergeCell ref="AY28:BB28"/>
    <mergeCell ref="BC28:BF28"/>
    <mergeCell ref="AG27:AG29"/>
    <mergeCell ref="AH27:AK27"/>
    <mergeCell ref="AL27:AO27"/>
    <mergeCell ref="AV27:AV29"/>
    <mergeCell ref="AW27:AW29"/>
    <mergeCell ref="AX27:AX29"/>
    <mergeCell ref="N27:N29"/>
    <mergeCell ref="O27:O29"/>
    <mergeCell ref="P27:S27"/>
    <mergeCell ref="T27:W27"/>
    <mergeCell ref="AE27:AE29"/>
    <mergeCell ref="AF27:AF29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34870-13C8-4C16-A7DA-64C13FFBFCB7}">
  <sheetPr codeName="Лист79"/>
  <dimension ref="A1:G11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29.7109375" style="1" customWidth="1"/>
    <col min="2" max="2" width="10" style="1" customWidth="1"/>
    <col min="3" max="3" width="17.140625" style="2" customWidth="1"/>
    <col min="4" max="4" width="17.85546875" style="2" customWidth="1"/>
    <col min="5" max="7" width="17.5703125" style="3" customWidth="1"/>
    <col min="8" max="16384" width="9.140625" style="1"/>
  </cols>
  <sheetData>
    <row r="1" spans="1:7" ht="20.25" customHeight="1">
      <c r="A1" s="300" t="s">
        <v>2071</v>
      </c>
      <c r="B1" s="300"/>
      <c r="C1" s="300"/>
      <c r="D1" s="300"/>
      <c r="G1" s="4"/>
    </row>
    <row r="2" spans="1:7" s="2" customFormat="1" ht="20.25" customHeight="1">
      <c r="A2" s="5"/>
      <c r="B2" s="5"/>
      <c r="E2" s="3"/>
      <c r="F2" s="3"/>
      <c r="G2" s="3"/>
    </row>
    <row r="3" spans="1:7" s="2" customFormat="1" ht="20.25" customHeight="1">
      <c r="A3" s="15" t="s">
        <v>82</v>
      </c>
      <c r="B3" s="15"/>
      <c r="E3" s="3"/>
      <c r="F3" s="3"/>
      <c r="G3" s="3"/>
    </row>
    <row r="4" spans="1:7" s="2" customFormat="1" ht="20.25" customHeight="1">
      <c r="A4" s="7" t="s">
        <v>911</v>
      </c>
      <c r="B4" s="15"/>
      <c r="E4" s="3"/>
      <c r="F4" s="3"/>
      <c r="G4" s="3"/>
    </row>
    <row r="5" spans="1:7" s="2" customFormat="1" ht="20.25" customHeight="1">
      <c r="A5" s="5" t="s">
        <v>912</v>
      </c>
      <c r="B5" s="5"/>
      <c r="E5" s="3"/>
      <c r="F5" s="3"/>
      <c r="G5" s="3"/>
    </row>
    <row r="6" spans="1:7" s="2" customFormat="1" ht="20.25" customHeight="1">
      <c r="A6" s="5" t="s">
        <v>913</v>
      </c>
      <c r="B6" s="5"/>
      <c r="E6" s="3"/>
      <c r="F6" s="3"/>
      <c r="G6" s="3"/>
    </row>
    <row r="7" spans="1:7" s="2" customFormat="1" ht="20.25" customHeight="1">
      <c r="A7" s="5" t="s">
        <v>914</v>
      </c>
      <c r="B7" s="5"/>
      <c r="E7" s="3"/>
      <c r="F7" s="3"/>
      <c r="G7" s="3"/>
    </row>
    <row r="8" spans="1:7" s="2" customFormat="1" ht="20.25" customHeight="1">
      <c r="A8" s="7" t="s">
        <v>915</v>
      </c>
      <c r="B8" s="15"/>
      <c r="E8" s="3"/>
      <c r="F8" s="3"/>
      <c r="G8" s="3"/>
    </row>
    <row r="9" spans="1:7" s="2" customFormat="1" ht="20.25" customHeight="1">
      <c r="A9" s="5" t="s">
        <v>916</v>
      </c>
      <c r="B9" s="5"/>
      <c r="E9" s="3"/>
      <c r="F9" s="3"/>
      <c r="G9" s="3"/>
    </row>
    <row r="10" spans="1:7" s="2" customFormat="1" ht="20.25" customHeight="1">
      <c r="A10" s="5" t="s">
        <v>917</v>
      </c>
      <c r="B10" s="5"/>
      <c r="E10" s="3"/>
      <c r="F10" s="3"/>
      <c r="G10" s="3"/>
    </row>
    <row r="11" spans="1:7" s="2" customFormat="1" ht="20.25" customHeight="1">
      <c r="A11" s="5" t="s">
        <v>914</v>
      </c>
      <c r="B11" s="5"/>
      <c r="E11" s="3"/>
      <c r="F11" s="3"/>
      <c r="G11" s="3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&amp;N&amp;R&amp;"Candara,Regular"&amp;8Furaveri Island Resort &amp; Spa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F2B18-F4B3-4EB0-93F9-BF949C3FBEDF}">
  <sheetPr codeName="Лист80">
    <tabColor rgb="FFFF0000"/>
  </sheetPr>
  <dimension ref="A8:AF27"/>
  <sheetViews>
    <sheetView topLeftCell="AG1" zoomScale="136" zoomScaleNormal="136" zoomScaleSheetLayoutView="100" workbookViewId="0">
      <selection sqref="A1:AF1048576"/>
    </sheetView>
  </sheetViews>
  <sheetFormatPr defaultColWidth="16.7109375" defaultRowHeight="17.45" customHeight="1"/>
  <cols>
    <col min="1" max="32" width="0" style="25" hidden="1" customWidth="1"/>
    <col min="33" max="16384" width="16.7109375" style="25"/>
  </cols>
  <sheetData>
    <row r="8" spans="1:32" ht="17.4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7.45" customHeight="1">
      <c r="A9" s="299" t="s">
        <v>0</v>
      </c>
      <c r="B9" s="299" t="s">
        <v>1</v>
      </c>
      <c r="C9" s="299" t="s">
        <v>29</v>
      </c>
      <c r="D9" s="57" t="s">
        <v>414</v>
      </c>
      <c r="E9" s="57" t="s">
        <v>156</v>
      </c>
      <c r="F9" s="57" t="s">
        <v>174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Shoulder </v>
      </c>
      <c r="Q9" s="51" t="str">
        <f t="shared" si="0"/>
        <v xml:space="preserve">Peak </v>
      </c>
      <c r="R9" s="51" t="str">
        <f t="shared" si="0"/>
        <v xml:space="preserve">High </v>
      </c>
      <c r="S9" s="51" t="str">
        <f t="shared" si="0"/>
        <v>Low</v>
      </c>
      <c r="U9" s="27" t="str">
        <f>P9</f>
        <v xml:space="preserve">Shoulder </v>
      </c>
      <c r="V9" s="27" t="str">
        <f t="shared" ref="V9:X10" si="1">Q9</f>
        <v xml:space="preserve">Peak </v>
      </c>
      <c r="W9" s="27" t="str">
        <f t="shared" si="1"/>
        <v xml:space="preserve">High 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 xml:space="preserve">Shoulder </v>
      </c>
      <c r="AD9" s="52" t="str">
        <f t="shared" ref="AD9:AF10" si="2">V9</f>
        <v xml:space="preserve">Peak </v>
      </c>
      <c r="AE9" s="52" t="str">
        <f t="shared" si="2"/>
        <v xml:space="preserve">High </v>
      </c>
      <c r="AF9" s="52" t="str">
        <f t="shared" si="2"/>
        <v>Low</v>
      </c>
    </row>
    <row r="10" spans="1:32" ht="17.45" customHeight="1">
      <c r="A10" s="299"/>
      <c r="B10" s="299"/>
      <c r="C10" s="299"/>
      <c r="D10" s="57" t="s">
        <v>35</v>
      </c>
      <c r="E10" s="57" t="s">
        <v>396</v>
      </c>
      <c r="F10" s="57" t="s">
        <v>918</v>
      </c>
      <c r="G10" s="57" t="s">
        <v>919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26 Dec 2019</v>
      </c>
      <c r="Q10" s="51" t="str">
        <f t="shared" si="0"/>
        <v>27 Dec 2019 to 07 Jan 2020</v>
      </c>
      <c r="R10" s="51" t="str">
        <f t="shared" si="0"/>
        <v>08 Jan 2020 to 15 Apr 2020</v>
      </c>
      <c r="S10" s="51" t="str">
        <f t="shared" si="0"/>
        <v>16 Apr 2020 to 31 Jul 2020</v>
      </c>
      <c r="U10" s="27" t="str">
        <f>P10</f>
        <v>01 Nov 2019 to 26 Dec 2019</v>
      </c>
      <c r="V10" s="27" t="str">
        <f t="shared" si="1"/>
        <v>27 Dec 2019 to 07 Jan 2020</v>
      </c>
      <c r="W10" s="27" t="str">
        <f t="shared" si="1"/>
        <v>08 Jan 2020 to 15 Apr 2020</v>
      </c>
      <c r="X10" s="27" t="str">
        <f t="shared" si="1"/>
        <v>16 Apr 2020 to 31 Jul 2020</v>
      </c>
      <c r="Z10" s="311"/>
      <c r="AA10" s="311"/>
      <c r="AB10" s="311"/>
      <c r="AC10" s="52" t="str">
        <f>U10</f>
        <v>01 Nov 2019 to 26 Dec 2019</v>
      </c>
      <c r="AD10" s="52" t="str">
        <f t="shared" si="2"/>
        <v>27 Dec 2019 to 07 Jan 2020</v>
      </c>
      <c r="AE10" s="52" t="str">
        <f t="shared" si="2"/>
        <v>08 Jan 2020 to 15 Apr 2020</v>
      </c>
      <c r="AF10" s="52" t="str">
        <f t="shared" si="2"/>
        <v>16 Apr 2020 to 31 Jul 2020</v>
      </c>
    </row>
    <row r="11" spans="1:32" ht="17.45" customHeight="1">
      <c r="A11" s="30" t="s">
        <v>306</v>
      </c>
      <c r="B11" s="31" t="s">
        <v>92</v>
      </c>
      <c r="C11" s="31" t="s">
        <v>140</v>
      </c>
      <c r="D11" s="31">
        <v>365</v>
      </c>
      <c r="E11" s="31">
        <v>695</v>
      </c>
      <c r="F11" s="31">
        <v>445</v>
      </c>
      <c r="G11" s="31">
        <v>290</v>
      </c>
      <c r="H11" s="8"/>
      <c r="I11" s="33"/>
      <c r="J11" s="33"/>
      <c r="K11" s="33">
        <v>12</v>
      </c>
      <c r="M11" s="30" t="str">
        <f t="shared" ref="M11:O17" si="3">A11</f>
        <v>Garden Villa</v>
      </c>
      <c r="N11" s="31" t="str">
        <f t="shared" si="3"/>
        <v>FB</v>
      </c>
      <c r="O11" s="31" t="str">
        <f t="shared" si="3"/>
        <v>02 Persons</v>
      </c>
      <c r="P11" s="34">
        <f t="shared" ref="P11:P17" si="4">D11+K11</f>
        <v>377</v>
      </c>
      <c r="Q11" s="34">
        <f t="shared" ref="Q11:Q17" si="5">E11+K11</f>
        <v>707</v>
      </c>
      <c r="R11" s="34">
        <f t="shared" ref="R11:R17" si="6">F11+K11</f>
        <v>457</v>
      </c>
      <c r="S11" s="34">
        <f t="shared" ref="S11:S17" si="7">G11+K11</f>
        <v>302</v>
      </c>
      <c r="U11" s="53">
        <v>10</v>
      </c>
      <c r="V11" s="53">
        <v>20</v>
      </c>
      <c r="W11" s="53">
        <v>10</v>
      </c>
      <c r="X11" s="53">
        <v>10</v>
      </c>
      <c r="Z11" s="30" t="str">
        <f t="shared" ref="Z11:AB17" si="8">M11</f>
        <v>Garden Villa</v>
      </c>
      <c r="AA11" s="31" t="str">
        <f t="shared" si="8"/>
        <v>FB</v>
      </c>
      <c r="AB11" s="31" t="str">
        <f t="shared" si="8"/>
        <v>02 Persons</v>
      </c>
      <c r="AC11" s="34">
        <f t="shared" ref="AC11:AF17" si="9">P11+U11</f>
        <v>387</v>
      </c>
      <c r="AD11" s="34">
        <f t="shared" si="9"/>
        <v>727</v>
      </c>
      <c r="AE11" s="34">
        <f t="shared" si="9"/>
        <v>467</v>
      </c>
      <c r="AF11" s="34">
        <f t="shared" si="9"/>
        <v>312</v>
      </c>
    </row>
    <row r="12" spans="1:32" ht="17.45" customHeight="1">
      <c r="A12" s="30" t="s">
        <v>330</v>
      </c>
      <c r="B12" s="31" t="s">
        <v>92</v>
      </c>
      <c r="C12" s="31" t="s">
        <v>140</v>
      </c>
      <c r="D12" s="31">
        <v>470</v>
      </c>
      <c r="E12" s="31">
        <v>795</v>
      </c>
      <c r="F12" s="31">
        <v>505</v>
      </c>
      <c r="G12" s="31">
        <v>375</v>
      </c>
      <c r="H12" s="8"/>
      <c r="I12" s="33"/>
      <c r="J12" s="33"/>
      <c r="K12" s="33">
        <v>12</v>
      </c>
      <c r="M12" s="30" t="str">
        <f t="shared" si="3"/>
        <v>Beach Villa</v>
      </c>
      <c r="N12" s="31" t="str">
        <f t="shared" si="3"/>
        <v>FB</v>
      </c>
      <c r="O12" s="31" t="str">
        <f t="shared" si="3"/>
        <v>02 Persons</v>
      </c>
      <c r="P12" s="34">
        <f t="shared" si="4"/>
        <v>482</v>
      </c>
      <c r="Q12" s="34">
        <f t="shared" si="5"/>
        <v>807</v>
      </c>
      <c r="R12" s="34">
        <f t="shared" si="6"/>
        <v>517</v>
      </c>
      <c r="S12" s="34">
        <f t="shared" si="7"/>
        <v>387</v>
      </c>
      <c r="U12" s="53">
        <v>10</v>
      </c>
      <c r="V12" s="53">
        <v>20</v>
      </c>
      <c r="W12" s="53">
        <v>10</v>
      </c>
      <c r="X12" s="53">
        <v>10</v>
      </c>
      <c r="Z12" s="30" t="str">
        <f t="shared" si="8"/>
        <v>Beach Villa</v>
      </c>
      <c r="AA12" s="31" t="str">
        <f t="shared" si="8"/>
        <v>FB</v>
      </c>
      <c r="AB12" s="31" t="str">
        <f t="shared" si="8"/>
        <v>02 Persons</v>
      </c>
      <c r="AC12" s="34">
        <f t="shared" si="9"/>
        <v>492</v>
      </c>
      <c r="AD12" s="34">
        <f t="shared" si="9"/>
        <v>827</v>
      </c>
      <c r="AE12" s="34">
        <f t="shared" si="9"/>
        <v>527</v>
      </c>
      <c r="AF12" s="34">
        <f t="shared" si="9"/>
        <v>397</v>
      </c>
    </row>
    <row r="13" spans="1:32" ht="17.45" customHeight="1">
      <c r="A13" s="30" t="s">
        <v>331</v>
      </c>
      <c r="B13" s="31" t="s">
        <v>92</v>
      </c>
      <c r="C13" s="31" t="s">
        <v>140</v>
      </c>
      <c r="D13" s="31">
        <v>505</v>
      </c>
      <c r="E13" s="31">
        <v>890</v>
      </c>
      <c r="F13" s="31">
        <v>565</v>
      </c>
      <c r="G13" s="31">
        <v>505</v>
      </c>
      <c r="H13" s="8"/>
      <c r="I13" s="33"/>
      <c r="J13" s="33"/>
      <c r="K13" s="33">
        <v>12</v>
      </c>
      <c r="M13" s="30" t="str">
        <f t="shared" si="3"/>
        <v>Water Villa</v>
      </c>
      <c r="N13" s="31" t="str">
        <f t="shared" si="3"/>
        <v>FB</v>
      </c>
      <c r="O13" s="31" t="str">
        <f t="shared" si="3"/>
        <v>02 Persons</v>
      </c>
      <c r="P13" s="34">
        <f t="shared" si="4"/>
        <v>517</v>
      </c>
      <c r="Q13" s="34">
        <f t="shared" si="5"/>
        <v>902</v>
      </c>
      <c r="R13" s="34">
        <f t="shared" si="6"/>
        <v>577</v>
      </c>
      <c r="S13" s="34">
        <f t="shared" si="7"/>
        <v>517</v>
      </c>
      <c r="U13" s="53">
        <v>10</v>
      </c>
      <c r="V13" s="53">
        <v>20</v>
      </c>
      <c r="W13" s="53">
        <v>10</v>
      </c>
      <c r="X13" s="53">
        <v>10</v>
      </c>
      <c r="Z13" s="30" t="str">
        <f t="shared" si="8"/>
        <v>Water Villa</v>
      </c>
      <c r="AA13" s="31" t="str">
        <f t="shared" si="8"/>
        <v>FB</v>
      </c>
      <c r="AB13" s="31" t="str">
        <f t="shared" si="8"/>
        <v>02 Persons</v>
      </c>
      <c r="AC13" s="34">
        <f t="shared" si="9"/>
        <v>527</v>
      </c>
      <c r="AD13" s="34">
        <f t="shared" si="9"/>
        <v>922</v>
      </c>
      <c r="AE13" s="34">
        <f t="shared" si="9"/>
        <v>587</v>
      </c>
      <c r="AF13" s="34">
        <f t="shared" si="9"/>
        <v>527</v>
      </c>
    </row>
    <row r="14" spans="1:32" ht="17.45" customHeight="1">
      <c r="A14" s="30" t="s">
        <v>202</v>
      </c>
      <c r="B14" s="31" t="s">
        <v>92</v>
      </c>
      <c r="C14" s="31" t="s">
        <v>140</v>
      </c>
      <c r="D14" s="31">
        <v>630</v>
      </c>
      <c r="E14" s="31">
        <v>1075</v>
      </c>
      <c r="F14" s="31">
        <v>670</v>
      </c>
      <c r="G14" s="31">
        <v>630</v>
      </c>
      <c r="H14" s="8"/>
      <c r="I14" s="33"/>
      <c r="J14" s="33"/>
      <c r="K14" s="33">
        <v>12</v>
      </c>
      <c r="M14" s="30" t="str">
        <f t="shared" si="3"/>
        <v>Beach Pool Villa</v>
      </c>
      <c r="N14" s="31" t="str">
        <f t="shared" si="3"/>
        <v>FB</v>
      </c>
      <c r="O14" s="31" t="str">
        <f t="shared" si="3"/>
        <v>02 Persons</v>
      </c>
      <c r="P14" s="34">
        <f t="shared" si="4"/>
        <v>642</v>
      </c>
      <c r="Q14" s="34">
        <f t="shared" si="5"/>
        <v>1087</v>
      </c>
      <c r="R14" s="34">
        <f t="shared" si="6"/>
        <v>682</v>
      </c>
      <c r="S14" s="34">
        <f t="shared" si="7"/>
        <v>642</v>
      </c>
      <c r="U14" s="53">
        <v>12</v>
      </c>
      <c r="V14" s="53">
        <v>25</v>
      </c>
      <c r="W14" s="53">
        <v>12</v>
      </c>
      <c r="X14" s="53">
        <v>12</v>
      </c>
      <c r="Z14" s="30" t="str">
        <f t="shared" si="8"/>
        <v>Beach Pool Villa</v>
      </c>
      <c r="AA14" s="31" t="str">
        <f t="shared" si="8"/>
        <v>FB</v>
      </c>
      <c r="AB14" s="31" t="str">
        <f t="shared" si="8"/>
        <v>02 Persons</v>
      </c>
      <c r="AC14" s="34">
        <f t="shared" si="9"/>
        <v>654</v>
      </c>
      <c r="AD14" s="34">
        <f t="shared" si="9"/>
        <v>1112</v>
      </c>
      <c r="AE14" s="34">
        <f t="shared" si="9"/>
        <v>694</v>
      </c>
      <c r="AF14" s="34">
        <f t="shared" si="9"/>
        <v>654</v>
      </c>
    </row>
    <row r="15" spans="1:32" ht="17.45" customHeight="1">
      <c r="A15" s="30" t="s">
        <v>920</v>
      </c>
      <c r="B15" s="31" t="s">
        <v>92</v>
      </c>
      <c r="C15" s="31" t="s">
        <v>140</v>
      </c>
      <c r="D15" s="31">
        <v>755</v>
      </c>
      <c r="E15" s="31">
        <v>1245</v>
      </c>
      <c r="F15" s="31">
        <v>775</v>
      </c>
      <c r="G15" s="31">
        <v>755</v>
      </c>
      <c r="H15" s="8"/>
      <c r="I15" s="33"/>
      <c r="J15" s="33"/>
      <c r="K15" s="33">
        <v>12</v>
      </c>
      <c r="M15" s="30" t="str">
        <f t="shared" si="3"/>
        <v>Dhoni Pool Villa</v>
      </c>
      <c r="N15" s="31" t="str">
        <f t="shared" si="3"/>
        <v>FB</v>
      </c>
      <c r="O15" s="31" t="str">
        <f t="shared" si="3"/>
        <v>02 Persons</v>
      </c>
      <c r="P15" s="34">
        <f t="shared" si="4"/>
        <v>767</v>
      </c>
      <c r="Q15" s="34">
        <f t="shared" si="5"/>
        <v>1257</v>
      </c>
      <c r="R15" s="34">
        <f t="shared" si="6"/>
        <v>787</v>
      </c>
      <c r="S15" s="34">
        <f t="shared" si="7"/>
        <v>767</v>
      </c>
      <c r="U15" s="53">
        <v>12</v>
      </c>
      <c r="V15" s="53">
        <v>25</v>
      </c>
      <c r="W15" s="53">
        <v>12</v>
      </c>
      <c r="X15" s="53">
        <v>12</v>
      </c>
      <c r="Z15" s="30" t="str">
        <f t="shared" si="8"/>
        <v>Dhoni Pool Villa</v>
      </c>
      <c r="AA15" s="31" t="str">
        <f t="shared" si="8"/>
        <v>FB</v>
      </c>
      <c r="AB15" s="31" t="str">
        <f t="shared" si="8"/>
        <v>02 Persons</v>
      </c>
      <c r="AC15" s="34">
        <f t="shared" si="9"/>
        <v>779</v>
      </c>
      <c r="AD15" s="34">
        <f t="shared" si="9"/>
        <v>1282</v>
      </c>
      <c r="AE15" s="34">
        <f t="shared" si="9"/>
        <v>799</v>
      </c>
      <c r="AF15" s="34">
        <f t="shared" si="9"/>
        <v>779</v>
      </c>
    </row>
    <row r="16" spans="1:32" ht="17.45" customHeight="1">
      <c r="A16" s="30" t="s">
        <v>921</v>
      </c>
      <c r="B16" s="31" t="s">
        <v>92</v>
      </c>
      <c r="C16" s="31" t="s">
        <v>68</v>
      </c>
      <c r="D16" s="31">
        <v>2045</v>
      </c>
      <c r="E16" s="31">
        <v>3350</v>
      </c>
      <c r="F16" s="31">
        <v>2045</v>
      </c>
      <c r="G16" s="31">
        <v>1620</v>
      </c>
      <c r="H16" s="8"/>
      <c r="I16" s="33"/>
      <c r="J16" s="33"/>
      <c r="K16" s="33">
        <v>24</v>
      </c>
      <c r="M16" s="30" t="str">
        <f t="shared" si="3"/>
        <v xml:space="preserve">Furaveri Beach Residence Two Bed Room </v>
      </c>
      <c r="N16" s="31" t="str">
        <f t="shared" si="3"/>
        <v>FB</v>
      </c>
      <c r="O16" s="31" t="str">
        <f t="shared" si="3"/>
        <v>04 Persons</v>
      </c>
      <c r="P16" s="34">
        <f t="shared" si="4"/>
        <v>2069</v>
      </c>
      <c r="Q16" s="34">
        <f t="shared" si="5"/>
        <v>3374</v>
      </c>
      <c r="R16" s="34">
        <f t="shared" si="6"/>
        <v>2069</v>
      </c>
      <c r="S16" s="34">
        <f t="shared" si="7"/>
        <v>1644</v>
      </c>
      <c r="U16" s="53">
        <v>25</v>
      </c>
      <c r="V16" s="53">
        <v>60</v>
      </c>
      <c r="W16" s="53">
        <v>25</v>
      </c>
      <c r="X16" s="53">
        <v>25</v>
      </c>
      <c r="Z16" s="30" t="str">
        <f t="shared" si="8"/>
        <v xml:space="preserve">Furaveri Beach Residence Two Bed Room </v>
      </c>
      <c r="AA16" s="31" t="str">
        <f t="shared" si="8"/>
        <v>FB</v>
      </c>
      <c r="AB16" s="31" t="str">
        <f t="shared" si="8"/>
        <v>04 Persons</v>
      </c>
      <c r="AC16" s="34">
        <f t="shared" si="9"/>
        <v>2094</v>
      </c>
      <c r="AD16" s="34">
        <f t="shared" si="9"/>
        <v>3434</v>
      </c>
      <c r="AE16" s="34">
        <f t="shared" si="9"/>
        <v>2094</v>
      </c>
      <c r="AF16" s="34">
        <f t="shared" si="9"/>
        <v>1669</v>
      </c>
    </row>
    <row r="17" spans="1:32" ht="17.45" customHeight="1">
      <c r="A17" s="30" t="s">
        <v>922</v>
      </c>
      <c r="B17" s="31" t="s">
        <v>92</v>
      </c>
      <c r="C17" s="31" t="s">
        <v>68</v>
      </c>
      <c r="D17" s="31">
        <v>2420</v>
      </c>
      <c r="E17" s="31">
        <v>3950</v>
      </c>
      <c r="F17" s="31">
        <v>2420</v>
      </c>
      <c r="G17" s="31">
        <v>1920</v>
      </c>
      <c r="H17" s="8"/>
      <c r="I17" s="33"/>
      <c r="J17" s="33"/>
      <c r="K17" s="33">
        <v>24</v>
      </c>
      <c r="M17" s="30" t="str">
        <f t="shared" si="3"/>
        <v xml:space="preserve">Furaveri Reef Residence Two Bed Room </v>
      </c>
      <c r="N17" s="31" t="str">
        <f t="shared" si="3"/>
        <v>FB</v>
      </c>
      <c r="O17" s="31" t="str">
        <f t="shared" si="3"/>
        <v>04 Persons</v>
      </c>
      <c r="P17" s="34">
        <f t="shared" si="4"/>
        <v>2444</v>
      </c>
      <c r="Q17" s="34">
        <f t="shared" si="5"/>
        <v>3974</v>
      </c>
      <c r="R17" s="34">
        <f t="shared" si="6"/>
        <v>2444</v>
      </c>
      <c r="S17" s="34">
        <f t="shared" si="7"/>
        <v>1944</v>
      </c>
      <c r="U17" s="53">
        <v>25</v>
      </c>
      <c r="V17" s="53">
        <v>60</v>
      </c>
      <c r="W17" s="53">
        <v>25</v>
      </c>
      <c r="X17" s="53">
        <v>25</v>
      </c>
      <c r="Z17" s="30" t="str">
        <f t="shared" si="8"/>
        <v xml:space="preserve">Furaveri Reef Residence Two Bed Room </v>
      </c>
      <c r="AA17" s="31" t="str">
        <f t="shared" si="8"/>
        <v>FB</v>
      </c>
      <c r="AB17" s="31" t="str">
        <f t="shared" si="8"/>
        <v>04 Persons</v>
      </c>
      <c r="AC17" s="34">
        <f t="shared" si="9"/>
        <v>2469</v>
      </c>
      <c r="AD17" s="34">
        <f t="shared" si="9"/>
        <v>4034</v>
      </c>
      <c r="AE17" s="34">
        <f t="shared" si="9"/>
        <v>2469</v>
      </c>
      <c r="AF17" s="34">
        <f t="shared" si="9"/>
        <v>1969</v>
      </c>
    </row>
    <row r="18" spans="1:32" ht="17.45" customHeight="1">
      <c r="A18" s="25" t="s">
        <v>24</v>
      </c>
      <c r="I18" s="25" t="s">
        <v>25</v>
      </c>
      <c r="M18" s="25" t="s">
        <v>26</v>
      </c>
      <c r="U18" s="25" t="s">
        <v>27</v>
      </c>
      <c r="Z18" s="25" t="s">
        <v>129</v>
      </c>
    </row>
    <row r="19" spans="1:32" ht="17.45" customHeight="1">
      <c r="A19" s="299" t="s">
        <v>0</v>
      </c>
      <c r="B19" s="299" t="s">
        <v>1</v>
      </c>
      <c r="C19" s="299" t="s">
        <v>29</v>
      </c>
      <c r="D19" s="57" t="s">
        <v>174</v>
      </c>
      <c r="E19" s="57" t="s">
        <v>132</v>
      </c>
      <c r="F19" s="57" t="s">
        <v>175</v>
      </c>
      <c r="G19" s="57" t="s">
        <v>156</v>
      </c>
      <c r="H19" s="8"/>
      <c r="I19" s="26" t="s">
        <v>32</v>
      </c>
      <c r="J19" s="26" t="s">
        <v>33</v>
      </c>
      <c r="K19" s="26" t="s">
        <v>34</v>
      </c>
      <c r="M19" s="294" t="s">
        <v>0</v>
      </c>
      <c r="N19" s="294" t="s">
        <v>1</v>
      </c>
      <c r="O19" s="294" t="s">
        <v>29</v>
      </c>
      <c r="P19" s="51" t="str">
        <f t="shared" ref="P19:S20" si="10">D19</f>
        <v xml:space="preserve">High </v>
      </c>
      <c r="Q19" s="51" t="str">
        <f t="shared" si="10"/>
        <v>Low</v>
      </c>
      <c r="R19" s="51" t="str">
        <f t="shared" si="10"/>
        <v>Shoulder</v>
      </c>
      <c r="S19" s="51" t="str">
        <f t="shared" si="10"/>
        <v xml:space="preserve">Peak </v>
      </c>
      <c r="U19" s="27" t="str">
        <f>P19</f>
        <v xml:space="preserve">High </v>
      </c>
      <c r="V19" s="27" t="str">
        <f t="shared" ref="V19:X20" si="11">Q19</f>
        <v>Low</v>
      </c>
      <c r="W19" s="27" t="str">
        <f t="shared" si="11"/>
        <v>Shoulder</v>
      </c>
      <c r="X19" s="27" t="str">
        <f t="shared" si="11"/>
        <v xml:space="preserve">Peak </v>
      </c>
      <c r="Z19" s="311" t="s">
        <v>0</v>
      </c>
      <c r="AA19" s="311" t="s">
        <v>1</v>
      </c>
      <c r="AB19" s="311" t="s">
        <v>29</v>
      </c>
      <c r="AC19" s="52" t="str">
        <f>U19</f>
        <v xml:space="preserve">High </v>
      </c>
      <c r="AD19" s="52" t="str">
        <f t="shared" ref="AD19:AF20" si="12">V19</f>
        <v>Low</v>
      </c>
      <c r="AE19" s="52" t="str">
        <f t="shared" si="12"/>
        <v>Shoulder</v>
      </c>
      <c r="AF19" s="52" t="str">
        <f t="shared" si="12"/>
        <v xml:space="preserve">Peak </v>
      </c>
    </row>
    <row r="20" spans="1:32" ht="17.45" customHeight="1">
      <c r="A20" s="299"/>
      <c r="B20" s="299"/>
      <c r="C20" s="299"/>
      <c r="D20" s="57" t="s">
        <v>179</v>
      </c>
      <c r="E20" s="57" t="s">
        <v>362</v>
      </c>
      <c r="F20" s="57" t="s">
        <v>101</v>
      </c>
      <c r="G20" s="57" t="s">
        <v>106</v>
      </c>
      <c r="H20" s="8"/>
      <c r="I20" s="26" t="s">
        <v>37</v>
      </c>
      <c r="J20" s="26" t="s">
        <v>38</v>
      </c>
      <c r="K20" s="26" t="s">
        <v>137</v>
      </c>
      <c r="M20" s="294"/>
      <c r="N20" s="294"/>
      <c r="O20" s="294"/>
      <c r="P20" s="51" t="str">
        <f t="shared" si="10"/>
        <v>01 Aug 2020 to 31 Aug 2020</v>
      </c>
      <c r="Q20" s="51" t="str">
        <f t="shared" si="10"/>
        <v>01 Sep 2020 to 31 Oct 2020</v>
      </c>
      <c r="R20" s="51" t="str">
        <f t="shared" si="10"/>
        <v>01 Nov 2020 to 26 Dec 2020</v>
      </c>
      <c r="S20" s="51" t="str">
        <f t="shared" si="10"/>
        <v>27 Dec 2020 to 10 Jan 2021</v>
      </c>
      <c r="U20" s="27" t="str">
        <f>P20</f>
        <v>01 Aug 2020 to 31 Aug 2020</v>
      </c>
      <c r="V20" s="27" t="str">
        <f t="shared" si="11"/>
        <v>01 Sep 2020 to 31 Oct 2020</v>
      </c>
      <c r="W20" s="27" t="str">
        <f t="shared" si="11"/>
        <v>01 Nov 2020 to 26 Dec 2020</v>
      </c>
      <c r="X20" s="27" t="str">
        <f t="shared" si="11"/>
        <v>27 Dec 2020 to 10 Jan 2021</v>
      </c>
      <c r="Z20" s="311"/>
      <c r="AA20" s="311"/>
      <c r="AB20" s="311"/>
      <c r="AC20" s="52" t="str">
        <f>U20</f>
        <v>01 Aug 2020 to 31 Aug 2020</v>
      </c>
      <c r="AD20" s="52" t="str">
        <f t="shared" si="12"/>
        <v>01 Sep 2020 to 31 Oct 2020</v>
      </c>
      <c r="AE20" s="52" t="str">
        <f t="shared" si="12"/>
        <v>01 Nov 2020 to 26 Dec 2020</v>
      </c>
      <c r="AF20" s="52" t="str">
        <f t="shared" si="12"/>
        <v>27 Dec 2020 to 10 Jan 2021</v>
      </c>
    </row>
    <row r="21" spans="1:32" ht="17.45" customHeight="1">
      <c r="A21" s="30" t="s">
        <v>306</v>
      </c>
      <c r="B21" s="31" t="s">
        <v>92</v>
      </c>
      <c r="C21" s="31" t="s">
        <v>140</v>
      </c>
      <c r="D21" s="31">
        <v>445</v>
      </c>
      <c r="E21" s="31">
        <v>290</v>
      </c>
      <c r="F21" s="31">
        <v>385</v>
      </c>
      <c r="G21" s="31">
        <v>710</v>
      </c>
      <c r="H21" s="8"/>
      <c r="I21" s="33"/>
      <c r="J21" s="33"/>
      <c r="K21" s="33">
        <v>12</v>
      </c>
      <c r="M21" s="30" t="str">
        <f t="shared" ref="M21:O27" si="13">A21</f>
        <v>Garden Villa</v>
      </c>
      <c r="N21" s="31" t="str">
        <f t="shared" si="13"/>
        <v>FB</v>
      </c>
      <c r="O21" s="31" t="str">
        <f t="shared" si="13"/>
        <v>02 Persons</v>
      </c>
      <c r="P21" s="34">
        <f t="shared" ref="P21:P27" si="14">D21+K21</f>
        <v>457</v>
      </c>
      <c r="Q21" s="34">
        <f t="shared" ref="Q21:Q27" si="15">E21+K21</f>
        <v>302</v>
      </c>
      <c r="R21" s="34">
        <f t="shared" ref="R21:R27" si="16">F21+K21</f>
        <v>397</v>
      </c>
      <c r="S21" s="34">
        <f t="shared" ref="S21:S27" si="17">G21+K21</f>
        <v>722</v>
      </c>
      <c r="U21" s="53">
        <v>10</v>
      </c>
      <c r="V21" s="53">
        <v>10</v>
      </c>
      <c r="W21" s="53">
        <v>10</v>
      </c>
      <c r="X21" s="53">
        <v>20</v>
      </c>
      <c r="Z21" s="30" t="str">
        <f t="shared" ref="Z21:AB27" si="18">M21</f>
        <v>Garden Villa</v>
      </c>
      <c r="AA21" s="31" t="str">
        <f t="shared" si="18"/>
        <v>FB</v>
      </c>
      <c r="AB21" s="31" t="str">
        <f t="shared" si="18"/>
        <v>02 Persons</v>
      </c>
      <c r="AC21" s="34">
        <f t="shared" ref="AC21:AF27" si="19">P21+U21</f>
        <v>467</v>
      </c>
      <c r="AD21" s="34">
        <f t="shared" si="19"/>
        <v>312</v>
      </c>
      <c r="AE21" s="34">
        <f t="shared" si="19"/>
        <v>407</v>
      </c>
      <c r="AF21" s="34">
        <f t="shared" si="19"/>
        <v>742</v>
      </c>
    </row>
    <row r="22" spans="1:32" ht="17.45" customHeight="1">
      <c r="A22" s="30" t="s">
        <v>330</v>
      </c>
      <c r="B22" s="31" t="s">
        <v>92</v>
      </c>
      <c r="C22" s="31" t="s">
        <v>140</v>
      </c>
      <c r="D22" s="31">
        <v>505</v>
      </c>
      <c r="E22" s="31">
        <v>375</v>
      </c>
      <c r="F22" s="31">
        <v>490</v>
      </c>
      <c r="G22" s="31">
        <v>810</v>
      </c>
      <c r="H22" s="8"/>
      <c r="I22" s="33"/>
      <c r="J22" s="33"/>
      <c r="K22" s="33">
        <v>12</v>
      </c>
      <c r="M22" s="30" t="str">
        <f t="shared" si="13"/>
        <v>Beach Villa</v>
      </c>
      <c r="N22" s="31" t="str">
        <f t="shared" si="13"/>
        <v>FB</v>
      </c>
      <c r="O22" s="31" t="str">
        <f t="shared" si="13"/>
        <v>02 Persons</v>
      </c>
      <c r="P22" s="34">
        <f t="shared" si="14"/>
        <v>517</v>
      </c>
      <c r="Q22" s="34">
        <f t="shared" si="15"/>
        <v>387</v>
      </c>
      <c r="R22" s="34">
        <f t="shared" si="16"/>
        <v>502</v>
      </c>
      <c r="S22" s="34">
        <f t="shared" si="17"/>
        <v>822</v>
      </c>
      <c r="U22" s="53">
        <v>10</v>
      </c>
      <c r="V22" s="53">
        <v>10</v>
      </c>
      <c r="W22" s="53">
        <v>10</v>
      </c>
      <c r="X22" s="53">
        <v>20</v>
      </c>
      <c r="Z22" s="30" t="str">
        <f t="shared" si="18"/>
        <v>Beach Villa</v>
      </c>
      <c r="AA22" s="31" t="str">
        <f t="shared" si="18"/>
        <v>FB</v>
      </c>
      <c r="AB22" s="31" t="str">
        <f t="shared" si="18"/>
        <v>02 Persons</v>
      </c>
      <c r="AC22" s="34">
        <f t="shared" si="19"/>
        <v>527</v>
      </c>
      <c r="AD22" s="34">
        <f t="shared" si="19"/>
        <v>397</v>
      </c>
      <c r="AE22" s="34">
        <f t="shared" si="19"/>
        <v>512</v>
      </c>
      <c r="AF22" s="34">
        <f t="shared" si="19"/>
        <v>842</v>
      </c>
    </row>
    <row r="23" spans="1:32" ht="17.45" customHeight="1">
      <c r="A23" s="30" t="s">
        <v>331</v>
      </c>
      <c r="B23" s="31" t="s">
        <v>92</v>
      </c>
      <c r="C23" s="31" t="s">
        <v>140</v>
      </c>
      <c r="D23" s="31">
        <v>565</v>
      </c>
      <c r="E23" s="31">
        <v>505</v>
      </c>
      <c r="F23" s="31">
        <v>525</v>
      </c>
      <c r="G23" s="31">
        <v>905</v>
      </c>
      <c r="H23" s="8"/>
      <c r="I23" s="33"/>
      <c r="J23" s="33"/>
      <c r="K23" s="33">
        <v>12</v>
      </c>
      <c r="M23" s="30" t="str">
        <f t="shared" si="13"/>
        <v>Water Villa</v>
      </c>
      <c r="N23" s="31" t="str">
        <f t="shared" si="13"/>
        <v>FB</v>
      </c>
      <c r="O23" s="31" t="str">
        <f t="shared" si="13"/>
        <v>02 Persons</v>
      </c>
      <c r="P23" s="34">
        <f t="shared" si="14"/>
        <v>577</v>
      </c>
      <c r="Q23" s="34">
        <f t="shared" si="15"/>
        <v>517</v>
      </c>
      <c r="R23" s="34">
        <f t="shared" si="16"/>
        <v>537</v>
      </c>
      <c r="S23" s="34">
        <f t="shared" si="17"/>
        <v>917</v>
      </c>
      <c r="U23" s="53">
        <v>10</v>
      </c>
      <c r="V23" s="53">
        <v>10</v>
      </c>
      <c r="W23" s="53">
        <v>10</v>
      </c>
      <c r="X23" s="53">
        <v>20</v>
      </c>
      <c r="Z23" s="30" t="str">
        <f t="shared" si="18"/>
        <v>Water Villa</v>
      </c>
      <c r="AA23" s="31" t="str">
        <f t="shared" si="18"/>
        <v>FB</v>
      </c>
      <c r="AB23" s="31" t="str">
        <f t="shared" si="18"/>
        <v>02 Persons</v>
      </c>
      <c r="AC23" s="34">
        <f t="shared" si="19"/>
        <v>587</v>
      </c>
      <c r="AD23" s="34">
        <f t="shared" si="19"/>
        <v>527</v>
      </c>
      <c r="AE23" s="34">
        <f t="shared" si="19"/>
        <v>547</v>
      </c>
      <c r="AF23" s="34">
        <f t="shared" si="19"/>
        <v>937</v>
      </c>
    </row>
    <row r="24" spans="1:32" ht="17.45" customHeight="1">
      <c r="A24" s="30" t="s">
        <v>202</v>
      </c>
      <c r="B24" s="31" t="s">
        <v>92</v>
      </c>
      <c r="C24" s="31" t="s">
        <v>140</v>
      </c>
      <c r="D24" s="31">
        <v>670</v>
      </c>
      <c r="E24" s="31">
        <v>630</v>
      </c>
      <c r="F24" s="31">
        <v>650</v>
      </c>
      <c r="G24" s="31">
        <v>1090</v>
      </c>
      <c r="H24" s="8"/>
      <c r="I24" s="33"/>
      <c r="J24" s="33"/>
      <c r="K24" s="33">
        <v>12</v>
      </c>
      <c r="M24" s="30" t="str">
        <f t="shared" si="13"/>
        <v>Beach Pool Villa</v>
      </c>
      <c r="N24" s="31" t="str">
        <f t="shared" si="13"/>
        <v>FB</v>
      </c>
      <c r="O24" s="31" t="str">
        <f t="shared" si="13"/>
        <v>02 Persons</v>
      </c>
      <c r="P24" s="34">
        <f t="shared" si="14"/>
        <v>682</v>
      </c>
      <c r="Q24" s="34">
        <f t="shared" si="15"/>
        <v>642</v>
      </c>
      <c r="R24" s="34">
        <f t="shared" si="16"/>
        <v>662</v>
      </c>
      <c r="S24" s="34">
        <f t="shared" si="17"/>
        <v>1102</v>
      </c>
      <c r="U24" s="53">
        <v>12</v>
      </c>
      <c r="V24" s="53">
        <v>12</v>
      </c>
      <c r="W24" s="53">
        <v>12</v>
      </c>
      <c r="X24" s="53">
        <v>25</v>
      </c>
      <c r="Z24" s="30" t="str">
        <f t="shared" si="18"/>
        <v>Beach Pool Villa</v>
      </c>
      <c r="AA24" s="31" t="str">
        <f t="shared" si="18"/>
        <v>FB</v>
      </c>
      <c r="AB24" s="31" t="str">
        <f t="shared" si="18"/>
        <v>02 Persons</v>
      </c>
      <c r="AC24" s="34">
        <f t="shared" si="19"/>
        <v>694</v>
      </c>
      <c r="AD24" s="34">
        <f t="shared" si="19"/>
        <v>654</v>
      </c>
      <c r="AE24" s="34">
        <f t="shared" si="19"/>
        <v>674</v>
      </c>
      <c r="AF24" s="34">
        <f t="shared" si="19"/>
        <v>1127</v>
      </c>
    </row>
    <row r="25" spans="1:32" ht="17.45" customHeight="1">
      <c r="A25" s="30" t="s">
        <v>920</v>
      </c>
      <c r="B25" s="31" t="s">
        <v>92</v>
      </c>
      <c r="C25" s="31" t="s">
        <v>140</v>
      </c>
      <c r="D25" s="31">
        <v>775</v>
      </c>
      <c r="E25" s="31">
        <v>755</v>
      </c>
      <c r="F25" s="31">
        <v>775</v>
      </c>
      <c r="G25" s="31">
        <v>1260</v>
      </c>
      <c r="H25" s="8"/>
      <c r="I25" s="33"/>
      <c r="J25" s="33"/>
      <c r="K25" s="33">
        <v>12</v>
      </c>
      <c r="M25" s="30" t="str">
        <f t="shared" si="13"/>
        <v>Dhoni Pool Villa</v>
      </c>
      <c r="N25" s="31" t="str">
        <f t="shared" si="13"/>
        <v>FB</v>
      </c>
      <c r="O25" s="31" t="str">
        <f t="shared" si="13"/>
        <v>02 Persons</v>
      </c>
      <c r="P25" s="34">
        <f t="shared" si="14"/>
        <v>787</v>
      </c>
      <c r="Q25" s="34">
        <f t="shared" si="15"/>
        <v>767</v>
      </c>
      <c r="R25" s="34">
        <f t="shared" si="16"/>
        <v>787</v>
      </c>
      <c r="S25" s="34">
        <f t="shared" si="17"/>
        <v>1272</v>
      </c>
      <c r="U25" s="53">
        <v>12</v>
      </c>
      <c r="V25" s="53">
        <v>12</v>
      </c>
      <c r="W25" s="53">
        <v>12</v>
      </c>
      <c r="X25" s="53">
        <v>25</v>
      </c>
      <c r="Z25" s="30" t="str">
        <f t="shared" si="18"/>
        <v>Dhoni Pool Villa</v>
      </c>
      <c r="AA25" s="31" t="str">
        <f t="shared" si="18"/>
        <v>FB</v>
      </c>
      <c r="AB25" s="31" t="str">
        <f t="shared" si="18"/>
        <v>02 Persons</v>
      </c>
      <c r="AC25" s="34">
        <f t="shared" si="19"/>
        <v>799</v>
      </c>
      <c r="AD25" s="34">
        <f t="shared" si="19"/>
        <v>779</v>
      </c>
      <c r="AE25" s="34">
        <f t="shared" si="19"/>
        <v>799</v>
      </c>
      <c r="AF25" s="34">
        <f t="shared" si="19"/>
        <v>1297</v>
      </c>
    </row>
    <row r="26" spans="1:32" ht="17.45" customHeight="1">
      <c r="A26" s="30" t="s">
        <v>921</v>
      </c>
      <c r="B26" s="31" t="s">
        <v>92</v>
      </c>
      <c r="C26" s="31" t="s">
        <v>68</v>
      </c>
      <c r="D26" s="31">
        <v>2045</v>
      </c>
      <c r="E26" s="31">
        <v>1620</v>
      </c>
      <c r="F26" s="31">
        <v>1820</v>
      </c>
      <c r="G26" s="31">
        <v>3365</v>
      </c>
      <c r="H26" s="8"/>
      <c r="I26" s="33"/>
      <c r="J26" s="33"/>
      <c r="K26" s="33">
        <v>24</v>
      </c>
      <c r="M26" s="30" t="str">
        <f t="shared" si="13"/>
        <v xml:space="preserve">Furaveri Beach Residence Two Bed Room </v>
      </c>
      <c r="N26" s="31" t="str">
        <f t="shared" si="13"/>
        <v>FB</v>
      </c>
      <c r="O26" s="31" t="str">
        <f t="shared" si="13"/>
        <v>04 Persons</v>
      </c>
      <c r="P26" s="34">
        <f t="shared" si="14"/>
        <v>2069</v>
      </c>
      <c r="Q26" s="34">
        <f t="shared" si="15"/>
        <v>1644</v>
      </c>
      <c r="R26" s="34">
        <f t="shared" si="16"/>
        <v>1844</v>
      </c>
      <c r="S26" s="34">
        <f t="shared" si="17"/>
        <v>3389</v>
      </c>
      <c r="U26" s="53">
        <v>25</v>
      </c>
      <c r="V26" s="53">
        <v>25</v>
      </c>
      <c r="W26" s="53">
        <v>25</v>
      </c>
      <c r="X26" s="53">
        <v>60</v>
      </c>
      <c r="Z26" s="30" t="str">
        <f t="shared" si="18"/>
        <v xml:space="preserve">Furaveri Beach Residence Two Bed Room </v>
      </c>
      <c r="AA26" s="31" t="str">
        <f t="shared" si="18"/>
        <v>FB</v>
      </c>
      <c r="AB26" s="31" t="str">
        <f t="shared" si="18"/>
        <v>04 Persons</v>
      </c>
      <c r="AC26" s="34">
        <f t="shared" si="19"/>
        <v>2094</v>
      </c>
      <c r="AD26" s="34">
        <f t="shared" si="19"/>
        <v>1669</v>
      </c>
      <c r="AE26" s="34">
        <f t="shared" si="19"/>
        <v>1869</v>
      </c>
      <c r="AF26" s="34">
        <f t="shared" si="19"/>
        <v>3449</v>
      </c>
    </row>
    <row r="27" spans="1:32" ht="17.45" customHeight="1">
      <c r="A27" s="30" t="s">
        <v>922</v>
      </c>
      <c r="B27" s="31" t="s">
        <v>92</v>
      </c>
      <c r="C27" s="31" t="s">
        <v>68</v>
      </c>
      <c r="D27" s="31">
        <v>2420</v>
      </c>
      <c r="E27" s="31">
        <v>1920</v>
      </c>
      <c r="F27" s="31">
        <v>2150</v>
      </c>
      <c r="G27" s="31">
        <v>3965</v>
      </c>
      <c r="H27" s="8"/>
      <c r="I27" s="33"/>
      <c r="J27" s="33"/>
      <c r="K27" s="33">
        <v>24</v>
      </c>
      <c r="M27" s="30" t="str">
        <f t="shared" si="13"/>
        <v xml:space="preserve">Furaveri Reef Residence Two Bed Room </v>
      </c>
      <c r="N27" s="31" t="str">
        <f t="shared" si="13"/>
        <v>FB</v>
      </c>
      <c r="O27" s="31" t="str">
        <f t="shared" si="13"/>
        <v>04 Persons</v>
      </c>
      <c r="P27" s="34">
        <f t="shared" si="14"/>
        <v>2444</v>
      </c>
      <c r="Q27" s="34">
        <f t="shared" si="15"/>
        <v>1944</v>
      </c>
      <c r="R27" s="34">
        <f t="shared" si="16"/>
        <v>2174</v>
      </c>
      <c r="S27" s="34">
        <f t="shared" si="17"/>
        <v>3989</v>
      </c>
      <c r="U27" s="53">
        <v>25</v>
      </c>
      <c r="V27" s="53">
        <v>25</v>
      </c>
      <c r="W27" s="53">
        <v>25</v>
      </c>
      <c r="X27" s="53">
        <v>60</v>
      </c>
      <c r="Z27" s="30" t="str">
        <f t="shared" si="18"/>
        <v xml:space="preserve">Furaveri Reef Residence Two Bed Room </v>
      </c>
      <c r="AA27" s="31" t="str">
        <f t="shared" si="18"/>
        <v>FB</v>
      </c>
      <c r="AB27" s="31" t="str">
        <f t="shared" si="18"/>
        <v>04 Persons</v>
      </c>
      <c r="AC27" s="34">
        <f t="shared" si="19"/>
        <v>2469</v>
      </c>
      <c r="AD27" s="34">
        <f t="shared" si="19"/>
        <v>1969</v>
      </c>
      <c r="AE27" s="34">
        <f t="shared" si="19"/>
        <v>2199</v>
      </c>
      <c r="AF27" s="34">
        <f t="shared" si="19"/>
        <v>4049</v>
      </c>
    </row>
  </sheetData>
  <sheetProtection password="D8E4" sheet="1" selectLockedCells="1" selectUnlockedCells="1"/>
  <mergeCells count="18">
    <mergeCell ref="O19:O20"/>
    <mergeCell ref="Z19:Z20"/>
    <mergeCell ref="A9:A10"/>
    <mergeCell ref="B9:B10"/>
    <mergeCell ref="C9:C10"/>
    <mergeCell ref="M9:M10"/>
    <mergeCell ref="N9:N10"/>
    <mergeCell ref="O9:O10"/>
    <mergeCell ref="A19:A20"/>
    <mergeCell ref="B19:B20"/>
    <mergeCell ref="C19:C20"/>
    <mergeCell ref="M19:M20"/>
    <mergeCell ref="N19:N20"/>
    <mergeCell ref="AA19:AA20"/>
    <mergeCell ref="AB19:AB20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F1BF8-E4B5-448A-9BE4-D4C8A416A226}">
  <sheetPr codeName="Лист9"/>
  <dimension ref="A1:K15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5.28515625" style="1" customWidth="1"/>
    <col min="2" max="2" width="11.85546875" style="1" customWidth="1"/>
    <col min="3" max="3" width="14.28515625" style="2" customWidth="1"/>
    <col min="4" max="4" width="10.7109375" style="2" customWidth="1"/>
    <col min="5" max="6" width="10.7109375" style="3" customWidth="1"/>
    <col min="7" max="11" width="10.7109375" style="1" customWidth="1"/>
    <col min="12" max="16384" width="9.140625" style="1"/>
  </cols>
  <sheetData>
    <row r="1" spans="1:11" ht="20.25" customHeight="1">
      <c r="A1" s="300" t="s">
        <v>2101</v>
      </c>
      <c r="B1" s="300"/>
      <c r="C1" s="300"/>
      <c r="D1" s="300"/>
      <c r="K1" s="4"/>
    </row>
    <row r="2" spans="1:11" s="3" customFormat="1" ht="22.15" customHeight="1">
      <c r="A2" s="5"/>
      <c r="B2" s="5"/>
      <c r="C2" s="2"/>
      <c r="D2" s="2"/>
      <c r="G2" s="1"/>
      <c r="H2" s="1"/>
      <c r="I2" s="1"/>
      <c r="J2" s="1"/>
      <c r="K2" s="1"/>
    </row>
    <row r="3" spans="1:11" s="3" customFormat="1" ht="22.15" customHeight="1">
      <c r="A3" s="15" t="s">
        <v>10</v>
      </c>
      <c r="B3" s="15"/>
      <c r="C3" s="2"/>
      <c r="D3" s="2"/>
      <c r="G3" s="1"/>
      <c r="H3" s="1"/>
      <c r="I3" s="1"/>
      <c r="J3" s="1"/>
      <c r="K3" s="1"/>
    </row>
    <row r="4" spans="1:11" s="3" customFormat="1" ht="22.15" customHeight="1">
      <c r="A4" s="5" t="s">
        <v>11</v>
      </c>
      <c r="B4" s="5"/>
      <c r="C4" s="2"/>
      <c r="D4" s="2"/>
      <c r="G4" s="1"/>
      <c r="H4" s="1"/>
      <c r="I4" s="1"/>
      <c r="J4" s="1"/>
      <c r="K4" s="1"/>
    </row>
    <row r="5" spans="1:11" s="3" customFormat="1" ht="22.15" customHeight="1">
      <c r="A5" s="5" t="s">
        <v>12</v>
      </c>
      <c r="B5" s="5"/>
      <c r="C5" s="2"/>
      <c r="D5" s="2"/>
      <c r="G5" s="1"/>
      <c r="H5" s="1"/>
      <c r="I5" s="1"/>
      <c r="J5" s="1"/>
      <c r="K5" s="1"/>
    </row>
    <row r="6" spans="1:11" s="3" customFormat="1" ht="22.15" customHeight="1">
      <c r="A6" s="5" t="s">
        <v>13</v>
      </c>
      <c r="B6" s="5"/>
      <c r="C6" s="2"/>
      <c r="D6" s="2"/>
      <c r="G6" s="1"/>
      <c r="H6" s="1"/>
      <c r="I6" s="1"/>
      <c r="J6" s="1"/>
      <c r="K6" s="1"/>
    </row>
    <row r="7" spans="1:11" s="3" customFormat="1" ht="22.15" customHeight="1">
      <c r="A7" s="5" t="s">
        <v>14</v>
      </c>
      <c r="B7" s="5"/>
      <c r="C7" s="2"/>
      <c r="D7" s="2"/>
      <c r="G7" s="1"/>
      <c r="H7" s="1"/>
      <c r="I7" s="1"/>
      <c r="J7" s="1"/>
      <c r="K7" s="1"/>
    </row>
    <row r="8" spans="1:11" s="3" customFormat="1" ht="22.15" customHeight="1">
      <c r="A8" s="5" t="s">
        <v>15</v>
      </c>
      <c r="B8" s="5"/>
      <c r="C8" s="2"/>
      <c r="D8" s="2"/>
      <c r="G8" s="1"/>
      <c r="H8" s="1"/>
      <c r="I8" s="1"/>
      <c r="J8" s="1"/>
      <c r="K8" s="1"/>
    </row>
    <row r="9" spans="1:11" s="2" customFormat="1" ht="22.15" customHeight="1">
      <c r="A9" s="23"/>
      <c r="B9" s="15"/>
      <c r="E9" s="3"/>
      <c r="F9" s="3"/>
      <c r="G9" s="1"/>
      <c r="H9" s="1"/>
      <c r="I9" s="1"/>
      <c r="J9" s="1"/>
      <c r="K9" s="1"/>
    </row>
    <row r="10" spans="1:11" s="2" customFormat="1" ht="22.15" customHeight="1">
      <c r="A10" s="15" t="s">
        <v>56</v>
      </c>
      <c r="B10" s="15"/>
      <c r="E10" s="3"/>
      <c r="F10" s="3"/>
      <c r="G10" s="1"/>
      <c r="H10" s="1"/>
      <c r="I10" s="1"/>
      <c r="J10" s="1"/>
      <c r="K10" s="1"/>
    </row>
    <row r="11" spans="1:11" s="2" customFormat="1" ht="22.15" customHeight="1">
      <c r="A11" s="5" t="s">
        <v>17</v>
      </c>
      <c r="B11" s="5"/>
      <c r="E11" s="3"/>
      <c r="F11" s="3"/>
      <c r="G11" s="1"/>
      <c r="H11" s="1"/>
      <c r="I11" s="1"/>
      <c r="J11" s="1"/>
      <c r="K11" s="1"/>
    </row>
    <row r="12" spans="1:11" s="2" customFormat="1" ht="22.15" customHeight="1">
      <c r="A12" s="5" t="s">
        <v>18</v>
      </c>
      <c r="B12" s="5"/>
      <c r="E12" s="3"/>
      <c r="F12" s="3"/>
      <c r="G12" s="1"/>
      <c r="H12" s="1"/>
      <c r="I12" s="1"/>
      <c r="J12" s="1"/>
      <c r="K12" s="1"/>
    </row>
    <row r="13" spans="1:11" s="2" customFormat="1" ht="22.15" customHeight="1">
      <c r="A13" s="5" t="s">
        <v>19</v>
      </c>
      <c r="B13" s="5"/>
      <c r="E13" s="3"/>
      <c r="F13" s="3"/>
      <c r="G13" s="1"/>
      <c r="H13" s="1"/>
      <c r="I13" s="1"/>
      <c r="J13" s="1"/>
      <c r="K13" s="1"/>
    </row>
    <row r="14" spans="1:11" s="2" customFormat="1" ht="22.15" customHeight="1">
      <c r="A14" s="5" t="s">
        <v>20</v>
      </c>
      <c r="B14" s="5"/>
      <c r="E14" s="3"/>
      <c r="F14" s="3"/>
      <c r="G14" s="1"/>
      <c r="H14" s="1"/>
      <c r="I14" s="1"/>
      <c r="J14" s="1"/>
      <c r="K14" s="1"/>
    </row>
    <row r="15" spans="1:11" s="2" customFormat="1" ht="22.15" customHeight="1">
      <c r="A15" s="5" t="s">
        <v>21</v>
      </c>
      <c r="B15" s="5"/>
      <c r="E15" s="3"/>
      <c r="F15" s="3"/>
      <c r="G15" s="1"/>
      <c r="H15" s="1"/>
      <c r="I15" s="1"/>
      <c r="J15" s="1"/>
      <c r="K15" s="1"/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&amp;N&amp;R&amp;"Candara,Regular"&amp;8Adaaran Select Meedhupparu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F57CE-1554-4178-87F7-2F79C06D60BE}">
  <sheetPr codeName="Лист81"/>
  <dimension ref="A1:G11"/>
  <sheetViews>
    <sheetView view="pageBreakPreview" zoomScale="140" zoomScaleNormal="100" zoomScaleSheetLayoutView="140" workbookViewId="0">
      <selection activeCell="L7" sqref="L7"/>
    </sheetView>
  </sheetViews>
  <sheetFormatPr defaultColWidth="9.140625" defaultRowHeight="20.25" customHeight="1"/>
  <cols>
    <col min="1" max="1" width="28.85546875" style="1" customWidth="1"/>
    <col min="2" max="2" width="11.28515625" style="1" customWidth="1"/>
    <col min="3" max="3" width="12" style="2" customWidth="1"/>
    <col min="4" max="4" width="18.7109375" style="2" customWidth="1"/>
    <col min="5" max="7" width="18.7109375" style="3" customWidth="1"/>
    <col min="8" max="16384" width="9.140625" style="1"/>
  </cols>
  <sheetData>
    <row r="1" spans="1:7" ht="20.25" customHeight="1">
      <c r="A1" s="300" t="s">
        <v>2070</v>
      </c>
      <c r="B1" s="300"/>
      <c r="C1" s="300"/>
      <c r="D1" s="300"/>
      <c r="G1" s="4"/>
    </row>
    <row r="2" spans="1:7" s="2" customFormat="1" ht="19.899999999999999" customHeight="1">
      <c r="A2" s="15"/>
      <c r="B2" s="15"/>
      <c r="E2" s="3"/>
      <c r="F2" s="3"/>
      <c r="G2" s="3"/>
    </row>
    <row r="3" spans="1:7" s="2" customFormat="1" ht="20.25" customHeight="1">
      <c r="A3" s="15" t="s">
        <v>82</v>
      </c>
      <c r="B3" s="15"/>
      <c r="E3" s="3"/>
      <c r="F3" s="3"/>
      <c r="G3" s="3"/>
    </row>
    <row r="4" spans="1:7" s="2" customFormat="1" ht="20.25" customHeight="1">
      <c r="A4" s="7" t="s">
        <v>926</v>
      </c>
      <c r="B4" s="1"/>
      <c r="E4" s="3"/>
      <c r="F4" s="3"/>
      <c r="G4" s="3"/>
    </row>
    <row r="5" spans="1:7" s="2" customFormat="1" ht="20.25" customHeight="1">
      <c r="A5" s="5" t="s">
        <v>927</v>
      </c>
      <c r="B5" s="1"/>
      <c r="E5" s="3"/>
      <c r="F5" s="3"/>
      <c r="G5" s="3"/>
    </row>
    <row r="6" spans="1:7" s="2" customFormat="1" ht="20.25" customHeight="1">
      <c r="A6" s="5" t="s">
        <v>928</v>
      </c>
      <c r="B6" s="1"/>
      <c r="E6" s="3"/>
      <c r="F6" s="3"/>
      <c r="G6" s="3"/>
    </row>
    <row r="7" spans="1:7" s="2" customFormat="1" ht="20.25" customHeight="1">
      <c r="A7" s="5" t="s">
        <v>121</v>
      </c>
      <c r="B7" s="1"/>
      <c r="E7" s="3"/>
      <c r="F7" s="3"/>
      <c r="G7" s="3"/>
    </row>
    <row r="8" spans="1:7" s="2" customFormat="1" ht="20.25" customHeight="1">
      <c r="A8" s="7" t="s">
        <v>929</v>
      </c>
      <c r="B8" s="1"/>
      <c r="E8" s="3"/>
      <c r="F8" s="3"/>
      <c r="G8" s="3"/>
    </row>
    <row r="9" spans="1:7" s="2" customFormat="1" ht="20.25" customHeight="1">
      <c r="A9" s="5" t="s">
        <v>930</v>
      </c>
      <c r="B9" s="1"/>
      <c r="E9" s="3"/>
      <c r="F9" s="3"/>
      <c r="G9" s="3"/>
    </row>
    <row r="10" spans="1:7" s="2" customFormat="1" ht="20.25" customHeight="1">
      <c r="A10" s="5" t="s">
        <v>931</v>
      </c>
      <c r="B10" s="1"/>
      <c r="E10" s="3"/>
      <c r="F10" s="3"/>
      <c r="G10" s="3"/>
    </row>
    <row r="11" spans="1:7" s="2" customFormat="1" ht="20.25" customHeight="1">
      <c r="A11" s="5" t="s">
        <v>121</v>
      </c>
      <c r="B11" s="1"/>
      <c r="E11" s="3"/>
      <c r="F11" s="3"/>
      <c r="G11" s="3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&amp;N&amp;R&amp;"Candara,Regular"&amp;8Fushifaru Maldives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4B06D-7EFB-4217-85E8-D0515C9C32B2}">
  <sheetPr codeName="Лист82">
    <tabColor rgb="FFFF0000"/>
  </sheetPr>
  <dimension ref="A8:AF15"/>
  <sheetViews>
    <sheetView topLeftCell="AG1" zoomScale="140" zoomScaleNormal="140" zoomScaleSheetLayoutView="100" workbookViewId="0">
      <selection sqref="A1:AF1048576"/>
    </sheetView>
  </sheetViews>
  <sheetFormatPr defaultColWidth="16.42578125" defaultRowHeight="16.149999999999999" customHeight="1"/>
  <cols>
    <col min="1" max="32" width="0" style="25" hidden="1" customWidth="1"/>
    <col min="33" max="16384" width="16.42578125" style="25"/>
  </cols>
  <sheetData>
    <row r="8" spans="1:32" ht="16.14999999999999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6.149999999999999" customHeight="1">
      <c r="A9" s="299" t="s">
        <v>0</v>
      </c>
      <c r="B9" s="299" t="s">
        <v>1</v>
      </c>
      <c r="C9" s="299" t="s">
        <v>29</v>
      </c>
      <c r="D9" s="57" t="s">
        <v>157</v>
      </c>
      <c r="E9" s="57" t="s">
        <v>932</v>
      </c>
      <c r="F9" s="57" t="s">
        <v>933</v>
      </c>
      <c r="G9" s="57" t="s">
        <v>932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>D9</f>
        <v>Festive</v>
      </c>
      <c r="Q9" s="51" t="str">
        <f>E9</f>
        <v xml:space="preserve">Winter </v>
      </c>
      <c r="R9" s="51" t="str">
        <f>F9</f>
        <v xml:space="preserve">Summer </v>
      </c>
      <c r="S9" s="51" t="str">
        <f>G9</f>
        <v xml:space="preserve">Winter </v>
      </c>
      <c r="U9" s="27" t="str">
        <f>P9</f>
        <v>Festive</v>
      </c>
      <c r="V9" s="27" t="str">
        <f t="shared" ref="V9:X10" si="0">Q9</f>
        <v xml:space="preserve">Winter </v>
      </c>
      <c r="W9" s="27" t="str">
        <f t="shared" si="0"/>
        <v xml:space="preserve">Summer </v>
      </c>
      <c r="X9" s="27" t="str">
        <f t="shared" si="0"/>
        <v xml:space="preserve">Winter </v>
      </c>
      <c r="Z9" s="311" t="s">
        <v>0</v>
      </c>
      <c r="AA9" s="311" t="s">
        <v>1</v>
      </c>
      <c r="AB9" s="311" t="s">
        <v>29</v>
      </c>
      <c r="AC9" s="52" t="str">
        <f>U9</f>
        <v>Festive</v>
      </c>
      <c r="AD9" s="52" t="str">
        <f t="shared" ref="AD9:AF10" si="1">V9</f>
        <v xml:space="preserve">Winter </v>
      </c>
      <c r="AE9" s="52" t="str">
        <f t="shared" si="1"/>
        <v xml:space="preserve">Summer </v>
      </c>
      <c r="AF9" s="52" t="str">
        <f t="shared" si="1"/>
        <v xml:space="preserve">Winter </v>
      </c>
    </row>
    <row r="10" spans="1:32" ht="16.149999999999999" customHeight="1">
      <c r="A10" s="299"/>
      <c r="B10" s="299"/>
      <c r="C10" s="299"/>
      <c r="D10" s="57" t="s">
        <v>923</v>
      </c>
      <c r="E10" s="57" t="s">
        <v>374</v>
      </c>
      <c r="F10" s="57" t="s">
        <v>61</v>
      </c>
      <c r="G10" s="57" t="s">
        <v>924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ref="P10:S10" si="2">D10</f>
        <v>24 Dec 2019 to 10 Jan 2020</v>
      </c>
      <c r="Q10" s="51" t="str">
        <f t="shared" si="2"/>
        <v>11 Jan 2020 to 30 Apr 2020</v>
      </c>
      <c r="R10" s="51" t="str">
        <f t="shared" si="2"/>
        <v>01 May 2020 to 31 Oct 2020</v>
      </c>
      <c r="S10" s="51" t="str">
        <f t="shared" si="2"/>
        <v>01 Nov 2020 to 23 Dec 2020</v>
      </c>
      <c r="U10" s="27" t="str">
        <f>P10</f>
        <v>24 Dec 2019 to 10 Jan 2020</v>
      </c>
      <c r="V10" s="27" t="str">
        <f t="shared" si="0"/>
        <v>11 Jan 2020 to 30 Apr 2020</v>
      </c>
      <c r="W10" s="27" t="str">
        <f t="shared" si="0"/>
        <v>01 May 2020 to 31 Oct 2020</v>
      </c>
      <c r="X10" s="27" t="str">
        <f t="shared" si="0"/>
        <v>01 Nov 2020 to 23 Dec 2020</v>
      </c>
      <c r="Z10" s="311"/>
      <c r="AA10" s="311"/>
      <c r="AB10" s="311"/>
      <c r="AC10" s="52" t="str">
        <f>U10</f>
        <v>24 Dec 2019 to 10 Jan 2020</v>
      </c>
      <c r="AD10" s="52" t="str">
        <f t="shared" si="1"/>
        <v>11 Jan 2020 to 30 Apr 2020</v>
      </c>
      <c r="AE10" s="52" t="str">
        <f t="shared" si="1"/>
        <v>01 May 2020 to 31 Oct 2020</v>
      </c>
      <c r="AF10" s="52" t="str">
        <f t="shared" si="1"/>
        <v>01 Nov 2020 to 23 Dec 2020</v>
      </c>
    </row>
    <row r="11" spans="1:32" ht="16.149999999999999" customHeight="1">
      <c r="A11" s="30" t="s">
        <v>934</v>
      </c>
      <c r="B11" s="31" t="s">
        <v>139</v>
      </c>
      <c r="C11" s="31" t="s">
        <v>140</v>
      </c>
      <c r="D11" s="31">
        <v>720</v>
      </c>
      <c r="E11" s="31">
        <v>565</v>
      </c>
      <c r="F11" s="31">
        <v>435</v>
      </c>
      <c r="G11" s="31">
        <v>565</v>
      </c>
      <c r="H11" s="8"/>
      <c r="I11" s="33"/>
      <c r="J11" s="33"/>
      <c r="K11" s="33">
        <v>0</v>
      </c>
      <c r="M11" s="30" t="str">
        <f t="shared" ref="M11:O15" si="3">A11</f>
        <v>Beach Villa Sunrise</v>
      </c>
      <c r="N11" s="31" t="str">
        <f t="shared" si="3"/>
        <v>BB</v>
      </c>
      <c r="O11" s="31" t="str">
        <f t="shared" si="3"/>
        <v>02 Persons</v>
      </c>
      <c r="P11" s="34">
        <f t="shared" ref="P11:P15" si="4">D11+K11</f>
        <v>720</v>
      </c>
      <c r="Q11" s="34">
        <f t="shared" ref="Q11:Q15" si="5">E11+K11</f>
        <v>565</v>
      </c>
      <c r="R11" s="34">
        <f t="shared" ref="R11:R15" si="6">F11+K11</f>
        <v>435</v>
      </c>
      <c r="S11" s="34">
        <f t="shared" ref="S11:S15" si="7">G11+K11</f>
        <v>565</v>
      </c>
      <c r="U11" s="53">
        <v>25</v>
      </c>
      <c r="V11" s="53">
        <v>10</v>
      </c>
      <c r="W11" s="53">
        <v>10</v>
      </c>
      <c r="X11" s="53">
        <v>10</v>
      </c>
      <c r="Z11" s="30" t="str">
        <f t="shared" ref="Z11:AB15" si="8">M11</f>
        <v>Beach Villa Sunrise</v>
      </c>
      <c r="AA11" s="31" t="str">
        <f t="shared" si="8"/>
        <v>BB</v>
      </c>
      <c r="AB11" s="31" t="str">
        <f t="shared" si="8"/>
        <v>02 Persons</v>
      </c>
      <c r="AC11" s="34">
        <f t="shared" ref="AC11:AF15" si="9">P11+U11</f>
        <v>745</v>
      </c>
      <c r="AD11" s="34">
        <f t="shared" si="9"/>
        <v>575</v>
      </c>
      <c r="AE11" s="34">
        <f t="shared" si="9"/>
        <v>445</v>
      </c>
      <c r="AF11" s="34">
        <f t="shared" si="9"/>
        <v>575</v>
      </c>
    </row>
    <row r="12" spans="1:32" ht="16.149999999999999" customHeight="1">
      <c r="A12" s="30" t="s">
        <v>935</v>
      </c>
      <c r="B12" s="31" t="s">
        <v>139</v>
      </c>
      <c r="C12" s="31" t="s">
        <v>140</v>
      </c>
      <c r="D12" s="31">
        <v>795</v>
      </c>
      <c r="E12" s="31">
        <v>640</v>
      </c>
      <c r="F12" s="31">
        <v>510</v>
      </c>
      <c r="G12" s="31">
        <v>640</v>
      </c>
      <c r="H12" s="8"/>
      <c r="I12" s="33"/>
      <c r="J12" s="33"/>
      <c r="K12" s="33">
        <v>0</v>
      </c>
      <c r="M12" s="30" t="str">
        <f t="shared" si="3"/>
        <v xml:space="preserve">Beach Villa Sunset </v>
      </c>
      <c r="N12" s="31" t="str">
        <f t="shared" si="3"/>
        <v>BB</v>
      </c>
      <c r="O12" s="31" t="str">
        <f t="shared" si="3"/>
        <v>02 Persons</v>
      </c>
      <c r="P12" s="34">
        <f t="shared" si="4"/>
        <v>795</v>
      </c>
      <c r="Q12" s="34">
        <f t="shared" si="5"/>
        <v>640</v>
      </c>
      <c r="R12" s="34">
        <f t="shared" si="6"/>
        <v>510</v>
      </c>
      <c r="S12" s="34">
        <f t="shared" si="7"/>
        <v>640</v>
      </c>
      <c r="U12" s="53">
        <v>25</v>
      </c>
      <c r="V12" s="53">
        <v>10</v>
      </c>
      <c r="W12" s="53">
        <v>10</v>
      </c>
      <c r="X12" s="53">
        <v>10</v>
      </c>
      <c r="Z12" s="30" t="str">
        <f t="shared" si="8"/>
        <v xml:space="preserve">Beach Villa Sunset 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820</v>
      </c>
      <c r="AD12" s="34">
        <f t="shared" si="9"/>
        <v>650</v>
      </c>
      <c r="AE12" s="34">
        <f t="shared" si="9"/>
        <v>520</v>
      </c>
      <c r="AF12" s="34">
        <f t="shared" si="9"/>
        <v>650</v>
      </c>
    </row>
    <row r="13" spans="1:32" ht="16.149999999999999" customHeight="1">
      <c r="A13" s="30" t="s">
        <v>936</v>
      </c>
      <c r="B13" s="31" t="s">
        <v>139</v>
      </c>
      <c r="C13" s="31" t="s">
        <v>140</v>
      </c>
      <c r="D13" s="31">
        <v>945</v>
      </c>
      <c r="E13" s="31">
        <v>790</v>
      </c>
      <c r="F13" s="31">
        <v>660</v>
      </c>
      <c r="G13" s="31">
        <v>790</v>
      </c>
      <c r="H13" s="8"/>
      <c r="I13" s="33"/>
      <c r="J13" s="33"/>
      <c r="K13" s="33">
        <v>0</v>
      </c>
      <c r="M13" s="30" t="str">
        <f t="shared" si="3"/>
        <v>Pool Beach Villa Sunrise</v>
      </c>
      <c r="N13" s="31" t="str">
        <f t="shared" si="3"/>
        <v>BB</v>
      </c>
      <c r="O13" s="31" t="str">
        <f t="shared" si="3"/>
        <v>02 Persons</v>
      </c>
      <c r="P13" s="34">
        <f t="shared" si="4"/>
        <v>945</v>
      </c>
      <c r="Q13" s="34">
        <f t="shared" si="5"/>
        <v>790</v>
      </c>
      <c r="R13" s="34">
        <f t="shared" si="6"/>
        <v>660</v>
      </c>
      <c r="S13" s="34">
        <f t="shared" si="7"/>
        <v>790</v>
      </c>
      <c r="U13" s="53">
        <v>25</v>
      </c>
      <c r="V13" s="53">
        <v>12</v>
      </c>
      <c r="W13" s="53">
        <v>12</v>
      </c>
      <c r="X13" s="53">
        <v>12</v>
      </c>
      <c r="Z13" s="30" t="str">
        <f t="shared" si="8"/>
        <v>Pool Beach Villa Sunrise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970</v>
      </c>
      <c r="AD13" s="34">
        <f t="shared" si="9"/>
        <v>802</v>
      </c>
      <c r="AE13" s="34">
        <f t="shared" si="9"/>
        <v>672</v>
      </c>
      <c r="AF13" s="34">
        <f t="shared" si="9"/>
        <v>802</v>
      </c>
    </row>
    <row r="14" spans="1:32" ht="16.149999999999999" customHeight="1">
      <c r="A14" s="30" t="s">
        <v>937</v>
      </c>
      <c r="B14" s="31" t="s">
        <v>139</v>
      </c>
      <c r="C14" s="31" t="s">
        <v>140</v>
      </c>
      <c r="D14" s="31">
        <v>1020</v>
      </c>
      <c r="E14" s="31">
        <v>865</v>
      </c>
      <c r="F14" s="31">
        <v>735</v>
      </c>
      <c r="G14" s="31">
        <v>865</v>
      </c>
      <c r="H14" s="8"/>
      <c r="I14" s="33"/>
      <c r="J14" s="33"/>
      <c r="K14" s="33">
        <v>0</v>
      </c>
      <c r="M14" s="30" t="str">
        <f t="shared" si="3"/>
        <v xml:space="preserve">Pool Beach Villa Sunset </v>
      </c>
      <c r="N14" s="31" t="str">
        <f t="shared" si="3"/>
        <v>BB</v>
      </c>
      <c r="O14" s="31" t="str">
        <f t="shared" si="3"/>
        <v>02 Persons</v>
      </c>
      <c r="P14" s="34">
        <f t="shared" si="4"/>
        <v>1020</v>
      </c>
      <c r="Q14" s="34">
        <f t="shared" si="5"/>
        <v>865</v>
      </c>
      <c r="R14" s="34">
        <f t="shared" si="6"/>
        <v>735</v>
      </c>
      <c r="S14" s="34">
        <f t="shared" si="7"/>
        <v>865</v>
      </c>
      <c r="U14" s="53">
        <v>25</v>
      </c>
      <c r="V14" s="53">
        <v>12</v>
      </c>
      <c r="W14" s="53">
        <v>12</v>
      </c>
      <c r="X14" s="53">
        <v>12</v>
      </c>
      <c r="Z14" s="30" t="str">
        <f t="shared" si="8"/>
        <v xml:space="preserve">Pool Beach Villa Sunset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1045</v>
      </c>
      <c r="AD14" s="34">
        <f t="shared" si="9"/>
        <v>877</v>
      </c>
      <c r="AE14" s="34">
        <f t="shared" si="9"/>
        <v>747</v>
      </c>
      <c r="AF14" s="34">
        <f t="shared" si="9"/>
        <v>877</v>
      </c>
    </row>
    <row r="15" spans="1:32" ht="16.149999999999999" customHeight="1">
      <c r="A15" s="30" t="s">
        <v>331</v>
      </c>
      <c r="B15" s="31" t="s">
        <v>139</v>
      </c>
      <c r="C15" s="31" t="s">
        <v>140</v>
      </c>
      <c r="D15" s="31">
        <v>1170</v>
      </c>
      <c r="E15" s="31">
        <v>1015</v>
      </c>
      <c r="F15" s="31">
        <v>885</v>
      </c>
      <c r="G15" s="31">
        <v>1015</v>
      </c>
      <c r="H15" s="8"/>
      <c r="I15" s="33"/>
      <c r="J15" s="33"/>
      <c r="K15" s="33">
        <v>0</v>
      </c>
      <c r="M15" s="30" t="str">
        <f t="shared" si="3"/>
        <v>Water Villa</v>
      </c>
      <c r="N15" s="31" t="str">
        <f t="shared" si="3"/>
        <v>BB</v>
      </c>
      <c r="O15" s="31" t="str">
        <f t="shared" si="3"/>
        <v>02 Persons</v>
      </c>
      <c r="P15" s="34">
        <f t="shared" si="4"/>
        <v>1170</v>
      </c>
      <c r="Q15" s="34">
        <f t="shared" si="5"/>
        <v>1015</v>
      </c>
      <c r="R15" s="34">
        <f t="shared" si="6"/>
        <v>885</v>
      </c>
      <c r="S15" s="34">
        <f t="shared" si="7"/>
        <v>1015</v>
      </c>
      <c r="U15" s="53">
        <v>25</v>
      </c>
      <c r="V15" s="53">
        <v>12</v>
      </c>
      <c r="W15" s="53">
        <v>12</v>
      </c>
      <c r="X15" s="53">
        <v>12</v>
      </c>
      <c r="Z15" s="30" t="str">
        <f t="shared" si="8"/>
        <v>Water Villa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1195</v>
      </c>
      <c r="AD15" s="34">
        <f t="shared" si="9"/>
        <v>1027</v>
      </c>
      <c r="AE15" s="34">
        <f t="shared" si="9"/>
        <v>897</v>
      </c>
      <c r="AF15" s="34">
        <f t="shared" si="9"/>
        <v>1027</v>
      </c>
    </row>
  </sheetData>
  <sheetProtection password="D8E4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31B1E-865F-4CC5-9B42-229B4F76F509}">
  <sheetPr codeName="Лист83"/>
  <dimension ref="A1:G32"/>
  <sheetViews>
    <sheetView view="pageBreakPreview" zoomScale="130" zoomScaleNormal="100" zoomScaleSheetLayoutView="130" workbookViewId="0">
      <selection activeCell="G1" sqref="G1"/>
    </sheetView>
  </sheetViews>
  <sheetFormatPr defaultColWidth="9.140625" defaultRowHeight="20.25" customHeight="1"/>
  <cols>
    <col min="1" max="1" width="28.85546875" style="1" customWidth="1"/>
    <col min="2" max="2" width="11.5703125" style="1" customWidth="1"/>
    <col min="3" max="3" width="13.7109375" style="2" customWidth="1"/>
    <col min="4" max="4" width="19.7109375" style="2" customWidth="1"/>
    <col min="5" max="7" width="19.7109375" style="3" customWidth="1"/>
    <col min="8" max="16384" width="9.140625" style="1"/>
  </cols>
  <sheetData>
    <row r="1" spans="1:7" ht="20.25" customHeight="1">
      <c r="A1" s="300" t="s">
        <v>2069</v>
      </c>
      <c r="B1" s="300"/>
      <c r="C1" s="300"/>
      <c r="D1" s="300"/>
      <c r="G1" s="149"/>
    </row>
    <row r="2" spans="1:7" s="3" customFormat="1" ht="20.25" customHeight="1">
      <c r="A2" s="5"/>
      <c r="B2" s="5"/>
      <c r="C2" s="2"/>
      <c r="D2" s="2"/>
    </row>
    <row r="3" spans="1:7" s="2" customFormat="1" ht="20.25" customHeight="1">
      <c r="A3" s="15" t="s">
        <v>939</v>
      </c>
      <c r="B3" s="15"/>
      <c r="E3" s="3"/>
      <c r="F3" s="3"/>
      <c r="G3" s="3"/>
    </row>
    <row r="4" spans="1:7" s="2" customFormat="1" ht="20.25" customHeight="1">
      <c r="A4" s="15" t="s">
        <v>940</v>
      </c>
      <c r="B4" s="15"/>
      <c r="E4" s="3"/>
      <c r="F4" s="3"/>
      <c r="G4" s="3"/>
    </row>
    <row r="5" spans="1:7" s="2" customFormat="1" ht="20.25" customHeight="1">
      <c r="A5" s="23" t="s">
        <v>941</v>
      </c>
      <c r="B5" s="15"/>
      <c r="E5" s="3"/>
      <c r="F5" s="3"/>
      <c r="G5" s="3"/>
    </row>
    <row r="6" spans="1:7" s="2" customFormat="1" ht="20.25" customHeight="1">
      <c r="A6" s="23" t="s">
        <v>942</v>
      </c>
      <c r="B6" s="15"/>
      <c r="E6" s="3"/>
      <c r="F6" s="3"/>
      <c r="G6" s="3"/>
    </row>
    <row r="7" spans="1:7" s="2" customFormat="1" ht="20.25" customHeight="1">
      <c r="A7" s="15" t="s">
        <v>943</v>
      </c>
      <c r="B7" s="15"/>
      <c r="E7" s="3"/>
      <c r="F7" s="3"/>
      <c r="G7" s="3"/>
    </row>
    <row r="8" spans="1:7" s="2" customFormat="1" ht="20.25" customHeight="1">
      <c r="A8" s="23" t="s">
        <v>944</v>
      </c>
      <c r="B8" s="15"/>
      <c r="E8" s="3"/>
      <c r="F8" s="3"/>
      <c r="G8" s="3"/>
    </row>
    <row r="9" spans="1:7" s="2" customFormat="1" ht="20.25" customHeight="1">
      <c r="A9" s="23" t="s">
        <v>945</v>
      </c>
      <c r="B9" s="15"/>
      <c r="E9" s="3"/>
      <c r="F9" s="3"/>
      <c r="G9" s="3"/>
    </row>
    <row r="10" spans="1:7" s="2" customFormat="1" ht="20.25" customHeight="1">
      <c r="A10" s="15" t="s">
        <v>946</v>
      </c>
      <c r="B10" s="15"/>
      <c r="E10" s="3"/>
      <c r="F10" s="3"/>
      <c r="G10" s="3"/>
    </row>
    <row r="11" spans="1:7" s="2" customFormat="1" ht="20.25" customHeight="1">
      <c r="A11" s="23" t="s">
        <v>944</v>
      </c>
      <c r="B11" s="15"/>
      <c r="E11" s="3"/>
      <c r="F11" s="3"/>
      <c r="G11" s="3"/>
    </row>
    <row r="12" spans="1:7" s="2" customFormat="1" ht="20.25" customHeight="1">
      <c r="A12" s="23" t="s">
        <v>947</v>
      </c>
      <c r="B12" s="5"/>
      <c r="E12" s="3"/>
      <c r="F12" s="3"/>
      <c r="G12" s="3"/>
    </row>
    <row r="13" spans="1:7" s="2" customFormat="1" ht="20.25" customHeight="1">
      <c r="A13" s="5"/>
      <c r="B13" s="5"/>
      <c r="E13" s="3"/>
      <c r="F13" s="3"/>
      <c r="G13" s="3"/>
    </row>
    <row r="14" spans="1:7" s="2" customFormat="1" ht="20.25" customHeight="1">
      <c r="A14" s="15" t="s">
        <v>82</v>
      </c>
      <c r="B14" s="15"/>
      <c r="E14" s="3"/>
      <c r="F14" s="3"/>
      <c r="G14" s="3"/>
    </row>
    <row r="15" spans="1:7" s="2" customFormat="1" ht="20.25" customHeight="1">
      <c r="A15" s="7" t="s">
        <v>948</v>
      </c>
      <c r="B15" s="15"/>
      <c r="E15" s="3"/>
      <c r="F15" s="3"/>
      <c r="G15" s="3"/>
    </row>
    <row r="16" spans="1:7" s="2" customFormat="1" ht="20.25" customHeight="1">
      <c r="A16" s="67" t="s">
        <v>949</v>
      </c>
      <c r="B16" s="15"/>
      <c r="E16" s="3"/>
      <c r="F16" s="3"/>
      <c r="G16" s="3"/>
    </row>
    <row r="17" spans="1:7" s="2" customFormat="1" ht="20.25" customHeight="1">
      <c r="A17" s="5" t="s">
        <v>950</v>
      </c>
      <c r="B17" s="23"/>
      <c r="E17" s="3"/>
      <c r="F17" s="3"/>
      <c r="G17" s="3"/>
    </row>
    <row r="18" spans="1:7" s="2" customFormat="1" ht="20.25" customHeight="1">
      <c r="A18" s="5" t="s">
        <v>951</v>
      </c>
      <c r="B18" s="5"/>
      <c r="E18" s="3"/>
      <c r="F18" s="3"/>
      <c r="G18" s="3"/>
    </row>
    <row r="19" spans="1:7" ht="20.25" customHeight="1">
      <c r="A19" s="5" t="s">
        <v>121</v>
      </c>
    </row>
    <row r="20" spans="1:7" ht="20.25" customHeight="1">
      <c r="A20" s="39" t="s">
        <v>952</v>
      </c>
    </row>
    <row r="21" spans="1:7" ht="20.25" customHeight="1">
      <c r="A21" s="5" t="s">
        <v>953</v>
      </c>
    </row>
    <row r="22" spans="1:7" ht="20.25" customHeight="1">
      <c r="A22" s="5" t="s">
        <v>954</v>
      </c>
    </row>
    <row r="23" spans="1:7" ht="20.25" customHeight="1">
      <c r="A23" s="5" t="s">
        <v>121</v>
      </c>
    </row>
    <row r="24" spans="1:7" ht="20.25" customHeight="1">
      <c r="A24" s="15" t="s">
        <v>316</v>
      </c>
    </row>
    <row r="25" spans="1:7" ht="20.25" customHeight="1">
      <c r="A25" s="67" t="s">
        <v>949</v>
      </c>
    </row>
    <row r="26" spans="1:7" ht="20.25" customHeight="1">
      <c r="A26" s="5" t="s">
        <v>955</v>
      </c>
    </row>
    <row r="27" spans="1:7" ht="20.25" customHeight="1">
      <c r="A27" s="5" t="s">
        <v>956</v>
      </c>
    </row>
    <row r="28" spans="1:7" ht="20.25" customHeight="1">
      <c r="A28" s="5" t="s">
        <v>121</v>
      </c>
    </row>
    <row r="29" spans="1:7" ht="20.25" customHeight="1">
      <c r="A29" s="39" t="s">
        <v>952</v>
      </c>
    </row>
    <row r="30" spans="1:7" ht="20.25" customHeight="1">
      <c r="A30" s="5" t="s">
        <v>957</v>
      </c>
    </row>
    <row r="31" spans="1:7" ht="20.25" customHeight="1">
      <c r="A31" s="5" t="s">
        <v>958</v>
      </c>
    </row>
    <row r="32" spans="1:7" ht="20.25" customHeight="1">
      <c r="A32" s="5" t="s">
        <v>121</v>
      </c>
    </row>
  </sheetData>
  <mergeCells count="1">
    <mergeCell ref="A1:D1"/>
  </mergeCells>
  <conditionalFormatting sqref="A17:A18">
    <cfRule type="duplicateValues" dxfId="1" priority="2" stopIfTrue="1"/>
  </conditionalFormatting>
  <conditionalFormatting sqref="A26:A27">
    <cfRule type="duplicateValues" dxfId="0" priority="1" stopIfTrue="1"/>
  </conditionalFormatting>
  <pageMargins left="0.25" right="0.25" top="0.75" bottom="0.75" header="0.3" footer="0.3"/>
  <pageSetup paperSize="9" scale="75" orientation="portrait" verticalDpi="1200" r:id="rId1"/>
  <headerFooter>
    <oddFooter>&amp;L&amp;"Candara,Regular"&amp;8INTOUR MALDIVES&amp;C&amp;"Candara,Regular"&amp;8&amp;P of &amp;N&amp;R&amp;"Candara,Regular"&amp;8Gili Lankanfushi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AA6C6-BEFF-4B34-B5D1-45CC06B8F5F9}">
  <sheetPr codeName="Лист84">
    <tabColor rgb="FFFF0000"/>
  </sheetPr>
  <dimension ref="A8:AF21"/>
  <sheetViews>
    <sheetView topLeftCell="AG4" zoomScaleNormal="100" zoomScaleSheetLayoutView="100" workbookViewId="0">
      <selection sqref="A1:AF1048576"/>
    </sheetView>
  </sheetViews>
  <sheetFormatPr defaultColWidth="22.7109375" defaultRowHeight="21" customHeight="1"/>
  <cols>
    <col min="1" max="32" width="0" style="25" hidden="1" customWidth="1"/>
    <col min="33" max="16384" width="22.7109375" style="25"/>
  </cols>
  <sheetData>
    <row r="8" spans="1:32" ht="2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1" customHeight="1">
      <c r="A9" s="299" t="s">
        <v>0</v>
      </c>
      <c r="B9" s="299" t="s">
        <v>1</v>
      </c>
      <c r="C9" s="299" t="s">
        <v>29</v>
      </c>
      <c r="D9" s="57" t="s">
        <v>298</v>
      </c>
      <c r="E9" s="57" t="s">
        <v>299</v>
      </c>
      <c r="F9" s="57" t="s">
        <v>300</v>
      </c>
      <c r="G9" s="57" t="s">
        <v>959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Peak Season</v>
      </c>
      <c r="Q9" s="51" t="str">
        <f t="shared" si="0"/>
        <v>High Season</v>
      </c>
      <c r="R9" s="51" t="str">
        <f t="shared" si="0"/>
        <v>Shoulder Season</v>
      </c>
      <c r="S9" s="51" t="str">
        <f t="shared" si="0"/>
        <v>Premium Season</v>
      </c>
      <c r="U9" s="27" t="str">
        <f>P9</f>
        <v>Peak Season</v>
      </c>
      <c r="V9" s="27" t="str">
        <f t="shared" ref="V9:X10" si="1">Q9</f>
        <v>High Season</v>
      </c>
      <c r="W9" s="27" t="str">
        <f t="shared" si="1"/>
        <v>Shoulder Season</v>
      </c>
      <c r="X9" s="27" t="str">
        <f t="shared" si="1"/>
        <v>Premium Season</v>
      </c>
      <c r="Z9" s="311" t="s">
        <v>0</v>
      </c>
      <c r="AA9" s="311" t="s">
        <v>1</v>
      </c>
      <c r="AB9" s="311" t="s">
        <v>29</v>
      </c>
      <c r="AC9" s="52" t="str">
        <f>U9</f>
        <v>Peak Season</v>
      </c>
      <c r="AD9" s="52" t="str">
        <f t="shared" ref="AD9:AF10" si="2">V9</f>
        <v>High Season</v>
      </c>
      <c r="AE9" s="52" t="str">
        <f t="shared" si="2"/>
        <v>Shoulder Season</v>
      </c>
      <c r="AF9" s="52" t="str">
        <f t="shared" si="2"/>
        <v>Premium Season</v>
      </c>
    </row>
    <row r="10" spans="1:32" ht="21" customHeight="1">
      <c r="A10" s="299"/>
      <c r="B10" s="299"/>
      <c r="C10" s="299"/>
      <c r="D10" s="57" t="s">
        <v>960</v>
      </c>
      <c r="E10" s="57" t="s">
        <v>361</v>
      </c>
      <c r="F10" s="57" t="s">
        <v>422</v>
      </c>
      <c r="G10" s="57" t="s">
        <v>938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20 Dec 2019 to 06 Jan 2020</v>
      </c>
      <c r="Q10" s="51" t="str">
        <f t="shared" si="0"/>
        <v>07 Jan 2020 to 30 Apr 2020</v>
      </c>
      <c r="R10" s="51" t="str">
        <f t="shared" si="0"/>
        <v>01 May 2020 to 30 Sep 2020</v>
      </c>
      <c r="S10" s="51" t="str">
        <f t="shared" si="0"/>
        <v>01 Oct 2020 to 18 Dec 2020</v>
      </c>
      <c r="U10" s="27" t="str">
        <f>P10</f>
        <v>20 Dec 2019 to 06 Jan 2020</v>
      </c>
      <c r="V10" s="27" t="str">
        <f t="shared" si="1"/>
        <v>07 Jan 2020 to 30 Apr 2020</v>
      </c>
      <c r="W10" s="27" t="str">
        <f t="shared" si="1"/>
        <v>01 May 2020 to 30 Sep 2020</v>
      </c>
      <c r="X10" s="27" t="str">
        <f t="shared" si="1"/>
        <v>01 Oct 2020 to 18 Dec 2020</v>
      </c>
      <c r="Z10" s="311"/>
      <c r="AA10" s="311"/>
      <c r="AB10" s="311"/>
      <c r="AC10" s="52" t="str">
        <f>U10</f>
        <v>20 Dec 2019 to 06 Jan 2020</v>
      </c>
      <c r="AD10" s="52" t="str">
        <f t="shared" si="2"/>
        <v>07 Jan 2020 to 30 Apr 2020</v>
      </c>
      <c r="AE10" s="52" t="str">
        <f t="shared" si="2"/>
        <v>01 May 2020 to 30 Sep 2020</v>
      </c>
      <c r="AF10" s="52" t="str">
        <f t="shared" si="2"/>
        <v>01 Oct 2020 to 18 Dec 2020</v>
      </c>
    </row>
    <row r="11" spans="1:32" ht="21" customHeight="1">
      <c r="A11" s="30" t="s">
        <v>961</v>
      </c>
      <c r="B11" s="31" t="s">
        <v>139</v>
      </c>
      <c r="C11" s="31" t="s">
        <v>140</v>
      </c>
      <c r="D11" s="31">
        <v>2760</v>
      </c>
      <c r="E11" s="31">
        <v>1930</v>
      </c>
      <c r="F11" s="31">
        <v>1210</v>
      </c>
      <c r="G11" s="31">
        <v>1500</v>
      </c>
      <c r="H11" s="8"/>
      <c r="I11" s="33"/>
      <c r="J11" s="33"/>
      <c r="K11" s="33">
        <v>0</v>
      </c>
      <c r="M11" s="30" t="str">
        <f t="shared" ref="M11:O20" si="3">A11</f>
        <v>Villa Suite</v>
      </c>
      <c r="N11" s="31" t="str">
        <f t="shared" si="3"/>
        <v>BB</v>
      </c>
      <c r="O11" s="31" t="str">
        <f t="shared" si="3"/>
        <v>02 Persons</v>
      </c>
      <c r="P11" s="34">
        <f t="shared" ref="P11:P20" si="4">D11+K11</f>
        <v>2760</v>
      </c>
      <c r="Q11" s="34">
        <f t="shared" ref="Q11:Q20" si="5">E11+K11</f>
        <v>1930</v>
      </c>
      <c r="R11" s="34">
        <f t="shared" ref="R11:R20" si="6">F11+K11</f>
        <v>1210</v>
      </c>
      <c r="S11" s="34">
        <f t="shared" ref="S11:S20" si="7">G11+K11</f>
        <v>1500</v>
      </c>
      <c r="U11" s="53">
        <v>10</v>
      </c>
      <c r="V11" s="53">
        <v>5</v>
      </c>
      <c r="W11" s="53">
        <v>5</v>
      </c>
      <c r="X11" s="53">
        <v>5</v>
      </c>
      <c r="Z11" s="30" t="str">
        <f t="shared" ref="Z11:AB20" si="8">M11</f>
        <v>Villa Suite</v>
      </c>
      <c r="AA11" s="31" t="str">
        <f t="shared" si="8"/>
        <v>BB</v>
      </c>
      <c r="AB11" s="31" t="str">
        <f t="shared" si="8"/>
        <v>02 Persons</v>
      </c>
      <c r="AC11" s="34">
        <f t="shared" ref="AC11:AF20" si="9">P11+U11</f>
        <v>2770</v>
      </c>
      <c r="AD11" s="34">
        <f t="shared" si="9"/>
        <v>1935</v>
      </c>
      <c r="AE11" s="34">
        <f t="shared" si="9"/>
        <v>1215</v>
      </c>
      <c r="AF11" s="34">
        <f t="shared" si="9"/>
        <v>1505</v>
      </c>
    </row>
    <row r="12" spans="1:32" ht="21" customHeight="1">
      <c r="A12" s="30" t="s">
        <v>962</v>
      </c>
      <c r="B12" s="31" t="s">
        <v>139</v>
      </c>
      <c r="C12" s="31" t="s">
        <v>140</v>
      </c>
      <c r="D12" s="31">
        <v>2960</v>
      </c>
      <c r="E12" s="31">
        <v>2180</v>
      </c>
      <c r="F12" s="150">
        <v>1310</v>
      </c>
      <c r="G12" s="150">
        <v>1700</v>
      </c>
      <c r="H12" s="8"/>
      <c r="I12" s="33"/>
      <c r="J12" s="33"/>
      <c r="K12" s="33">
        <v>0</v>
      </c>
      <c r="M12" s="30" t="str">
        <f t="shared" si="3"/>
        <v>Gili Lagoon Villa</v>
      </c>
      <c r="N12" s="31" t="str">
        <f t="shared" si="3"/>
        <v>BB</v>
      </c>
      <c r="O12" s="31" t="str">
        <f t="shared" si="3"/>
        <v>02 Persons</v>
      </c>
      <c r="P12" s="34">
        <f t="shared" si="4"/>
        <v>2960</v>
      </c>
      <c r="Q12" s="34">
        <f t="shared" si="5"/>
        <v>2180</v>
      </c>
      <c r="R12" s="34">
        <f t="shared" si="6"/>
        <v>1310</v>
      </c>
      <c r="S12" s="34">
        <f t="shared" si="7"/>
        <v>1700</v>
      </c>
      <c r="U12" s="53">
        <v>10</v>
      </c>
      <c r="V12" s="53">
        <v>5</v>
      </c>
      <c r="W12" s="151">
        <v>15</v>
      </c>
      <c r="X12" s="151">
        <v>15</v>
      </c>
      <c r="Z12" s="30" t="str">
        <f t="shared" si="8"/>
        <v>Gili Lagoon Villa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2970</v>
      </c>
      <c r="AD12" s="34">
        <f t="shared" si="9"/>
        <v>2185</v>
      </c>
      <c r="AE12" s="34">
        <f t="shared" si="9"/>
        <v>1325</v>
      </c>
      <c r="AF12" s="34">
        <f t="shared" si="9"/>
        <v>1715</v>
      </c>
    </row>
    <row r="13" spans="1:32" ht="21" customHeight="1">
      <c r="A13" s="30" t="s">
        <v>963</v>
      </c>
      <c r="B13" s="31" t="s">
        <v>139</v>
      </c>
      <c r="C13" s="31" t="s">
        <v>140</v>
      </c>
      <c r="D13" s="150">
        <v>3360</v>
      </c>
      <c r="E13" s="150">
        <v>2360</v>
      </c>
      <c r="F13" s="150">
        <v>1450</v>
      </c>
      <c r="G13" s="150">
        <v>1880</v>
      </c>
      <c r="H13" s="8"/>
      <c r="I13" s="33"/>
      <c r="J13" s="33"/>
      <c r="K13" s="33">
        <v>0</v>
      </c>
      <c r="M13" s="30" t="str">
        <f t="shared" si="3"/>
        <v>Villa Suite with Pool</v>
      </c>
      <c r="N13" s="31" t="str">
        <f t="shared" si="3"/>
        <v>BB</v>
      </c>
      <c r="O13" s="31" t="str">
        <f t="shared" si="3"/>
        <v>02 Persons</v>
      </c>
      <c r="P13" s="34">
        <f t="shared" si="4"/>
        <v>3360</v>
      </c>
      <c r="Q13" s="34">
        <f t="shared" si="5"/>
        <v>2360</v>
      </c>
      <c r="R13" s="34">
        <f t="shared" si="6"/>
        <v>1450</v>
      </c>
      <c r="S13" s="34">
        <f t="shared" si="7"/>
        <v>1880</v>
      </c>
      <c r="U13" s="151">
        <v>25</v>
      </c>
      <c r="V13" s="151">
        <v>15</v>
      </c>
      <c r="W13" s="151">
        <v>15</v>
      </c>
      <c r="X13" s="151">
        <v>15</v>
      </c>
      <c r="Z13" s="30" t="str">
        <f t="shared" si="8"/>
        <v>Villa Suite with Pool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3385</v>
      </c>
      <c r="AD13" s="34">
        <f t="shared" si="9"/>
        <v>2375</v>
      </c>
      <c r="AE13" s="34">
        <f t="shared" si="9"/>
        <v>1465</v>
      </c>
      <c r="AF13" s="34">
        <f t="shared" si="9"/>
        <v>1895</v>
      </c>
    </row>
    <row r="14" spans="1:32" ht="21" customHeight="1">
      <c r="A14" s="30" t="s">
        <v>964</v>
      </c>
      <c r="B14" s="31" t="s">
        <v>139</v>
      </c>
      <c r="C14" s="31" t="s">
        <v>140</v>
      </c>
      <c r="D14" s="31">
        <v>4300</v>
      </c>
      <c r="E14" s="31">
        <v>2670</v>
      </c>
      <c r="F14" s="31">
        <v>1810</v>
      </c>
      <c r="G14" s="31">
        <v>2130</v>
      </c>
      <c r="H14" s="8"/>
      <c r="I14" s="33"/>
      <c r="J14" s="33"/>
      <c r="K14" s="33">
        <v>0</v>
      </c>
      <c r="M14" s="30" t="str">
        <f t="shared" si="3"/>
        <v>Residence</v>
      </c>
      <c r="N14" s="31" t="str">
        <f t="shared" si="3"/>
        <v>BB</v>
      </c>
      <c r="O14" s="31" t="str">
        <f t="shared" si="3"/>
        <v>02 Persons</v>
      </c>
      <c r="P14" s="34">
        <f t="shared" si="4"/>
        <v>4300</v>
      </c>
      <c r="Q14" s="34">
        <f t="shared" si="5"/>
        <v>2670</v>
      </c>
      <c r="R14" s="34">
        <f t="shared" si="6"/>
        <v>1810</v>
      </c>
      <c r="S14" s="34">
        <f t="shared" si="7"/>
        <v>2130</v>
      </c>
      <c r="U14" s="53">
        <v>10</v>
      </c>
      <c r="V14" s="53">
        <v>5</v>
      </c>
      <c r="W14" s="53">
        <v>5</v>
      </c>
      <c r="X14" s="53">
        <v>5</v>
      </c>
      <c r="Z14" s="30" t="str">
        <f t="shared" si="8"/>
        <v>Residence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4310</v>
      </c>
      <c r="AD14" s="34">
        <f t="shared" si="9"/>
        <v>2675</v>
      </c>
      <c r="AE14" s="34">
        <f t="shared" si="9"/>
        <v>1815</v>
      </c>
      <c r="AF14" s="34">
        <f t="shared" si="9"/>
        <v>2135</v>
      </c>
    </row>
    <row r="15" spans="1:32" ht="21" customHeight="1">
      <c r="A15" s="30" t="s">
        <v>965</v>
      </c>
      <c r="B15" s="31" t="s">
        <v>139</v>
      </c>
      <c r="C15" s="31" t="s">
        <v>140</v>
      </c>
      <c r="D15" s="31">
        <v>4300</v>
      </c>
      <c r="E15" s="31">
        <v>2670</v>
      </c>
      <c r="F15" s="31">
        <v>1810</v>
      </c>
      <c r="G15" s="31">
        <v>2130</v>
      </c>
      <c r="H15" s="8"/>
      <c r="I15" s="33"/>
      <c r="J15" s="33"/>
      <c r="K15" s="33">
        <v>0</v>
      </c>
      <c r="M15" s="30" t="str">
        <f t="shared" si="3"/>
        <v xml:space="preserve">Crusoe Residence Island View </v>
      </c>
      <c r="N15" s="31" t="str">
        <f t="shared" si="3"/>
        <v>BB</v>
      </c>
      <c r="O15" s="31" t="str">
        <f t="shared" si="3"/>
        <v>02 Persons</v>
      </c>
      <c r="P15" s="34">
        <f t="shared" si="4"/>
        <v>4300</v>
      </c>
      <c r="Q15" s="34">
        <f t="shared" si="5"/>
        <v>2670</v>
      </c>
      <c r="R15" s="34">
        <f t="shared" si="6"/>
        <v>1810</v>
      </c>
      <c r="S15" s="34">
        <f t="shared" si="7"/>
        <v>2130</v>
      </c>
      <c r="U15" s="53">
        <v>10</v>
      </c>
      <c r="V15" s="53">
        <v>5</v>
      </c>
      <c r="W15" s="53">
        <v>5</v>
      </c>
      <c r="X15" s="53">
        <v>5</v>
      </c>
      <c r="Z15" s="30" t="str">
        <f t="shared" si="8"/>
        <v xml:space="preserve">Crusoe Residence Island View 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4310</v>
      </c>
      <c r="AD15" s="34">
        <f t="shared" si="9"/>
        <v>2675</v>
      </c>
      <c r="AE15" s="34">
        <f t="shared" si="9"/>
        <v>1815</v>
      </c>
      <c r="AF15" s="34">
        <f t="shared" si="9"/>
        <v>2135</v>
      </c>
    </row>
    <row r="16" spans="1:32" ht="21" customHeight="1">
      <c r="A16" s="30" t="s">
        <v>966</v>
      </c>
      <c r="B16" s="31" t="s">
        <v>139</v>
      </c>
      <c r="C16" s="31" t="s">
        <v>140</v>
      </c>
      <c r="D16" s="31">
        <v>4500</v>
      </c>
      <c r="E16" s="31">
        <v>2820</v>
      </c>
      <c r="F16" s="31">
        <v>1910</v>
      </c>
      <c r="G16" s="31">
        <v>2230</v>
      </c>
      <c r="H16" s="8"/>
      <c r="I16" s="33"/>
      <c r="J16" s="33"/>
      <c r="K16" s="33">
        <v>0</v>
      </c>
      <c r="M16" s="30" t="str">
        <f t="shared" si="3"/>
        <v xml:space="preserve">Sunset Crusoe Residence </v>
      </c>
      <c r="N16" s="31" t="str">
        <f t="shared" si="3"/>
        <v>BB</v>
      </c>
      <c r="O16" s="31" t="str">
        <f t="shared" si="3"/>
        <v>02 Persons</v>
      </c>
      <c r="P16" s="34">
        <f t="shared" si="4"/>
        <v>4500</v>
      </c>
      <c r="Q16" s="34">
        <f t="shared" si="5"/>
        <v>2820</v>
      </c>
      <c r="R16" s="34">
        <f t="shared" si="6"/>
        <v>1910</v>
      </c>
      <c r="S16" s="34">
        <f t="shared" si="7"/>
        <v>2230</v>
      </c>
      <c r="U16" s="53">
        <v>10</v>
      </c>
      <c r="V16" s="53">
        <v>5</v>
      </c>
      <c r="W16" s="53">
        <v>5</v>
      </c>
      <c r="X16" s="53">
        <v>5</v>
      </c>
      <c r="Z16" s="30" t="str">
        <f t="shared" si="8"/>
        <v xml:space="preserve">Sunset Crusoe Residence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4510</v>
      </c>
      <c r="AD16" s="34">
        <f t="shared" si="9"/>
        <v>2825</v>
      </c>
      <c r="AE16" s="34">
        <f t="shared" si="9"/>
        <v>1915</v>
      </c>
      <c r="AF16" s="34">
        <f t="shared" si="9"/>
        <v>2235</v>
      </c>
    </row>
    <row r="17" spans="1:32" ht="21" customHeight="1">
      <c r="A17" s="30" t="s">
        <v>967</v>
      </c>
      <c r="B17" s="31" t="s">
        <v>139</v>
      </c>
      <c r="C17" s="31" t="s">
        <v>140</v>
      </c>
      <c r="D17" s="150">
        <v>4750</v>
      </c>
      <c r="E17" s="150">
        <v>3070</v>
      </c>
      <c r="F17" s="150">
        <v>2110</v>
      </c>
      <c r="G17" s="150">
        <v>2430</v>
      </c>
      <c r="H17" s="8"/>
      <c r="I17" s="33"/>
      <c r="J17" s="33"/>
      <c r="K17" s="33">
        <v>0</v>
      </c>
      <c r="M17" s="30" t="str">
        <f t="shared" si="3"/>
        <v>Residence with Pool</v>
      </c>
      <c r="N17" s="31" t="str">
        <f t="shared" si="3"/>
        <v>BB</v>
      </c>
      <c r="O17" s="31" t="str">
        <f t="shared" si="3"/>
        <v>02 Persons</v>
      </c>
      <c r="P17" s="34">
        <f t="shared" si="4"/>
        <v>4750</v>
      </c>
      <c r="Q17" s="34">
        <f t="shared" si="5"/>
        <v>3070</v>
      </c>
      <c r="R17" s="34">
        <f t="shared" si="6"/>
        <v>2110</v>
      </c>
      <c r="S17" s="34">
        <f t="shared" si="7"/>
        <v>2430</v>
      </c>
      <c r="U17" s="151">
        <v>25</v>
      </c>
      <c r="V17" s="151">
        <v>15</v>
      </c>
      <c r="W17" s="151">
        <v>15</v>
      </c>
      <c r="X17" s="151">
        <v>15</v>
      </c>
      <c r="Z17" s="30" t="str">
        <f t="shared" si="8"/>
        <v>Residence with Pool</v>
      </c>
      <c r="AA17" s="31" t="str">
        <f t="shared" si="8"/>
        <v>BB</v>
      </c>
      <c r="AB17" s="31" t="str">
        <f t="shared" si="8"/>
        <v>02 Persons</v>
      </c>
      <c r="AC17" s="34">
        <f t="shared" si="9"/>
        <v>4775</v>
      </c>
      <c r="AD17" s="34">
        <f t="shared" si="9"/>
        <v>3085</v>
      </c>
      <c r="AE17" s="34">
        <f t="shared" si="9"/>
        <v>2125</v>
      </c>
      <c r="AF17" s="34">
        <f t="shared" si="9"/>
        <v>2445</v>
      </c>
    </row>
    <row r="18" spans="1:32" ht="21" customHeight="1">
      <c r="A18" s="30" t="s">
        <v>968</v>
      </c>
      <c r="B18" s="31" t="s">
        <v>139</v>
      </c>
      <c r="C18" s="31" t="s">
        <v>140</v>
      </c>
      <c r="D18" s="150">
        <v>4750</v>
      </c>
      <c r="E18" s="150">
        <v>3070</v>
      </c>
      <c r="F18" s="150">
        <v>2110</v>
      </c>
      <c r="G18" s="150">
        <v>2430</v>
      </c>
      <c r="H18" s="8"/>
      <c r="I18" s="33"/>
      <c r="J18" s="33"/>
      <c r="K18" s="33">
        <v>0</v>
      </c>
      <c r="M18" s="30" t="str">
        <f t="shared" si="3"/>
        <v>Gili Lagoon Residence</v>
      </c>
      <c r="N18" s="31" t="str">
        <f t="shared" si="3"/>
        <v>BB</v>
      </c>
      <c r="O18" s="31" t="str">
        <f t="shared" si="3"/>
        <v>02 Persons</v>
      </c>
      <c r="P18" s="34">
        <f t="shared" si="4"/>
        <v>4750</v>
      </c>
      <c r="Q18" s="34">
        <f t="shared" si="5"/>
        <v>3070</v>
      </c>
      <c r="R18" s="34">
        <f t="shared" si="6"/>
        <v>2110</v>
      </c>
      <c r="S18" s="34">
        <f t="shared" si="7"/>
        <v>2430</v>
      </c>
      <c r="U18" s="151">
        <v>25</v>
      </c>
      <c r="V18" s="151">
        <v>15</v>
      </c>
      <c r="W18" s="151">
        <v>15</v>
      </c>
      <c r="X18" s="151">
        <v>15</v>
      </c>
      <c r="Z18" s="30" t="str">
        <f t="shared" si="8"/>
        <v>Gili Lagoon Residence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4775</v>
      </c>
      <c r="AD18" s="34">
        <f t="shared" si="9"/>
        <v>3085</v>
      </c>
      <c r="AE18" s="34">
        <f t="shared" si="9"/>
        <v>2125</v>
      </c>
      <c r="AF18" s="34">
        <f t="shared" si="9"/>
        <v>2445</v>
      </c>
    </row>
    <row r="19" spans="1:32" ht="21" customHeight="1">
      <c r="A19" s="30" t="s">
        <v>673</v>
      </c>
      <c r="B19" s="31" t="s">
        <v>139</v>
      </c>
      <c r="C19" s="31" t="s">
        <v>68</v>
      </c>
      <c r="D19" s="150">
        <v>5600</v>
      </c>
      <c r="E19" s="150">
        <v>4500</v>
      </c>
      <c r="F19" s="150">
        <v>2800</v>
      </c>
      <c r="G19" s="150">
        <v>3600</v>
      </c>
      <c r="H19" s="8"/>
      <c r="I19" s="33"/>
      <c r="J19" s="33"/>
      <c r="K19" s="33">
        <v>0</v>
      </c>
      <c r="M19" s="30" t="str">
        <f t="shared" si="3"/>
        <v>Family Villa</v>
      </c>
      <c r="N19" s="31" t="str">
        <f t="shared" si="3"/>
        <v>BB</v>
      </c>
      <c r="O19" s="31" t="str">
        <f t="shared" si="3"/>
        <v>04 Persons</v>
      </c>
      <c r="P19" s="34">
        <f t="shared" si="4"/>
        <v>5600</v>
      </c>
      <c r="Q19" s="34">
        <f t="shared" si="5"/>
        <v>4500</v>
      </c>
      <c r="R19" s="34">
        <f t="shared" si="6"/>
        <v>2800</v>
      </c>
      <c r="S19" s="34">
        <f t="shared" si="7"/>
        <v>3600</v>
      </c>
      <c r="U19" s="151">
        <v>25</v>
      </c>
      <c r="V19" s="151">
        <v>15</v>
      </c>
      <c r="W19" s="151">
        <v>15</v>
      </c>
      <c r="X19" s="151">
        <v>15</v>
      </c>
      <c r="Z19" s="30" t="str">
        <f t="shared" si="8"/>
        <v>Family Villa</v>
      </c>
      <c r="AA19" s="31" t="str">
        <f t="shared" si="8"/>
        <v>BB</v>
      </c>
      <c r="AB19" s="31" t="str">
        <f t="shared" si="8"/>
        <v>04 Persons</v>
      </c>
      <c r="AC19" s="34">
        <f t="shared" si="9"/>
        <v>5625</v>
      </c>
      <c r="AD19" s="34">
        <f t="shared" si="9"/>
        <v>4515</v>
      </c>
      <c r="AE19" s="34">
        <f t="shared" si="9"/>
        <v>2815</v>
      </c>
      <c r="AF19" s="34">
        <f t="shared" si="9"/>
        <v>3615</v>
      </c>
    </row>
    <row r="20" spans="1:32" ht="21" customHeight="1">
      <c r="A20" s="30" t="s">
        <v>969</v>
      </c>
      <c r="B20" s="31" t="s">
        <v>139</v>
      </c>
      <c r="C20" s="31" t="s">
        <v>68</v>
      </c>
      <c r="D20" s="150">
        <v>6400</v>
      </c>
      <c r="E20" s="150">
        <v>5300</v>
      </c>
      <c r="F20" s="150">
        <v>3400</v>
      </c>
      <c r="G20" s="150">
        <v>4400</v>
      </c>
      <c r="H20" s="8"/>
      <c r="I20" s="33"/>
      <c r="J20" s="33"/>
      <c r="K20" s="33">
        <v>0</v>
      </c>
      <c r="M20" s="30" t="str">
        <f t="shared" si="3"/>
        <v>Family Villa with Pool</v>
      </c>
      <c r="N20" s="31" t="str">
        <f t="shared" si="3"/>
        <v>BB</v>
      </c>
      <c r="O20" s="31" t="str">
        <f t="shared" si="3"/>
        <v>04 Persons</v>
      </c>
      <c r="P20" s="34">
        <f t="shared" si="4"/>
        <v>6400</v>
      </c>
      <c r="Q20" s="34">
        <f t="shared" si="5"/>
        <v>5300</v>
      </c>
      <c r="R20" s="34">
        <f t="shared" si="6"/>
        <v>3400</v>
      </c>
      <c r="S20" s="34">
        <f t="shared" si="7"/>
        <v>4400</v>
      </c>
      <c r="U20" s="151">
        <v>50</v>
      </c>
      <c r="V20" s="151">
        <v>25</v>
      </c>
      <c r="W20" s="151">
        <v>25</v>
      </c>
      <c r="X20" s="151">
        <v>25</v>
      </c>
      <c r="Z20" s="30" t="str">
        <f t="shared" si="8"/>
        <v>Family Villa with Pool</v>
      </c>
      <c r="AA20" s="31" t="str">
        <f t="shared" si="8"/>
        <v>BB</v>
      </c>
      <c r="AB20" s="31" t="str">
        <f t="shared" si="8"/>
        <v>04 Persons</v>
      </c>
      <c r="AC20" s="34">
        <f t="shared" si="9"/>
        <v>6450</v>
      </c>
      <c r="AD20" s="34">
        <f t="shared" si="9"/>
        <v>5325</v>
      </c>
      <c r="AE20" s="34">
        <f t="shared" si="9"/>
        <v>3425</v>
      </c>
      <c r="AF20" s="34">
        <f t="shared" si="9"/>
        <v>4425</v>
      </c>
    </row>
    <row r="21" spans="1:32" ht="21" customHeight="1">
      <c r="A21" s="30" t="s">
        <v>970</v>
      </c>
      <c r="B21" s="31" t="s">
        <v>139</v>
      </c>
      <c r="C21" s="31" t="s">
        <v>151</v>
      </c>
      <c r="D21" s="150">
        <v>26500</v>
      </c>
      <c r="E21" s="150">
        <v>16950</v>
      </c>
      <c r="F21" s="150">
        <v>12950</v>
      </c>
      <c r="G21" s="150">
        <v>15300</v>
      </c>
      <c r="H21" s="8"/>
      <c r="I21" s="33"/>
      <c r="J21" s="33"/>
      <c r="K21" s="33">
        <v>0</v>
      </c>
      <c r="M21" s="30" t="str">
        <f>A21</f>
        <v xml:space="preserve">The Private Reserve </v>
      </c>
      <c r="N21" s="31" t="str">
        <f>B21</f>
        <v>BB</v>
      </c>
      <c r="O21" s="31" t="str">
        <f>C21</f>
        <v>08 Persons</v>
      </c>
      <c r="P21" s="34">
        <f>D21+K21</f>
        <v>26500</v>
      </c>
      <c r="Q21" s="34">
        <f>E21+K21</f>
        <v>16950</v>
      </c>
      <c r="R21" s="34">
        <f>F21+K21</f>
        <v>12950</v>
      </c>
      <c r="S21" s="34">
        <f>G21+K21</f>
        <v>15300</v>
      </c>
      <c r="U21" s="151">
        <v>150</v>
      </c>
      <c r="V21" s="151">
        <v>100</v>
      </c>
      <c r="W21" s="151">
        <v>100</v>
      </c>
      <c r="X21" s="151">
        <v>100</v>
      </c>
      <c r="Z21" s="30" t="str">
        <f>M21</f>
        <v xml:space="preserve">The Private Reserve </v>
      </c>
      <c r="AA21" s="31" t="str">
        <f>N21</f>
        <v>BB</v>
      </c>
      <c r="AB21" s="31" t="str">
        <f>O21</f>
        <v>08 Persons</v>
      </c>
      <c r="AC21" s="34">
        <f>P21+U21</f>
        <v>26650</v>
      </c>
      <c r="AD21" s="34">
        <f>Q21+V21</f>
        <v>17050</v>
      </c>
      <c r="AE21" s="34">
        <f>R21+W21</f>
        <v>13050</v>
      </c>
      <c r="AF21" s="34">
        <f>S21+X21</f>
        <v>15400</v>
      </c>
    </row>
  </sheetData>
  <sheetProtection algorithmName="SHA-512" hashValue="HysVwPp/k+Hiq8FSfrUH6o5BxmA8XoaYHcShFZAsMQvUoLN7yfVdq+6w9h08ipmKA1B1I+OFMUrwevQjREVOVQ==" saltValue="3ToYcUfpt6ALs35jCEIIqg==" spinCount="100000" sheet="1" selectLockedCells="1" selectUnlockedCells="1"/>
  <mergeCells count="9">
    <mergeCell ref="Z9:Z10"/>
    <mergeCell ref="AA9:AA10"/>
    <mergeCell ref="AB9:AB10"/>
    <mergeCell ref="A9:A10"/>
    <mergeCell ref="B9:B10"/>
    <mergeCell ref="C9:C10"/>
    <mergeCell ref="M9:M10"/>
    <mergeCell ref="N9:N10"/>
    <mergeCell ref="O9:O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C9F34-7BBC-4A08-BEEF-A568BAC44315}">
  <sheetPr codeName="Лист85"/>
  <dimension ref="A1:G28"/>
  <sheetViews>
    <sheetView view="pageBreakPreview" zoomScale="130" zoomScaleNormal="100" zoomScaleSheetLayoutView="130" workbookViewId="0">
      <selection activeCell="L7" sqref="L7"/>
    </sheetView>
  </sheetViews>
  <sheetFormatPr defaultColWidth="9.140625" defaultRowHeight="20.25" customHeight="1"/>
  <cols>
    <col min="1" max="1" width="32" style="1" customWidth="1"/>
    <col min="2" max="2" width="11.7109375" style="1" customWidth="1"/>
    <col min="3" max="3" width="14.7109375" style="2" customWidth="1"/>
    <col min="4" max="4" width="20.7109375" style="2" customWidth="1"/>
    <col min="5" max="7" width="20.7109375" style="3" customWidth="1"/>
    <col min="8" max="16384" width="9.140625" style="1"/>
  </cols>
  <sheetData>
    <row r="1" spans="1:7" ht="20.25" customHeight="1">
      <c r="A1" s="300" t="s">
        <v>2109</v>
      </c>
      <c r="B1" s="300"/>
      <c r="C1" s="300"/>
      <c r="D1" s="300"/>
      <c r="G1" s="4"/>
    </row>
    <row r="2" spans="1:7" s="2" customFormat="1" ht="20.25" customHeight="1">
      <c r="A2" s="43"/>
      <c r="B2" s="5"/>
      <c r="E2" s="3"/>
      <c r="F2" s="3"/>
      <c r="G2" s="3"/>
    </row>
    <row r="3" spans="1:7" s="2" customFormat="1" ht="20.25" customHeight="1">
      <c r="A3" s="15" t="s">
        <v>10</v>
      </c>
      <c r="B3" s="15"/>
      <c r="E3" s="3"/>
      <c r="F3" s="3"/>
      <c r="G3" s="3"/>
    </row>
    <row r="4" spans="1:7" s="2" customFormat="1" ht="20.25" customHeight="1">
      <c r="A4" s="5" t="s">
        <v>11</v>
      </c>
      <c r="B4" s="5"/>
      <c r="E4" s="3"/>
      <c r="F4" s="3"/>
      <c r="G4" s="3"/>
    </row>
    <row r="5" spans="1:7" s="2" customFormat="1" ht="20.25" customHeight="1">
      <c r="A5" s="5" t="s">
        <v>12</v>
      </c>
      <c r="B5" s="5"/>
      <c r="E5" s="3"/>
      <c r="F5" s="3"/>
      <c r="G5" s="3"/>
    </row>
    <row r="6" spans="1:7" s="2" customFormat="1" ht="20.25" customHeight="1">
      <c r="A6" s="5" t="s">
        <v>108</v>
      </c>
      <c r="B6" s="5"/>
      <c r="E6" s="3"/>
      <c r="F6" s="3"/>
      <c r="G6" s="3"/>
    </row>
    <row r="7" spans="1:7" s="2" customFormat="1" ht="20.25" customHeight="1">
      <c r="A7" s="5"/>
      <c r="B7" s="5"/>
      <c r="E7" s="3"/>
      <c r="F7" s="3"/>
      <c r="G7" s="3"/>
    </row>
    <row r="8" spans="1:7" s="2" customFormat="1" ht="20.25" customHeight="1">
      <c r="A8" s="15" t="s">
        <v>116</v>
      </c>
      <c r="B8" s="15"/>
      <c r="E8" s="3"/>
      <c r="F8" s="3"/>
      <c r="G8" s="3"/>
    </row>
    <row r="9" spans="1:7" s="2" customFormat="1" ht="20.25" customHeight="1">
      <c r="A9" s="7" t="s">
        <v>428</v>
      </c>
      <c r="B9" s="1"/>
      <c r="E9" s="3"/>
      <c r="F9" s="3"/>
      <c r="G9" s="3"/>
    </row>
    <row r="10" spans="1:7" s="2" customFormat="1" ht="20.25" customHeight="1">
      <c r="A10" s="5" t="s">
        <v>971</v>
      </c>
      <c r="B10" s="1"/>
      <c r="E10" s="3"/>
      <c r="F10" s="3"/>
      <c r="G10" s="3"/>
    </row>
    <row r="11" spans="1:7" s="2" customFormat="1" ht="20.25" customHeight="1">
      <c r="A11" s="5" t="s">
        <v>972</v>
      </c>
      <c r="B11" s="1"/>
      <c r="E11" s="3"/>
      <c r="F11" s="3"/>
      <c r="G11" s="3"/>
    </row>
    <row r="12" spans="1:7" s="3" customFormat="1" ht="20.25" customHeight="1">
      <c r="A12" s="5" t="s">
        <v>121</v>
      </c>
      <c r="B12" s="1"/>
      <c r="C12" s="2"/>
      <c r="D12" s="2"/>
    </row>
    <row r="13" spans="1:7" s="3" customFormat="1" ht="20.25" customHeight="1">
      <c r="A13" s="7" t="s">
        <v>973</v>
      </c>
      <c r="B13" s="1"/>
      <c r="C13" s="2"/>
      <c r="D13" s="2"/>
    </row>
    <row r="14" spans="1:7" s="3" customFormat="1" ht="20.25" customHeight="1">
      <c r="A14" s="5" t="s">
        <v>974</v>
      </c>
      <c r="B14" s="1"/>
      <c r="C14" s="2"/>
      <c r="D14" s="2"/>
    </row>
    <row r="15" spans="1:7" s="3" customFormat="1" ht="20.25" customHeight="1">
      <c r="A15" s="5" t="s">
        <v>171</v>
      </c>
      <c r="B15" s="1"/>
      <c r="C15" s="2"/>
      <c r="D15" s="2"/>
    </row>
    <row r="16" spans="1:7" s="3" customFormat="1" ht="20.25" customHeight="1">
      <c r="A16" s="5" t="s">
        <v>121</v>
      </c>
      <c r="B16" s="1"/>
      <c r="C16" s="2"/>
      <c r="D16" s="2"/>
    </row>
    <row r="17" spans="1:4" s="3" customFormat="1" ht="20.25" customHeight="1">
      <c r="A17" s="7" t="s">
        <v>975</v>
      </c>
      <c r="B17" s="15"/>
      <c r="C17" s="2"/>
      <c r="D17" s="2"/>
    </row>
    <row r="18" spans="1:4" s="3" customFormat="1" ht="20.25" customHeight="1">
      <c r="A18" s="5" t="s">
        <v>976</v>
      </c>
      <c r="B18" s="5"/>
      <c r="C18" s="2"/>
      <c r="D18" s="2"/>
    </row>
    <row r="19" spans="1:4" s="3" customFormat="1" ht="20.25" customHeight="1">
      <c r="A19" s="5" t="s">
        <v>977</v>
      </c>
      <c r="B19" s="5"/>
      <c r="C19" s="2"/>
      <c r="D19" s="2"/>
    </row>
    <row r="20" spans="1:4" s="3" customFormat="1" ht="20.25" customHeight="1">
      <c r="A20" s="5" t="s">
        <v>121</v>
      </c>
      <c r="B20" s="5"/>
      <c r="C20" s="2"/>
      <c r="D20" s="2"/>
    </row>
    <row r="21" spans="1:4" s="3" customFormat="1" ht="20.25" customHeight="1">
      <c r="A21" s="1"/>
      <c r="B21" s="1"/>
      <c r="C21" s="1"/>
      <c r="D21" s="1"/>
    </row>
    <row r="22" spans="1:4" s="3" customFormat="1" ht="20.25" customHeight="1">
      <c r="A22" s="1"/>
      <c r="B22" s="1"/>
      <c r="C22" s="1"/>
      <c r="D22" s="1"/>
    </row>
    <row r="23" spans="1:4" s="3" customFormat="1" ht="20.25" customHeight="1">
      <c r="A23" s="1"/>
      <c r="B23" s="1"/>
      <c r="C23" s="1"/>
      <c r="D23" s="1"/>
    </row>
    <row r="24" spans="1:4" s="3" customFormat="1" ht="20.25" customHeight="1">
      <c r="A24" s="1"/>
      <c r="B24" s="1"/>
      <c r="C24" s="1"/>
      <c r="D24" s="1"/>
    </row>
    <row r="25" spans="1:4" s="3" customFormat="1" ht="20.25" customHeight="1">
      <c r="A25" s="1"/>
      <c r="B25" s="1"/>
      <c r="C25" s="1"/>
      <c r="D25" s="1"/>
    </row>
    <row r="26" spans="1:4" s="3" customFormat="1" ht="20.25" customHeight="1">
      <c r="A26" s="1"/>
      <c r="B26" s="1"/>
      <c r="C26" s="1"/>
      <c r="D26" s="1"/>
    </row>
    <row r="27" spans="1:4" s="3" customFormat="1" ht="20.25" customHeight="1">
      <c r="A27" s="1"/>
      <c r="B27" s="1"/>
      <c r="C27" s="1"/>
      <c r="D27" s="1"/>
    </row>
    <row r="28" spans="1:4" s="3" customFormat="1" ht="20.25" customHeight="1">
      <c r="A28" s="1"/>
      <c r="B28" s="1"/>
      <c r="C28" s="1"/>
      <c r="D28" s="1"/>
    </row>
  </sheetData>
  <mergeCells count="1">
    <mergeCell ref="A1:D1"/>
  </mergeCells>
  <pageMargins left="0.25" right="0.25" top="0.75" bottom="0.75" header="0.3" footer="0.3"/>
  <pageSetup paperSize="9" scale="71" orientation="portrait" verticalDpi="1200" r:id="rId1"/>
  <headerFooter>
    <oddFooter>&amp;L&amp;"Candara,Regular"&amp;8INTOUR MALDIVES&amp;C&amp;"Candara,Regular"&amp;8&amp;P of &amp;N&amp;R&amp;"Candara,Regular"&amp;8Grand Park Kodhipparu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DA7C8-FCEA-45F3-93CC-CF54F6214522}">
  <sheetPr codeName="Лист86">
    <tabColor rgb="FFFF0000"/>
  </sheetPr>
  <dimension ref="A7:AF25"/>
  <sheetViews>
    <sheetView topLeftCell="AG1" zoomScale="120" zoomScaleNormal="120" zoomScaleSheetLayoutView="100" workbookViewId="0">
      <selection sqref="A1:AF1048576"/>
    </sheetView>
  </sheetViews>
  <sheetFormatPr defaultColWidth="25.7109375" defaultRowHeight="14.25" customHeight="1"/>
  <cols>
    <col min="1" max="32" width="0" style="25" hidden="1" customWidth="1"/>
    <col min="33" max="16384" width="25.7109375" style="25"/>
  </cols>
  <sheetData>
    <row r="7" spans="1:32" ht="16.149999999999999" customHeight="1"/>
    <row r="8" spans="1:32" ht="14.2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4.25" customHeight="1">
      <c r="A9" s="299" t="s">
        <v>0</v>
      </c>
      <c r="B9" s="299" t="s">
        <v>1</v>
      </c>
      <c r="C9" s="299" t="s">
        <v>29</v>
      </c>
      <c r="D9" s="57" t="s">
        <v>258</v>
      </c>
      <c r="E9" s="57" t="s">
        <v>174</v>
      </c>
      <c r="F9" s="57" t="s">
        <v>175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>Peak</v>
      </c>
      <c r="Q9" s="51" t="str">
        <f t="shared" si="0"/>
        <v xml:space="preserve">High </v>
      </c>
      <c r="R9" s="51" t="str">
        <f t="shared" si="0"/>
        <v>Shoulder</v>
      </c>
      <c r="S9" s="51" t="str">
        <f t="shared" si="0"/>
        <v>Low</v>
      </c>
      <c r="U9" s="27" t="str">
        <f>P9</f>
        <v>Peak</v>
      </c>
      <c r="V9" s="27" t="str">
        <f t="shared" ref="V9:X10" si="1">Q9</f>
        <v xml:space="preserve">High </v>
      </c>
      <c r="W9" s="27" t="str">
        <f t="shared" si="1"/>
        <v>Shoulder</v>
      </c>
      <c r="X9" s="27" t="str">
        <f t="shared" si="1"/>
        <v>Low</v>
      </c>
      <c r="Z9" s="311" t="s">
        <v>0</v>
      </c>
      <c r="AA9" s="311" t="s">
        <v>1</v>
      </c>
      <c r="AB9" s="311" t="s">
        <v>29</v>
      </c>
      <c r="AC9" s="52" t="str">
        <f>U9</f>
        <v>Peak</v>
      </c>
      <c r="AD9" s="52" t="str">
        <f t="shared" ref="AD9:AF10" si="2">V9</f>
        <v xml:space="preserve">High </v>
      </c>
      <c r="AE9" s="52" t="str">
        <f t="shared" si="2"/>
        <v>Shoulder</v>
      </c>
      <c r="AF9" s="52" t="str">
        <f t="shared" si="2"/>
        <v>Low</v>
      </c>
    </row>
    <row r="10" spans="1:32" ht="14.25" customHeight="1">
      <c r="A10" s="299"/>
      <c r="B10" s="299"/>
      <c r="C10" s="299"/>
      <c r="D10" s="57" t="s">
        <v>396</v>
      </c>
      <c r="E10" s="57" t="s">
        <v>978</v>
      </c>
      <c r="F10" s="152" t="s">
        <v>979</v>
      </c>
      <c r="G10" s="57" t="s">
        <v>980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27 Dec 2019 to 07 Jan 2020</v>
      </c>
      <c r="Q10" s="51" t="str">
        <f t="shared" si="0"/>
        <v>08 Jan 2020 to 31 Mar 2020</v>
      </c>
      <c r="R10" s="51" t="str">
        <f t="shared" si="0"/>
        <v>01 Apr 2020 to 14 May 2020</v>
      </c>
      <c r="S10" s="51" t="str">
        <f t="shared" si="0"/>
        <v>15 May 2020 to 31 Jul 2020</v>
      </c>
      <c r="U10" s="27" t="str">
        <f>P10</f>
        <v>27 Dec 2019 to 07 Jan 2020</v>
      </c>
      <c r="V10" s="27" t="str">
        <f t="shared" si="1"/>
        <v>08 Jan 2020 to 31 Mar 2020</v>
      </c>
      <c r="W10" s="27" t="str">
        <f t="shared" si="1"/>
        <v>01 Apr 2020 to 14 May 2020</v>
      </c>
      <c r="X10" s="27" t="str">
        <f t="shared" si="1"/>
        <v>15 May 2020 to 31 Jul 2020</v>
      </c>
      <c r="Z10" s="311"/>
      <c r="AA10" s="311"/>
      <c r="AB10" s="311"/>
      <c r="AC10" s="52" t="str">
        <f>U10</f>
        <v>27 Dec 2019 to 07 Jan 2020</v>
      </c>
      <c r="AD10" s="52" t="str">
        <f t="shared" si="2"/>
        <v>08 Jan 2020 to 31 Mar 2020</v>
      </c>
      <c r="AE10" s="52" t="str">
        <f t="shared" si="2"/>
        <v>01 Apr 2020 to 14 May 2020</v>
      </c>
      <c r="AF10" s="52" t="str">
        <f t="shared" si="2"/>
        <v>15 May 2020 to 31 Jul 2020</v>
      </c>
    </row>
    <row r="11" spans="1:32" ht="14.25" customHeight="1">
      <c r="A11" s="30" t="s">
        <v>981</v>
      </c>
      <c r="B11" s="31" t="s">
        <v>139</v>
      </c>
      <c r="C11" s="31" t="s">
        <v>140</v>
      </c>
      <c r="D11" s="31">
        <v>1100</v>
      </c>
      <c r="E11" s="31">
        <v>900</v>
      </c>
      <c r="F11" s="31">
        <v>800</v>
      </c>
      <c r="G11" s="31">
        <v>750</v>
      </c>
      <c r="H11" s="8"/>
      <c r="I11" s="33"/>
      <c r="J11" s="33"/>
      <c r="K11" s="33">
        <v>12</v>
      </c>
      <c r="M11" s="30" t="str">
        <f t="shared" ref="M11:O16" si="3">A11</f>
        <v>Ocean Water Villa</v>
      </c>
      <c r="N11" s="31" t="str">
        <f t="shared" si="3"/>
        <v>BB</v>
      </c>
      <c r="O11" s="31" t="str">
        <f t="shared" si="3"/>
        <v>02 Persons</v>
      </c>
      <c r="P11" s="34">
        <f t="shared" ref="P11:P16" si="4">D11+K11</f>
        <v>1112</v>
      </c>
      <c r="Q11" s="34">
        <f t="shared" ref="Q11:Q16" si="5">E11+K11</f>
        <v>912</v>
      </c>
      <c r="R11" s="34">
        <f t="shared" ref="R11:R16" si="6">F11+K11</f>
        <v>812</v>
      </c>
      <c r="S11" s="34">
        <f t="shared" ref="S11:S16" si="7">G11+K11</f>
        <v>762</v>
      </c>
      <c r="U11" s="53">
        <v>25</v>
      </c>
      <c r="V11" s="53">
        <v>12</v>
      </c>
      <c r="W11" s="53">
        <v>12</v>
      </c>
      <c r="X11" s="53">
        <v>12</v>
      </c>
      <c r="Z11" s="30" t="str">
        <f t="shared" ref="Z11:AB16" si="8">M11</f>
        <v>Ocean Water Villa</v>
      </c>
      <c r="AA11" s="31" t="str">
        <f t="shared" si="8"/>
        <v>BB</v>
      </c>
      <c r="AB11" s="31" t="str">
        <f t="shared" si="8"/>
        <v>02 Persons</v>
      </c>
      <c r="AC11" s="34">
        <f t="shared" ref="AC11:AF16" si="9">P11+U11</f>
        <v>1137</v>
      </c>
      <c r="AD11" s="34">
        <f t="shared" si="9"/>
        <v>924</v>
      </c>
      <c r="AE11" s="34">
        <f t="shared" si="9"/>
        <v>824</v>
      </c>
      <c r="AF11" s="34">
        <f t="shared" si="9"/>
        <v>774</v>
      </c>
    </row>
    <row r="12" spans="1:32" ht="14.25" customHeight="1">
      <c r="A12" s="30" t="s">
        <v>982</v>
      </c>
      <c r="B12" s="31" t="s">
        <v>139</v>
      </c>
      <c r="C12" s="31" t="s">
        <v>140</v>
      </c>
      <c r="D12" s="31">
        <v>1150</v>
      </c>
      <c r="E12" s="31">
        <v>950</v>
      </c>
      <c r="F12" s="31">
        <v>850</v>
      </c>
      <c r="G12" s="31">
        <v>800</v>
      </c>
      <c r="H12" s="8"/>
      <c r="I12" s="33"/>
      <c r="J12" s="33"/>
      <c r="K12" s="33">
        <v>12</v>
      </c>
      <c r="M12" s="30" t="str">
        <f t="shared" si="3"/>
        <v xml:space="preserve">Lagoon Water Villa </v>
      </c>
      <c r="N12" s="31" t="str">
        <f t="shared" si="3"/>
        <v>BB</v>
      </c>
      <c r="O12" s="31" t="str">
        <f t="shared" si="3"/>
        <v>02 Persons</v>
      </c>
      <c r="P12" s="34">
        <f t="shared" si="4"/>
        <v>1162</v>
      </c>
      <c r="Q12" s="34">
        <f t="shared" si="5"/>
        <v>962</v>
      </c>
      <c r="R12" s="34">
        <f t="shared" si="6"/>
        <v>862</v>
      </c>
      <c r="S12" s="34">
        <f t="shared" si="7"/>
        <v>812</v>
      </c>
      <c r="U12" s="53">
        <v>25</v>
      </c>
      <c r="V12" s="53">
        <v>12</v>
      </c>
      <c r="W12" s="53">
        <v>12</v>
      </c>
      <c r="X12" s="53">
        <v>12</v>
      </c>
      <c r="Z12" s="30" t="str">
        <f t="shared" si="8"/>
        <v xml:space="preserve">Lagoon Water Villa 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1187</v>
      </c>
      <c r="AD12" s="34">
        <f t="shared" si="9"/>
        <v>974</v>
      </c>
      <c r="AE12" s="34">
        <f t="shared" si="9"/>
        <v>874</v>
      </c>
      <c r="AF12" s="34">
        <f t="shared" si="9"/>
        <v>824</v>
      </c>
    </row>
    <row r="13" spans="1:32" ht="14.25" customHeight="1">
      <c r="A13" s="30" t="s">
        <v>983</v>
      </c>
      <c r="B13" s="31" t="s">
        <v>139</v>
      </c>
      <c r="C13" s="31" t="s">
        <v>140</v>
      </c>
      <c r="D13" s="31">
        <v>1200</v>
      </c>
      <c r="E13" s="31">
        <v>1000</v>
      </c>
      <c r="F13" s="31">
        <v>900</v>
      </c>
      <c r="G13" s="31">
        <v>850</v>
      </c>
      <c r="H13" s="8"/>
      <c r="I13" s="33"/>
      <c r="J13" s="33"/>
      <c r="K13" s="33">
        <v>12</v>
      </c>
      <c r="M13" s="30" t="str">
        <f t="shared" si="3"/>
        <v xml:space="preserve">Beach Pool Villa </v>
      </c>
      <c r="N13" s="31" t="str">
        <f t="shared" si="3"/>
        <v>BB</v>
      </c>
      <c r="O13" s="31" t="str">
        <f t="shared" si="3"/>
        <v>02 Persons</v>
      </c>
      <c r="P13" s="34">
        <f t="shared" si="4"/>
        <v>1212</v>
      </c>
      <c r="Q13" s="34">
        <f t="shared" si="5"/>
        <v>1012</v>
      </c>
      <c r="R13" s="34">
        <f t="shared" si="6"/>
        <v>912</v>
      </c>
      <c r="S13" s="34">
        <f t="shared" si="7"/>
        <v>862</v>
      </c>
      <c r="U13" s="53">
        <v>25</v>
      </c>
      <c r="V13" s="53">
        <v>12</v>
      </c>
      <c r="W13" s="53">
        <v>12</v>
      </c>
      <c r="X13" s="53">
        <v>12</v>
      </c>
      <c r="Z13" s="30" t="str">
        <f t="shared" si="8"/>
        <v xml:space="preserve">Beach Pool Villa 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1237</v>
      </c>
      <c r="AD13" s="34">
        <f t="shared" si="9"/>
        <v>1024</v>
      </c>
      <c r="AE13" s="34">
        <f t="shared" si="9"/>
        <v>924</v>
      </c>
      <c r="AF13" s="34">
        <f t="shared" si="9"/>
        <v>874</v>
      </c>
    </row>
    <row r="14" spans="1:32" ht="14.25" customHeight="1">
      <c r="A14" s="30" t="s">
        <v>984</v>
      </c>
      <c r="B14" s="31" t="s">
        <v>139</v>
      </c>
      <c r="C14" s="31" t="s">
        <v>140</v>
      </c>
      <c r="D14" s="31">
        <v>1250</v>
      </c>
      <c r="E14" s="31">
        <v>1050</v>
      </c>
      <c r="F14" s="31">
        <v>950</v>
      </c>
      <c r="G14" s="31">
        <v>900</v>
      </c>
      <c r="H14" s="8"/>
      <c r="I14" s="33"/>
      <c r="J14" s="33"/>
      <c r="K14" s="33">
        <v>12</v>
      </c>
      <c r="M14" s="30" t="str">
        <f t="shared" si="3"/>
        <v>Ocean Pool Water Villa</v>
      </c>
      <c r="N14" s="31" t="str">
        <f t="shared" si="3"/>
        <v>BB</v>
      </c>
      <c r="O14" s="31" t="str">
        <f t="shared" si="3"/>
        <v>02 Persons</v>
      </c>
      <c r="P14" s="34">
        <f t="shared" si="4"/>
        <v>1262</v>
      </c>
      <c r="Q14" s="34">
        <f t="shared" si="5"/>
        <v>1062</v>
      </c>
      <c r="R14" s="34">
        <f t="shared" si="6"/>
        <v>962</v>
      </c>
      <c r="S14" s="34">
        <f t="shared" si="7"/>
        <v>912</v>
      </c>
      <c r="U14" s="53">
        <v>25</v>
      </c>
      <c r="V14" s="53">
        <v>12</v>
      </c>
      <c r="W14" s="53">
        <v>12</v>
      </c>
      <c r="X14" s="53">
        <v>12</v>
      </c>
      <c r="Z14" s="30" t="str">
        <f t="shared" si="8"/>
        <v>Ocean Pool Water Villa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1287</v>
      </c>
      <c r="AD14" s="34">
        <f t="shared" si="9"/>
        <v>1074</v>
      </c>
      <c r="AE14" s="34">
        <f t="shared" si="9"/>
        <v>974</v>
      </c>
      <c r="AF14" s="34">
        <f t="shared" si="9"/>
        <v>924</v>
      </c>
    </row>
    <row r="15" spans="1:32" ht="14.25" customHeight="1">
      <c r="A15" s="30" t="s">
        <v>985</v>
      </c>
      <c r="B15" s="31" t="s">
        <v>139</v>
      </c>
      <c r="C15" s="31" t="s">
        <v>140</v>
      </c>
      <c r="D15" s="31">
        <v>1300</v>
      </c>
      <c r="E15" s="31">
        <v>1100</v>
      </c>
      <c r="F15" s="31">
        <v>1000</v>
      </c>
      <c r="G15" s="31">
        <v>950</v>
      </c>
      <c r="H15" s="8"/>
      <c r="I15" s="33"/>
      <c r="J15" s="33"/>
      <c r="K15" s="33">
        <v>12</v>
      </c>
      <c r="M15" s="30" t="str">
        <f t="shared" si="3"/>
        <v xml:space="preserve">Lagoon Pool Water Villa </v>
      </c>
      <c r="N15" s="31" t="str">
        <f t="shared" si="3"/>
        <v>BB</v>
      </c>
      <c r="O15" s="31" t="str">
        <f t="shared" si="3"/>
        <v>02 Persons</v>
      </c>
      <c r="P15" s="34">
        <f t="shared" si="4"/>
        <v>1312</v>
      </c>
      <c r="Q15" s="34">
        <f t="shared" si="5"/>
        <v>1112</v>
      </c>
      <c r="R15" s="34">
        <f t="shared" si="6"/>
        <v>1012</v>
      </c>
      <c r="S15" s="34">
        <f t="shared" si="7"/>
        <v>962</v>
      </c>
      <c r="U15" s="53">
        <v>25</v>
      </c>
      <c r="V15" s="53">
        <v>12</v>
      </c>
      <c r="W15" s="53">
        <v>12</v>
      </c>
      <c r="X15" s="53">
        <v>12</v>
      </c>
      <c r="Z15" s="30" t="str">
        <f t="shared" si="8"/>
        <v xml:space="preserve">Lagoon Pool Water Villa 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1337</v>
      </c>
      <c r="AD15" s="34">
        <f t="shared" si="9"/>
        <v>1124</v>
      </c>
      <c r="AE15" s="34">
        <f t="shared" si="9"/>
        <v>1024</v>
      </c>
      <c r="AF15" s="34">
        <f t="shared" si="9"/>
        <v>974</v>
      </c>
    </row>
    <row r="16" spans="1:32" ht="14.25" customHeight="1">
      <c r="A16" s="30" t="s">
        <v>986</v>
      </c>
      <c r="B16" s="31" t="s">
        <v>139</v>
      </c>
      <c r="C16" s="31" t="s">
        <v>68</v>
      </c>
      <c r="D16" s="31">
        <v>2500</v>
      </c>
      <c r="E16" s="31">
        <v>2100</v>
      </c>
      <c r="F16" s="31">
        <v>1600</v>
      </c>
      <c r="G16" s="31">
        <v>1500</v>
      </c>
      <c r="H16" s="8"/>
      <c r="I16" s="33"/>
      <c r="J16" s="33"/>
      <c r="K16" s="33">
        <v>24</v>
      </c>
      <c r="M16" s="30" t="str">
        <f t="shared" si="3"/>
        <v xml:space="preserve">Grand Residence Two Bed Room </v>
      </c>
      <c r="N16" s="31" t="str">
        <f t="shared" si="3"/>
        <v>BB</v>
      </c>
      <c r="O16" s="31" t="str">
        <f t="shared" si="3"/>
        <v>04 Persons</v>
      </c>
      <c r="P16" s="34">
        <f t="shared" si="4"/>
        <v>2524</v>
      </c>
      <c r="Q16" s="34">
        <f t="shared" si="5"/>
        <v>2124</v>
      </c>
      <c r="R16" s="34">
        <f t="shared" si="6"/>
        <v>1624</v>
      </c>
      <c r="S16" s="34">
        <f t="shared" si="7"/>
        <v>1524</v>
      </c>
      <c r="U16" s="53">
        <v>50</v>
      </c>
      <c r="V16" s="53">
        <v>40</v>
      </c>
      <c r="W16" s="53">
        <v>40</v>
      </c>
      <c r="X16" s="53">
        <v>40</v>
      </c>
      <c r="Z16" s="30" t="str">
        <f t="shared" si="8"/>
        <v xml:space="preserve">Grand Residence Two Bed Room </v>
      </c>
      <c r="AA16" s="31" t="str">
        <f t="shared" si="8"/>
        <v>BB</v>
      </c>
      <c r="AB16" s="31" t="str">
        <f t="shared" si="8"/>
        <v>04 Persons</v>
      </c>
      <c r="AC16" s="34">
        <f t="shared" si="9"/>
        <v>2574</v>
      </c>
      <c r="AD16" s="34">
        <f t="shared" si="9"/>
        <v>2164</v>
      </c>
      <c r="AE16" s="34">
        <f t="shared" si="9"/>
        <v>1664</v>
      </c>
      <c r="AF16" s="34">
        <f t="shared" si="9"/>
        <v>1564</v>
      </c>
    </row>
    <row r="17" spans="1:32" ht="14.25" customHeight="1">
      <c r="A17" s="25" t="s">
        <v>24</v>
      </c>
      <c r="I17" s="25" t="s">
        <v>25</v>
      </c>
      <c r="M17" s="25" t="s">
        <v>26</v>
      </c>
      <c r="U17" s="25" t="s">
        <v>27</v>
      </c>
      <c r="Z17" s="25" t="s">
        <v>129</v>
      </c>
    </row>
    <row r="18" spans="1:32" ht="14.25" customHeight="1">
      <c r="A18" s="299" t="s">
        <v>0</v>
      </c>
      <c r="B18" s="299" t="s">
        <v>1</v>
      </c>
      <c r="C18" s="299" t="s">
        <v>29</v>
      </c>
      <c r="D18" s="57" t="s">
        <v>175</v>
      </c>
      <c r="E18" s="57" t="s">
        <v>132</v>
      </c>
      <c r="F18" s="57" t="s">
        <v>175</v>
      </c>
      <c r="G18" s="57" t="s">
        <v>174</v>
      </c>
      <c r="H18" s="8"/>
      <c r="I18" s="26" t="s">
        <v>32</v>
      </c>
      <c r="J18" s="26" t="s">
        <v>33</v>
      </c>
      <c r="K18" s="26" t="s">
        <v>34</v>
      </c>
      <c r="M18" s="294" t="s">
        <v>0</v>
      </c>
      <c r="N18" s="294" t="s">
        <v>1</v>
      </c>
      <c r="O18" s="294" t="s">
        <v>29</v>
      </c>
      <c r="P18" s="51" t="str">
        <f t="shared" ref="P18:S19" si="10">D18</f>
        <v>Shoulder</v>
      </c>
      <c r="Q18" s="51" t="str">
        <f t="shared" si="10"/>
        <v>Low</v>
      </c>
      <c r="R18" s="51" t="str">
        <f t="shared" si="10"/>
        <v>Shoulder</v>
      </c>
      <c r="S18" s="51" t="str">
        <f t="shared" si="10"/>
        <v xml:space="preserve">High </v>
      </c>
      <c r="U18" s="27" t="str">
        <f t="shared" ref="U18:X19" si="11">P18</f>
        <v>Shoulder</v>
      </c>
      <c r="V18" s="27" t="str">
        <f t="shared" si="11"/>
        <v>Low</v>
      </c>
      <c r="W18" s="27" t="str">
        <f t="shared" si="11"/>
        <v>Shoulder</v>
      </c>
      <c r="X18" s="27" t="str">
        <f t="shared" si="11"/>
        <v xml:space="preserve">High </v>
      </c>
      <c r="Z18" s="311" t="s">
        <v>0</v>
      </c>
      <c r="AA18" s="311" t="s">
        <v>1</v>
      </c>
      <c r="AB18" s="311" t="s">
        <v>29</v>
      </c>
      <c r="AC18" s="52" t="str">
        <f t="shared" ref="AC18:AF19" si="12">U18</f>
        <v>Shoulder</v>
      </c>
      <c r="AD18" s="52" t="str">
        <f t="shared" si="12"/>
        <v>Low</v>
      </c>
      <c r="AE18" s="52" t="str">
        <f t="shared" si="12"/>
        <v>Shoulder</v>
      </c>
      <c r="AF18" s="52" t="str">
        <f t="shared" si="12"/>
        <v xml:space="preserve">High </v>
      </c>
    </row>
    <row r="19" spans="1:32" ht="14.25" customHeight="1">
      <c r="A19" s="299"/>
      <c r="B19" s="299"/>
      <c r="C19" s="299"/>
      <c r="D19" s="57" t="s">
        <v>179</v>
      </c>
      <c r="E19" s="57" t="s">
        <v>180</v>
      </c>
      <c r="F19" s="57" t="s">
        <v>987</v>
      </c>
      <c r="G19" s="57" t="s">
        <v>988</v>
      </c>
      <c r="H19" s="8"/>
      <c r="I19" s="26" t="s">
        <v>37</v>
      </c>
      <c r="J19" s="26" t="s">
        <v>38</v>
      </c>
      <c r="K19" s="26" t="s">
        <v>137</v>
      </c>
      <c r="M19" s="294"/>
      <c r="N19" s="294"/>
      <c r="O19" s="294"/>
      <c r="P19" s="51" t="str">
        <f t="shared" si="10"/>
        <v>01 Aug 2020 to 31 Aug 2020</v>
      </c>
      <c r="Q19" s="51" t="str">
        <f t="shared" si="10"/>
        <v>01 Sep 2020 to 30 Sep 2020</v>
      </c>
      <c r="R19" s="51" t="str">
        <f t="shared" si="10"/>
        <v>01 Oct 2020 to 30 Nov 2020</v>
      </c>
      <c r="S19" s="51" t="str">
        <f t="shared" si="10"/>
        <v>01 Dec 2020 to 26 Dec 2020</v>
      </c>
      <c r="U19" s="27" t="str">
        <f t="shared" si="11"/>
        <v>01 Aug 2020 to 31 Aug 2020</v>
      </c>
      <c r="V19" s="27" t="str">
        <f t="shared" si="11"/>
        <v>01 Sep 2020 to 30 Sep 2020</v>
      </c>
      <c r="W19" s="27" t="str">
        <f t="shared" si="11"/>
        <v>01 Oct 2020 to 30 Nov 2020</v>
      </c>
      <c r="X19" s="27" t="str">
        <f t="shared" si="11"/>
        <v>01 Dec 2020 to 26 Dec 2020</v>
      </c>
      <c r="Z19" s="311"/>
      <c r="AA19" s="311"/>
      <c r="AB19" s="311"/>
      <c r="AC19" s="52" t="str">
        <f t="shared" si="12"/>
        <v>01 Aug 2020 to 31 Aug 2020</v>
      </c>
      <c r="AD19" s="52" t="str">
        <f t="shared" si="12"/>
        <v>01 Sep 2020 to 30 Sep 2020</v>
      </c>
      <c r="AE19" s="52" t="str">
        <f t="shared" si="12"/>
        <v>01 Oct 2020 to 30 Nov 2020</v>
      </c>
      <c r="AF19" s="52" t="str">
        <f t="shared" si="12"/>
        <v>01 Dec 2020 to 26 Dec 2020</v>
      </c>
    </row>
    <row r="20" spans="1:32" ht="14.25" customHeight="1">
      <c r="A20" s="30" t="s">
        <v>981</v>
      </c>
      <c r="B20" s="31" t="s">
        <v>139</v>
      </c>
      <c r="C20" s="31" t="s">
        <v>140</v>
      </c>
      <c r="D20" s="31">
        <v>800</v>
      </c>
      <c r="E20" s="31">
        <v>750</v>
      </c>
      <c r="F20" s="31">
        <v>800</v>
      </c>
      <c r="G20" s="31">
        <v>950</v>
      </c>
      <c r="H20" s="8"/>
      <c r="I20" s="33"/>
      <c r="J20" s="33"/>
      <c r="K20" s="33">
        <v>12</v>
      </c>
      <c r="M20" s="30" t="str">
        <f t="shared" ref="M20:O25" si="13">A20</f>
        <v>Ocean Water Villa</v>
      </c>
      <c r="N20" s="31" t="str">
        <f t="shared" si="13"/>
        <v>BB</v>
      </c>
      <c r="O20" s="31" t="str">
        <f t="shared" si="13"/>
        <v>02 Persons</v>
      </c>
      <c r="P20" s="34">
        <f t="shared" ref="P20:P25" si="14">D20+K20</f>
        <v>812</v>
      </c>
      <c r="Q20" s="34">
        <f t="shared" ref="Q20:Q25" si="15">E20+K20</f>
        <v>762</v>
      </c>
      <c r="R20" s="34">
        <f t="shared" ref="R20:R25" si="16">F20+K20</f>
        <v>812</v>
      </c>
      <c r="S20" s="34">
        <f t="shared" ref="S20:S25" si="17">G20+K20</f>
        <v>962</v>
      </c>
      <c r="U20" s="53">
        <v>12</v>
      </c>
      <c r="V20" s="53">
        <v>12</v>
      </c>
      <c r="W20" s="53">
        <v>12</v>
      </c>
      <c r="X20" s="53">
        <v>12</v>
      </c>
      <c r="Z20" s="30" t="str">
        <f t="shared" ref="Z20:AB25" si="18">M20</f>
        <v>Ocean Water Villa</v>
      </c>
      <c r="AA20" s="31" t="str">
        <f t="shared" si="18"/>
        <v>BB</v>
      </c>
      <c r="AB20" s="31" t="str">
        <f t="shared" si="18"/>
        <v>02 Persons</v>
      </c>
      <c r="AC20" s="34">
        <f t="shared" ref="AC20:AF25" si="19">P20+U20</f>
        <v>824</v>
      </c>
      <c r="AD20" s="34">
        <f t="shared" si="19"/>
        <v>774</v>
      </c>
      <c r="AE20" s="34">
        <f t="shared" si="19"/>
        <v>824</v>
      </c>
      <c r="AF20" s="34">
        <f t="shared" si="19"/>
        <v>974</v>
      </c>
    </row>
    <row r="21" spans="1:32" ht="14.25" customHeight="1">
      <c r="A21" s="30" t="s">
        <v>982</v>
      </c>
      <c r="B21" s="31" t="s">
        <v>139</v>
      </c>
      <c r="C21" s="31" t="s">
        <v>140</v>
      </c>
      <c r="D21" s="31">
        <v>850</v>
      </c>
      <c r="E21" s="31">
        <v>800</v>
      </c>
      <c r="F21" s="31">
        <v>850</v>
      </c>
      <c r="G21" s="31">
        <v>1000</v>
      </c>
      <c r="H21" s="8"/>
      <c r="I21" s="33"/>
      <c r="J21" s="33"/>
      <c r="K21" s="33">
        <v>12</v>
      </c>
      <c r="M21" s="30" t="str">
        <f t="shared" si="13"/>
        <v xml:space="preserve">Lagoon Water Villa </v>
      </c>
      <c r="N21" s="31" t="str">
        <f t="shared" si="13"/>
        <v>BB</v>
      </c>
      <c r="O21" s="31" t="str">
        <f t="shared" si="13"/>
        <v>02 Persons</v>
      </c>
      <c r="P21" s="34">
        <f t="shared" si="14"/>
        <v>862</v>
      </c>
      <c r="Q21" s="34">
        <f t="shared" si="15"/>
        <v>812</v>
      </c>
      <c r="R21" s="34">
        <f t="shared" si="16"/>
        <v>862</v>
      </c>
      <c r="S21" s="34">
        <f t="shared" si="17"/>
        <v>1012</v>
      </c>
      <c r="U21" s="53">
        <v>12</v>
      </c>
      <c r="V21" s="53">
        <v>12</v>
      </c>
      <c r="W21" s="53">
        <v>12</v>
      </c>
      <c r="X21" s="53">
        <v>12</v>
      </c>
      <c r="Z21" s="30" t="str">
        <f t="shared" si="18"/>
        <v xml:space="preserve">Lagoon Water Villa </v>
      </c>
      <c r="AA21" s="31" t="str">
        <f t="shared" si="18"/>
        <v>BB</v>
      </c>
      <c r="AB21" s="31" t="str">
        <f t="shared" si="18"/>
        <v>02 Persons</v>
      </c>
      <c r="AC21" s="34">
        <f t="shared" si="19"/>
        <v>874</v>
      </c>
      <c r="AD21" s="34">
        <f t="shared" si="19"/>
        <v>824</v>
      </c>
      <c r="AE21" s="34">
        <f t="shared" si="19"/>
        <v>874</v>
      </c>
      <c r="AF21" s="34">
        <f t="shared" si="19"/>
        <v>1024</v>
      </c>
    </row>
    <row r="22" spans="1:32" ht="14.25" customHeight="1">
      <c r="A22" s="30" t="s">
        <v>983</v>
      </c>
      <c r="B22" s="31" t="s">
        <v>139</v>
      </c>
      <c r="C22" s="31" t="s">
        <v>140</v>
      </c>
      <c r="D22" s="31">
        <v>900</v>
      </c>
      <c r="E22" s="31">
        <v>850</v>
      </c>
      <c r="F22" s="31">
        <v>900</v>
      </c>
      <c r="G22" s="31">
        <v>1050</v>
      </c>
      <c r="H22" s="8"/>
      <c r="I22" s="33"/>
      <c r="J22" s="33"/>
      <c r="K22" s="33">
        <v>12</v>
      </c>
      <c r="M22" s="30" t="str">
        <f t="shared" si="13"/>
        <v xml:space="preserve">Beach Pool Villa </v>
      </c>
      <c r="N22" s="31" t="str">
        <f t="shared" si="13"/>
        <v>BB</v>
      </c>
      <c r="O22" s="31" t="str">
        <f t="shared" si="13"/>
        <v>02 Persons</v>
      </c>
      <c r="P22" s="34">
        <f t="shared" si="14"/>
        <v>912</v>
      </c>
      <c r="Q22" s="34">
        <f t="shared" si="15"/>
        <v>862</v>
      </c>
      <c r="R22" s="34">
        <f t="shared" si="16"/>
        <v>912</v>
      </c>
      <c r="S22" s="34">
        <f t="shared" si="17"/>
        <v>1062</v>
      </c>
      <c r="U22" s="53">
        <v>12</v>
      </c>
      <c r="V22" s="53">
        <v>12</v>
      </c>
      <c r="W22" s="53">
        <v>12</v>
      </c>
      <c r="X22" s="53">
        <v>12</v>
      </c>
      <c r="Z22" s="30" t="str">
        <f t="shared" si="18"/>
        <v xml:space="preserve">Beach Pool Villa </v>
      </c>
      <c r="AA22" s="31" t="str">
        <f t="shared" si="18"/>
        <v>BB</v>
      </c>
      <c r="AB22" s="31" t="str">
        <f t="shared" si="18"/>
        <v>02 Persons</v>
      </c>
      <c r="AC22" s="34">
        <f t="shared" si="19"/>
        <v>924</v>
      </c>
      <c r="AD22" s="34">
        <f t="shared" si="19"/>
        <v>874</v>
      </c>
      <c r="AE22" s="34">
        <f t="shared" si="19"/>
        <v>924</v>
      </c>
      <c r="AF22" s="34">
        <f t="shared" si="19"/>
        <v>1074</v>
      </c>
    </row>
    <row r="23" spans="1:32" ht="14.25" customHeight="1">
      <c r="A23" s="30" t="s">
        <v>984</v>
      </c>
      <c r="B23" s="31" t="s">
        <v>139</v>
      </c>
      <c r="C23" s="31" t="s">
        <v>140</v>
      </c>
      <c r="D23" s="31">
        <v>950</v>
      </c>
      <c r="E23" s="31">
        <v>900</v>
      </c>
      <c r="F23" s="31">
        <v>950</v>
      </c>
      <c r="G23" s="31">
        <v>1100</v>
      </c>
      <c r="H23" s="8"/>
      <c r="I23" s="33"/>
      <c r="J23" s="33"/>
      <c r="K23" s="33">
        <v>12</v>
      </c>
      <c r="M23" s="30" t="str">
        <f t="shared" si="13"/>
        <v>Ocean Pool Water Villa</v>
      </c>
      <c r="N23" s="31" t="str">
        <f t="shared" si="13"/>
        <v>BB</v>
      </c>
      <c r="O23" s="31" t="str">
        <f t="shared" si="13"/>
        <v>02 Persons</v>
      </c>
      <c r="P23" s="34">
        <f t="shared" si="14"/>
        <v>962</v>
      </c>
      <c r="Q23" s="34">
        <f t="shared" si="15"/>
        <v>912</v>
      </c>
      <c r="R23" s="34">
        <f t="shared" si="16"/>
        <v>962</v>
      </c>
      <c r="S23" s="34">
        <f t="shared" si="17"/>
        <v>1112</v>
      </c>
      <c r="U23" s="53">
        <v>12</v>
      </c>
      <c r="V23" s="53">
        <v>12</v>
      </c>
      <c r="W23" s="53">
        <v>12</v>
      </c>
      <c r="X23" s="53">
        <v>12</v>
      </c>
      <c r="Z23" s="30" t="str">
        <f t="shared" si="18"/>
        <v>Ocean Pool Water Villa</v>
      </c>
      <c r="AA23" s="31" t="str">
        <f t="shared" si="18"/>
        <v>BB</v>
      </c>
      <c r="AB23" s="31" t="str">
        <f t="shared" si="18"/>
        <v>02 Persons</v>
      </c>
      <c r="AC23" s="34">
        <f t="shared" si="19"/>
        <v>974</v>
      </c>
      <c r="AD23" s="34">
        <f t="shared" si="19"/>
        <v>924</v>
      </c>
      <c r="AE23" s="34">
        <f t="shared" si="19"/>
        <v>974</v>
      </c>
      <c r="AF23" s="34">
        <f t="shared" si="19"/>
        <v>1124</v>
      </c>
    </row>
    <row r="24" spans="1:32" ht="14.25" customHeight="1">
      <c r="A24" s="30" t="s">
        <v>985</v>
      </c>
      <c r="B24" s="31" t="s">
        <v>139</v>
      </c>
      <c r="C24" s="31" t="s">
        <v>140</v>
      </c>
      <c r="D24" s="31">
        <v>1000</v>
      </c>
      <c r="E24" s="31">
        <v>950</v>
      </c>
      <c r="F24" s="31">
        <v>1000</v>
      </c>
      <c r="G24" s="31">
        <v>1150</v>
      </c>
      <c r="H24" s="8"/>
      <c r="I24" s="33"/>
      <c r="J24" s="33"/>
      <c r="K24" s="33">
        <v>12</v>
      </c>
      <c r="M24" s="30" t="str">
        <f t="shared" si="13"/>
        <v xml:space="preserve">Lagoon Pool Water Villa </v>
      </c>
      <c r="N24" s="31" t="str">
        <f t="shared" si="13"/>
        <v>BB</v>
      </c>
      <c r="O24" s="31" t="str">
        <f t="shared" si="13"/>
        <v>02 Persons</v>
      </c>
      <c r="P24" s="34">
        <f t="shared" si="14"/>
        <v>1012</v>
      </c>
      <c r="Q24" s="34">
        <f t="shared" si="15"/>
        <v>962</v>
      </c>
      <c r="R24" s="34">
        <f t="shared" si="16"/>
        <v>1012</v>
      </c>
      <c r="S24" s="34">
        <f t="shared" si="17"/>
        <v>1162</v>
      </c>
      <c r="U24" s="53">
        <v>12</v>
      </c>
      <c r="V24" s="53">
        <v>12</v>
      </c>
      <c r="W24" s="53">
        <v>12</v>
      </c>
      <c r="X24" s="53">
        <v>12</v>
      </c>
      <c r="Z24" s="30" t="str">
        <f t="shared" si="18"/>
        <v xml:space="preserve">Lagoon Pool Water Villa </v>
      </c>
      <c r="AA24" s="31" t="str">
        <f t="shared" si="18"/>
        <v>BB</v>
      </c>
      <c r="AB24" s="31" t="str">
        <f t="shared" si="18"/>
        <v>02 Persons</v>
      </c>
      <c r="AC24" s="34">
        <f t="shared" si="19"/>
        <v>1024</v>
      </c>
      <c r="AD24" s="34">
        <f t="shared" si="19"/>
        <v>974</v>
      </c>
      <c r="AE24" s="34">
        <f t="shared" si="19"/>
        <v>1024</v>
      </c>
      <c r="AF24" s="34">
        <f t="shared" si="19"/>
        <v>1174</v>
      </c>
    </row>
    <row r="25" spans="1:32" ht="14.25" customHeight="1">
      <c r="A25" s="30" t="s">
        <v>986</v>
      </c>
      <c r="B25" s="31" t="s">
        <v>139</v>
      </c>
      <c r="C25" s="31" t="s">
        <v>68</v>
      </c>
      <c r="D25" s="31">
        <v>1600</v>
      </c>
      <c r="E25" s="31">
        <v>1500</v>
      </c>
      <c r="F25" s="31">
        <v>1600</v>
      </c>
      <c r="G25" s="31">
        <v>2200</v>
      </c>
      <c r="H25" s="8"/>
      <c r="I25" s="33"/>
      <c r="J25" s="33"/>
      <c r="K25" s="33">
        <v>24</v>
      </c>
      <c r="M25" s="30" t="str">
        <f t="shared" si="13"/>
        <v xml:space="preserve">Grand Residence Two Bed Room </v>
      </c>
      <c r="N25" s="31" t="str">
        <f t="shared" si="13"/>
        <v>BB</v>
      </c>
      <c r="O25" s="31" t="str">
        <f t="shared" si="13"/>
        <v>04 Persons</v>
      </c>
      <c r="P25" s="34">
        <f t="shared" si="14"/>
        <v>1624</v>
      </c>
      <c r="Q25" s="34">
        <f t="shared" si="15"/>
        <v>1524</v>
      </c>
      <c r="R25" s="34">
        <f t="shared" si="16"/>
        <v>1624</v>
      </c>
      <c r="S25" s="34">
        <f t="shared" si="17"/>
        <v>2224</v>
      </c>
      <c r="U25" s="53">
        <v>40</v>
      </c>
      <c r="V25" s="53">
        <v>40</v>
      </c>
      <c r="W25" s="53">
        <v>40</v>
      </c>
      <c r="X25" s="53">
        <v>40</v>
      </c>
      <c r="Z25" s="30" t="str">
        <f t="shared" si="18"/>
        <v xml:space="preserve">Grand Residence Two Bed Room </v>
      </c>
      <c r="AA25" s="31" t="str">
        <f t="shared" si="18"/>
        <v>BB</v>
      </c>
      <c r="AB25" s="31" t="str">
        <f t="shared" si="18"/>
        <v>04 Persons</v>
      </c>
      <c r="AC25" s="34">
        <f t="shared" si="19"/>
        <v>1664</v>
      </c>
      <c r="AD25" s="34">
        <f t="shared" si="19"/>
        <v>1564</v>
      </c>
      <c r="AE25" s="34">
        <f t="shared" si="19"/>
        <v>1664</v>
      </c>
      <c r="AF25" s="34">
        <f t="shared" si="19"/>
        <v>2264</v>
      </c>
    </row>
  </sheetData>
  <sheetProtection password="D8E4" sheet="1" selectLockedCells="1" selectUnlockedCells="1"/>
  <mergeCells count="18">
    <mergeCell ref="O18:O19"/>
    <mergeCell ref="Z18:Z19"/>
    <mergeCell ref="A9:A10"/>
    <mergeCell ref="B9:B10"/>
    <mergeCell ref="C9:C10"/>
    <mergeCell ref="M9:M10"/>
    <mergeCell ref="N9:N10"/>
    <mergeCell ref="O9:O10"/>
    <mergeCell ref="A18:A19"/>
    <mergeCell ref="B18:B19"/>
    <mergeCell ref="C18:C19"/>
    <mergeCell ref="M18:M19"/>
    <mergeCell ref="N18:N19"/>
    <mergeCell ref="AA18:AA19"/>
    <mergeCell ref="AB18:AB19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C98EA-5663-43EF-8FF3-40B18C2DE65E}">
  <sheetPr codeName="Лист87"/>
  <dimension ref="A1:G20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7" style="1" customWidth="1"/>
    <col min="2" max="2" width="11.28515625" style="1" customWidth="1"/>
    <col min="3" max="3" width="15.28515625" style="2" customWidth="1"/>
    <col min="4" max="4" width="22.28515625" style="2" customWidth="1"/>
    <col min="5" max="7" width="22.28515625" style="3" customWidth="1"/>
    <col min="8" max="16384" width="9.140625" style="1"/>
  </cols>
  <sheetData>
    <row r="1" spans="1:7" ht="20.25" customHeight="1">
      <c r="A1" s="300" t="s">
        <v>2068</v>
      </c>
      <c r="B1" s="300"/>
      <c r="C1" s="300"/>
      <c r="D1" s="300"/>
      <c r="G1" s="4"/>
    </row>
    <row r="2" spans="1:7" ht="24.6" customHeight="1">
      <c r="A2" s="153" t="s">
        <v>10</v>
      </c>
      <c r="B2" s="154"/>
      <c r="C2" s="154"/>
      <c r="D2" s="154"/>
      <c r="E2" s="154"/>
      <c r="F2" s="154"/>
      <c r="G2" s="154"/>
    </row>
    <row r="3" spans="1:7" ht="24.6" customHeight="1">
      <c r="A3" s="155" t="s">
        <v>990</v>
      </c>
      <c r="B3" s="155"/>
      <c r="C3" s="155"/>
      <c r="D3" s="155"/>
      <c r="E3" s="155"/>
      <c r="F3" s="155"/>
      <c r="G3" s="154"/>
    </row>
    <row r="4" spans="1:7" ht="24.6" customHeight="1">
      <c r="A4" s="155" t="s">
        <v>991</v>
      </c>
      <c r="B4" s="155"/>
      <c r="C4" s="155"/>
      <c r="D4" s="155"/>
      <c r="E4" s="155"/>
      <c r="F4" s="155"/>
      <c r="G4" s="154"/>
    </row>
    <row r="5" spans="1:7" ht="24.6" customHeight="1">
      <c r="A5" s="155" t="s">
        <v>992</v>
      </c>
      <c r="B5" s="155"/>
      <c r="C5" s="155"/>
      <c r="D5" s="155"/>
      <c r="E5" s="155"/>
      <c r="F5" s="155"/>
      <c r="G5" s="154"/>
    </row>
    <row r="6" spans="1:7" ht="24.6" customHeight="1">
      <c r="A6" s="155" t="s">
        <v>993</v>
      </c>
      <c r="B6" s="155"/>
      <c r="C6" s="155"/>
      <c r="D6" s="155"/>
      <c r="E6" s="155"/>
      <c r="F6" s="155"/>
      <c r="G6" s="154"/>
    </row>
    <row r="7" spans="1:7" ht="24.6" customHeight="1">
      <c r="A7" s="155" t="s">
        <v>994</v>
      </c>
      <c r="B7" s="155"/>
      <c r="C7" s="155"/>
      <c r="D7" s="155"/>
      <c r="E7" s="155"/>
      <c r="F7" s="155"/>
      <c r="G7" s="154"/>
    </row>
    <row r="8" spans="1:7" ht="24.6" customHeight="1">
      <c r="A8" s="155"/>
      <c r="B8" s="155"/>
      <c r="C8" s="155"/>
      <c r="D8" s="155"/>
      <c r="E8" s="155"/>
      <c r="F8" s="155"/>
      <c r="G8" s="154"/>
    </row>
    <row r="9" spans="1:7" ht="24.6" customHeight="1">
      <c r="A9" s="348" t="s">
        <v>82</v>
      </c>
      <c r="B9" s="348"/>
      <c r="C9" s="348"/>
      <c r="D9" s="154"/>
    </row>
    <row r="10" spans="1:7" ht="24.6" customHeight="1">
      <c r="A10" s="156" t="s">
        <v>995</v>
      </c>
      <c r="B10" s="154"/>
      <c r="C10" s="154"/>
      <c r="D10" s="154"/>
    </row>
    <row r="11" spans="1:7" ht="24.6" customHeight="1">
      <c r="A11" s="347" t="s">
        <v>996</v>
      </c>
      <c r="B11" s="347"/>
      <c r="C11" s="347"/>
      <c r="D11" s="347"/>
    </row>
    <row r="12" spans="1:7" ht="24.6" customHeight="1">
      <c r="A12" s="347" t="s">
        <v>997</v>
      </c>
      <c r="B12" s="347"/>
      <c r="C12" s="347"/>
      <c r="D12" s="347"/>
    </row>
    <row r="13" spans="1:7" ht="24.6" customHeight="1">
      <c r="A13" s="347" t="s">
        <v>998</v>
      </c>
      <c r="B13" s="347"/>
      <c r="C13" s="347"/>
      <c r="D13" s="347"/>
    </row>
    <row r="14" spans="1:7" ht="24.6" customHeight="1">
      <c r="A14" s="156" t="s">
        <v>999</v>
      </c>
      <c r="B14" s="154"/>
      <c r="C14" s="154"/>
      <c r="D14" s="154"/>
    </row>
    <row r="15" spans="1:7" s="3" customFormat="1" ht="24.6" customHeight="1">
      <c r="A15" s="347" t="s">
        <v>1000</v>
      </c>
      <c r="B15" s="347"/>
      <c r="C15" s="347"/>
      <c r="D15" s="347"/>
    </row>
    <row r="16" spans="1:7" s="3" customFormat="1" ht="24.6" customHeight="1">
      <c r="A16" s="347" t="s">
        <v>1001</v>
      </c>
      <c r="B16" s="347"/>
      <c r="C16" s="347"/>
      <c r="D16" s="347"/>
    </row>
    <row r="17" spans="1:4" s="3" customFormat="1" ht="24.6" customHeight="1">
      <c r="A17" s="347" t="s">
        <v>998</v>
      </c>
      <c r="B17" s="347"/>
      <c r="C17" s="347"/>
      <c r="D17" s="347"/>
    </row>
    <row r="18" spans="1:4" s="3" customFormat="1" ht="24.6" customHeight="1">
      <c r="A18" s="5" t="s">
        <v>1002</v>
      </c>
      <c r="B18" s="1"/>
      <c r="C18" s="2"/>
      <c r="D18" s="2"/>
    </row>
    <row r="19" spans="1:4" s="3" customFormat="1" ht="24.6" customHeight="1">
      <c r="A19" s="1"/>
      <c r="B19" s="1"/>
      <c r="C19" s="2"/>
      <c r="D19" s="2"/>
    </row>
    <row r="20" spans="1:4" s="3" customFormat="1" ht="24.6" customHeight="1">
      <c r="A20" s="1"/>
      <c r="B20" s="1"/>
      <c r="C20" s="2"/>
      <c r="D20" s="2"/>
    </row>
  </sheetData>
  <mergeCells count="8">
    <mergeCell ref="A1:D1"/>
    <mergeCell ref="A13:D13"/>
    <mergeCell ref="A15:D15"/>
    <mergeCell ref="A16:D16"/>
    <mergeCell ref="A17:D17"/>
    <mergeCell ref="A9:C9"/>
    <mergeCell ref="A11:D11"/>
    <mergeCell ref="A12:D12"/>
  </mergeCells>
  <pageMargins left="0.25" right="0.25" top="0.75" bottom="0.75" header="0.3" footer="0.3"/>
  <pageSetup paperSize="9" scale="70" orientation="portrait" verticalDpi="1200" r:id="rId1"/>
  <headerFooter>
    <oddFooter>&amp;L&amp;"Candara,Regular"&amp;8INTOUR MALDIVES&amp;C&amp;"Candara,Regular"&amp;8&amp;P of &amp;N&amp;R&amp;"Candara,Regular"&amp;8Hard Rock Hotel Maldives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C30B3-7493-46AC-A8BD-7C870C106690}">
  <sheetPr codeName="Лист88">
    <tabColor rgb="FFFF0000"/>
  </sheetPr>
  <dimension ref="A8:AF29"/>
  <sheetViews>
    <sheetView topLeftCell="AG1" zoomScaleNormal="100" zoomScaleSheetLayoutView="100" workbookViewId="0">
      <selection sqref="A1:AF1048576"/>
    </sheetView>
  </sheetViews>
  <sheetFormatPr defaultColWidth="23.5703125" defaultRowHeight="21" customHeight="1"/>
  <cols>
    <col min="1" max="1" width="43.28515625" style="25" hidden="1" customWidth="1"/>
    <col min="2" max="32" width="0" style="25" hidden="1" customWidth="1"/>
    <col min="33" max="16384" width="23.5703125" style="25"/>
  </cols>
  <sheetData>
    <row r="8" spans="1:32" ht="21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21" customHeight="1">
      <c r="A9" s="307" t="s">
        <v>0</v>
      </c>
      <c r="B9" s="307" t="s">
        <v>1</v>
      </c>
      <c r="C9" s="307" t="s">
        <v>29</v>
      </c>
      <c r="D9" s="57" t="s">
        <v>174</v>
      </c>
      <c r="E9" s="57" t="s">
        <v>176</v>
      </c>
      <c r="F9" s="57" t="s">
        <v>175</v>
      </c>
      <c r="G9" s="57" t="s">
        <v>132</v>
      </c>
      <c r="H9" s="8"/>
      <c r="I9" s="26" t="s">
        <v>32</v>
      </c>
      <c r="J9" s="26" t="s">
        <v>33</v>
      </c>
      <c r="K9" s="26" t="s">
        <v>34</v>
      </c>
      <c r="M9" s="301" t="s">
        <v>0</v>
      </c>
      <c r="N9" s="301" t="s">
        <v>1</v>
      </c>
      <c r="O9" s="301" t="s">
        <v>29</v>
      </c>
      <c r="P9" s="51" t="str">
        <f t="shared" ref="P9:S10" si="0">D9</f>
        <v xml:space="preserve">High </v>
      </c>
      <c r="Q9" s="51" t="str">
        <f t="shared" si="0"/>
        <v xml:space="preserve">Low </v>
      </c>
      <c r="R9" s="51" t="str">
        <f t="shared" si="0"/>
        <v>Shoulder</v>
      </c>
      <c r="S9" s="51" t="str">
        <f t="shared" si="0"/>
        <v>Low</v>
      </c>
      <c r="U9" s="27" t="str">
        <f>P9</f>
        <v xml:space="preserve">High </v>
      </c>
      <c r="V9" s="27" t="str">
        <f t="shared" ref="V9:X10" si="1">Q9</f>
        <v xml:space="preserve">Low </v>
      </c>
      <c r="W9" s="27" t="str">
        <f t="shared" si="1"/>
        <v>Shoulder</v>
      </c>
      <c r="X9" s="27" t="str">
        <f t="shared" si="1"/>
        <v>Low</v>
      </c>
      <c r="Z9" s="295" t="s">
        <v>0</v>
      </c>
      <c r="AA9" s="295" t="s">
        <v>1</v>
      </c>
      <c r="AB9" s="295" t="s">
        <v>29</v>
      </c>
      <c r="AC9" s="52" t="str">
        <f>U9</f>
        <v xml:space="preserve">High </v>
      </c>
      <c r="AD9" s="52" t="str">
        <f t="shared" ref="AD9:AF10" si="2">V9</f>
        <v xml:space="preserve">Low </v>
      </c>
      <c r="AE9" s="52" t="str">
        <f t="shared" si="2"/>
        <v>Shoulder</v>
      </c>
      <c r="AF9" s="52" t="str">
        <f t="shared" si="2"/>
        <v>Low</v>
      </c>
    </row>
    <row r="10" spans="1:32" ht="21" customHeight="1">
      <c r="A10" s="309"/>
      <c r="B10" s="309"/>
      <c r="C10" s="309"/>
      <c r="D10" s="57" t="s">
        <v>246</v>
      </c>
      <c r="E10" s="57" t="s">
        <v>1003</v>
      </c>
      <c r="F10" s="57" t="s">
        <v>1004</v>
      </c>
      <c r="G10" s="57" t="s">
        <v>1005</v>
      </c>
      <c r="H10" s="8"/>
      <c r="I10" s="26" t="s">
        <v>37</v>
      </c>
      <c r="J10" s="26" t="s">
        <v>38</v>
      </c>
      <c r="K10" s="26" t="s">
        <v>137</v>
      </c>
      <c r="M10" s="303"/>
      <c r="N10" s="303"/>
      <c r="O10" s="303"/>
      <c r="P10" s="51" t="str">
        <f t="shared" si="0"/>
        <v>11 Jan 2020 to 19 Apr 2020</v>
      </c>
      <c r="Q10" s="51" t="str">
        <f t="shared" si="0"/>
        <v>20 Apr 2020 to 22 Jul 2020</v>
      </c>
      <c r="R10" s="51" t="str">
        <f t="shared" si="0"/>
        <v>23 Jul 2020 to 31 Aug 2020</v>
      </c>
      <c r="S10" s="51" t="str">
        <f t="shared" si="0"/>
        <v>01 Sep 202o to 30 Sep 2020</v>
      </c>
      <c r="U10" s="27" t="str">
        <f>P10</f>
        <v>11 Jan 2020 to 19 Apr 2020</v>
      </c>
      <c r="V10" s="27" t="str">
        <f t="shared" si="1"/>
        <v>20 Apr 2020 to 22 Jul 2020</v>
      </c>
      <c r="W10" s="27" t="str">
        <f t="shared" si="1"/>
        <v>23 Jul 2020 to 31 Aug 2020</v>
      </c>
      <c r="X10" s="27" t="str">
        <f t="shared" si="1"/>
        <v>01 Sep 202o to 30 Sep 2020</v>
      </c>
      <c r="Z10" s="297"/>
      <c r="AA10" s="297"/>
      <c r="AB10" s="297"/>
      <c r="AC10" s="52" t="str">
        <f>U10</f>
        <v>11 Jan 2020 to 19 Apr 2020</v>
      </c>
      <c r="AD10" s="52" t="str">
        <f t="shared" si="2"/>
        <v>20 Apr 2020 to 22 Jul 2020</v>
      </c>
      <c r="AE10" s="52" t="str">
        <f t="shared" si="2"/>
        <v>23 Jul 2020 to 31 Aug 2020</v>
      </c>
      <c r="AF10" s="52" t="str">
        <f t="shared" si="2"/>
        <v>01 Sep 202o to 30 Sep 2020</v>
      </c>
    </row>
    <row r="11" spans="1:32" ht="21" customHeight="1">
      <c r="A11" s="30" t="s">
        <v>1006</v>
      </c>
      <c r="B11" s="31" t="s">
        <v>139</v>
      </c>
      <c r="C11" s="31" t="s">
        <v>140</v>
      </c>
      <c r="D11" s="31">
        <v>475</v>
      </c>
      <c r="E11" s="31">
        <v>325</v>
      </c>
      <c r="F11" s="31">
        <v>420</v>
      </c>
      <c r="G11" s="31">
        <v>325</v>
      </c>
      <c r="H11" s="8"/>
      <c r="I11" s="33"/>
      <c r="J11" s="33"/>
      <c r="K11" s="33">
        <v>0</v>
      </c>
      <c r="M11" s="30" t="str">
        <f t="shared" ref="M11:O18" si="3">A11</f>
        <v>Silver Sky Studio</v>
      </c>
      <c r="N11" s="31" t="str">
        <f t="shared" si="3"/>
        <v>BB</v>
      </c>
      <c r="O11" s="31" t="str">
        <f t="shared" si="3"/>
        <v>02 Persons</v>
      </c>
      <c r="P11" s="34">
        <f t="shared" ref="P11:P16" si="4">D11+K11</f>
        <v>475</v>
      </c>
      <c r="Q11" s="34">
        <f t="shared" ref="Q11:Q16" si="5">E11+K11</f>
        <v>325</v>
      </c>
      <c r="R11" s="34">
        <f t="shared" ref="R11:R16" si="6">F11+K11</f>
        <v>420</v>
      </c>
      <c r="S11" s="34">
        <f t="shared" ref="S11:S16" si="7">G11+K11</f>
        <v>325</v>
      </c>
      <c r="U11" s="53">
        <v>10</v>
      </c>
      <c r="V11" s="53">
        <v>10</v>
      </c>
      <c r="W11" s="53">
        <v>10</v>
      </c>
      <c r="X11" s="53">
        <v>10</v>
      </c>
      <c r="Z11" s="30" t="str">
        <f t="shared" ref="Z11:AB18" si="8">M11</f>
        <v>Silver Sky Studio</v>
      </c>
      <c r="AA11" s="31" t="str">
        <f t="shared" si="8"/>
        <v>BB</v>
      </c>
      <c r="AB11" s="31" t="str">
        <f t="shared" si="8"/>
        <v>02 Persons</v>
      </c>
      <c r="AC11" s="34">
        <f t="shared" ref="AC11:AF18" si="9">P11+U11</f>
        <v>485</v>
      </c>
      <c r="AD11" s="34">
        <f t="shared" si="9"/>
        <v>335</v>
      </c>
      <c r="AE11" s="34">
        <f t="shared" si="9"/>
        <v>430</v>
      </c>
      <c r="AF11" s="34">
        <f t="shared" si="9"/>
        <v>335</v>
      </c>
    </row>
    <row r="12" spans="1:32" ht="21" customHeight="1">
      <c r="A12" s="30" t="s">
        <v>1007</v>
      </c>
      <c r="B12" s="31" t="s">
        <v>139</v>
      </c>
      <c r="C12" s="31" t="s">
        <v>140</v>
      </c>
      <c r="D12" s="31">
        <v>560</v>
      </c>
      <c r="E12" s="31">
        <v>410</v>
      </c>
      <c r="F12" s="31">
        <v>505</v>
      </c>
      <c r="G12" s="31">
        <v>410</v>
      </c>
      <c r="H12" s="8"/>
      <c r="I12" s="33"/>
      <c r="J12" s="33"/>
      <c r="K12" s="33">
        <v>0</v>
      </c>
      <c r="M12" s="30" t="str">
        <f t="shared" si="3"/>
        <v>Silver Beach Studio</v>
      </c>
      <c r="N12" s="31" t="str">
        <f t="shared" si="3"/>
        <v>BB</v>
      </c>
      <c r="O12" s="31" t="str">
        <f t="shared" si="3"/>
        <v>02 Persons</v>
      </c>
      <c r="P12" s="34">
        <f t="shared" si="4"/>
        <v>560</v>
      </c>
      <c r="Q12" s="34">
        <f t="shared" si="5"/>
        <v>410</v>
      </c>
      <c r="R12" s="34">
        <f t="shared" si="6"/>
        <v>505</v>
      </c>
      <c r="S12" s="34">
        <f t="shared" si="7"/>
        <v>410</v>
      </c>
      <c r="U12" s="53">
        <v>10</v>
      </c>
      <c r="V12" s="53">
        <v>10</v>
      </c>
      <c r="W12" s="53">
        <v>10</v>
      </c>
      <c r="X12" s="53">
        <v>10</v>
      </c>
      <c r="Z12" s="30" t="str">
        <f t="shared" si="8"/>
        <v>Silver Beach Studio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570</v>
      </c>
      <c r="AD12" s="34">
        <f t="shared" si="9"/>
        <v>420</v>
      </c>
      <c r="AE12" s="34">
        <f t="shared" si="9"/>
        <v>515</v>
      </c>
      <c r="AF12" s="34">
        <f t="shared" si="9"/>
        <v>420</v>
      </c>
    </row>
    <row r="13" spans="1:32" ht="21" customHeight="1">
      <c r="A13" s="30" t="s">
        <v>1008</v>
      </c>
      <c r="B13" s="31" t="s">
        <v>139</v>
      </c>
      <c r="C13" s="31" t="s">
        <v>68</v>
      </c>
      <c r="D13" s="31">
        <v>975</v>
      </c>
      <c r="E13" s="31">
        <v>825</v>
      </c>
      <c r="F13" s="31">
        <v>920</v>
      </c>
      <c r="G13" s="31">
        <v>825</v>
      </c>
      <c r="H13" s="8"/>
      <c r="I13" s="33"/>
      <c r="J13" s="33"/>
      <c r="K13" s="33">
        <v>0</v>
      </c>
      <c r="M13" s="30" t="str">
        <f t="shared" si="3"/>
        <v xml:space="preserve">Silver Family Suite - Duplex Two Bed Room </v>
      </c>
      <c r="N13" s="31" t="str">
        <f t="shared" si="3"/>
        <v>BB</v>
      </c>
      <c r="O13" s="31" t="str">
        <f t="shared" si="3"/>
        <v>04 Persons</v>
      </c>
      <c r="P13" s="34">
        <f t="shared" si="4"/>
        <v>975</v>
      </c>
      <c r="Q13" s="34">
        <f t="shared" si="5"/>
        <v>825</v>
      </c>
      <c r="R13" s="34">
        <f t="shared" si="6"/>
        <v>920</v>
      </c>
      <c r="S13" s="34">
        <f t="shared" si="7"/>
        <v>825</v>
      </c>
      <c r="U13" s="53">
        <v>15</v>
      </c>
      <c r="V13" s="53">
        <v>15</v>
      </c>
      <c r="W13" s="53">
        <v>15</v>
      </c>
      <c r="X13" s="53">
        <v>15</v>
      </c>
      <c r="Z13" s="30" t="str">
        <f t="shared" si="8"/>
        <v xml:space="preserve">Silver Family Suite - Duplex Two Bed Room </v>
      </c>
      <c r="AA13" s="31" t="str">
        <f t="shared" si="8"/>
        <v>BB</v>
      </c>
      <c r="AB13" s="31" t="str">
        <f t="shared" si="8"/>
        <v>04 Persons</v>
      </c>
      <c r="AC13" s="34">
        <f t="shared" si="9"/>
        <v>990</v>
      </c>
      <c r="AD13" s="34">
        <f t="shared" si="9"/>
        <v>840</v>
      </c>
      <c r="AE13" s="34">
        <f t="shared" si="9"/>
        <v>935</v>
      </c>
      <c r="AF13" s="34">
        <f t="shared" si="9"/>
        <v>840</v>
      </c>
    </row>
    <row r="14" spans="1:32" ht="21" customHeight="1">
      <c r="A14" s="30" t="s">
        <v>1009</v>
      </c>
      <c r="B14" s="31" t="s">
        <v>139</v>
      </c>
      <c r="C14" s="31" t="s">
        <v>140</v>
      </c>
      <c r="D14" s="31">
        <v>725</v>
      </c>
      <c r="E14" s="31">
        <v>575</v>
      </c>
      <c r="F14" s="31">
        <v>670</v>
      </c>
      <c r="G14" s="31">
        <v>575</v>
      </c>
      <c r="H14" s="8"/>
      <c r="I14" s="33"/>
      <c r="J14" s="33"/>
      <c r="K14" s="33">
        <v>0</v>
      </c>
      <c r="M14" s="30" t="str">
        <f t="shared" si="3"/>
        <v xml:space="preserve">Gold Beach Villa </v>
      </c>
      <c r="N14" s="31" t="str">
        <f t="shared" si="3"/>
        <v>BB</v>
      </c>
      <c r="O14" s="31" t="str">
        <f t="shared" si="3"/>
        <v>02 Persons</v>
      </c>
      <c r="P14" s="34">
        <f t="shared" si="4"/>
        <v>725</v>
      </c>
      <c r="Q14" s="34">
        <f t="shared" si="5"/>
        <v>575</v>
      </c>
      <c r="R14" s="34">
        <f t="shared" si="6"/>
        <v>670</v>
      </c>
      <c r="S14" s="34">
        <f t="shared" si="7"/>
        <v>575</v>
      </c>
      <c r="U14" s="53">
        <v>10</v>
      </c>
      <c r="V14" s="53">
        <v>10</v>
      </c>
      <c r="W14" s="53">
        <v>10</v>
      </c>
      <c r="X14" s="53">
        <v>10</v>
      </c>
      <c r="Z14" s="30" t="str">
        <f t="shared" si="8"/>
        <v xml:space="preserve">Gold Beach Villa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735</v>
      </c>
      <c r="AD14" s="34">
        <f t="shared" si="9"/>
        <v>585</v>
      </c>
      <c r="AE14" s="34">
        <f t="shared" si="9"/>
        <v>680</v>
      </c>
      <c r="AF14" s="34">
        <f t="shared" si="9"/>
        <v>585</v>
      </c>
    </row>
    <row r="15" spans="1:32" ht="21" customHeight="1">
      <c r="A15" s="30" t="s">
        <v>1010</v>
      </c>
      <c r="B15" s="31" t="s">
        <v>139</v>
      </c>
      <c r="C15" s="31" t="s">
        <v>140</v>
      </c>
      <c r="D15" s="31">
        <v>795</v>
      </c>
      <c r="E15" s="31">
        <v>645</v>
      </c>
      <c r="F15" s="31">
        <v>740</v>
      </c>
      <c r="G15" s="31">
        <v>645</v>
      </c>
      <c r="H15" s="8"/>
      <c r="I15" s="33"/>
      <c r="J15" s="33"/>
      <c r="K15" s="33">
        <v>0</v>
      </c>
      <c r="M15" s="30" t="str">
        <f t="shared" si="3"/>
        <v>Platinum Overwater Villa</v>
      </c>
      <c r="N15" s="31" t="str">
        <f t="shared" si="3"/>
        <v>BB</v>
      </c>
      <c r="O15" s="31" t="str">
        <f t="shared" si="3"/>
        <v>02 Persons</v>
      </c>
      <c r="P15" s="34">
        <f t="shared" si="4"/>
        <v>795</v>
      </c>
      <c r="Q15" s="34">
        <f t="shared" si="5"/>
        <v>645</v>
      </c>
      <c r="R15" s="34">
        <f t="shared" si="6"/>
        <v>740</v>
      </c>
      <c r="S15" s="34">
        <f t="shared" si="7"/>
        <v>645</v>
      </c>
      <c r="U15" s="53">
        <v>10</v>
      </c>
      <c r="V15" s="53">
        <v>10</v>
      </c>
      <c r="W15" s="53">
        <v>10</v>
      </c>
      <c r="X15" s="53">
        <v>10</v>
      </c>
      <c r="Z15" s="30" t="str">
        <f t="shared" si="8"/>
        <v>Platinum Overwater Villa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805</v>
      </c>
      <c r="AD15" s="34">
        <f t="shared" si="9"/>
        <v>655</v>
      </c>
      <c r="AE15" s="34">
        <f t="shared" si="9"/>
        <v>750</v>
      </c>
      <c r="AF15" s="34">
        <f t="shared" si="9"/>
        <v>655</v>
      </c>
    </row>
    <row r="16" spans="1:32" ht="21" customHeight="1">
      <c r="A16" s="30" t="s">
        <v>1011</v>
      </c>
      <c r="B16" s="31" t="s">
        <v>139</v>
      </c>
      <c r="C16" s="31" t="s">
        <v>140</v>
      </c>
      <c r="D16" s="31">
        <v>875</v>
      </c>
      <c r="E16" s="31">
        <v>725</v>
      </c>
      <c r="F16" s="31">
        <v>820</v>
      </c>
      <c r="G16" s="31">
        <v>725</v>
      </c>
      <c r="H16" s="8"/>
      <c r="I16" s="33"/>
      <c r="J16" s="33"/>
      <c r="K16" s="33">
        <v>0</v>
      </c>
      <c r="M16" s="30" t="str">
        <f t="shared" si="3"/>
        <v xml:space="preserve">Platinum Overwater Pool Villa </v>
      </c>
      <c r="N16" s="31" t="str">
        <f t="shared" si="3"/>
        <v>BB</v>
      </c>
      <c r="O16" s="31" t="str">
        <f t="shared" si="3"/>
        <v>02 Persons</v>
      </c>
      <c r="P16" s="34">
        <f t="shared" si="4"/>
        <v>875</v>
      </c>
      <c r="Q16" s="34">
        <f t="shared" si="5"/>
        <v>725</v>
      </c>
      <c r="R16" s="34">
        <f t="shared" si="6"/>
        <v>820</v>
      </c>
      <c r="S16" s="34">
        <f t="shared" si="7"/>
        <v>725</v>
      </c>
      <c r="U16" s="53">
        <v>10</v>
      </c>
      <c r="V16" s="53">
        <v>10</v>
      </c>
      <c r="W16" s="53">
        <v>10</v>
      </c>
      <c r="X16" s="53">
        <v>10</v>
      </c>
      <c r="Z16" s="30" t="str">
        <f t="shared" si="8"/>
        <v xml:space="preserve">Platinum Overwater Pool Villa </v>
      </c>
      <c r="AA16" s="31" t="str">
        <f t="shared" si="8"/>
        <v>BB</v>
      </c>
      <c r="AB16" s="31" t="str">
        <f t="shared" si="8"/>
        <v>02 Persons</v>
      </c>
      <c r="AC16" s="34">
        <f t="shared" si="9"/>
        <v>885</v>
      </c>
      <c r="AD16" s="34">
        <f t="shared" si="9"/>
        <v>735</v>
      </c>
      <c r="AE16" s="34">
        <f t="shared" si="9"/>
        <v>830</v>
      </c>
      <c r="AF16" s="34">
        <f t="shared" si="9"/>
        <v>735</v>
      </c>
    </row>
    <row r="17" spans="1:32" ht="21" customHeight="1">
      <c r="A17" s="30" t="s">
        <v>1012</v>
      </c>
      <c r="B17" s="31" t="s">
        <v>139</v>
      </c>
      <c r="C17" s="31" t="s">
        <v>68</v>
      </c>
      <c r="D17" s="31">
        <v>2475</v>
      </c>
      <c r="E17" s="31">
        <v>2325</v>
      </c>
      <c r="F17" s="31">
        <v>2420</v>
      </c>
      <c r="G17" s="31">
        <v>2325</v>
      </c>
      <c r="H17" s="8"/>
      <c r="I17" s="33"/>
      <c r="J17" s="33"/>
      <c r="K17" s="33">
        <v>0</v>
      </c>
      <c r="M17" s="30" t="str">
        <f t="shared" si="3"/>
        <v xml:space="preserve">Rock Royalty Overwater Pool Villa - Two Bed Room </v>
      </c>
      <c r="N17" s="31" t="str">
        <f t="shared" si="3"/>
        <v>BB</v>
      </c>
      <c r="O17" s="31" t="str">
        <f t="shared" si="3"/>
        <v>04 Persons</v>
      </c>
      <c r="P17" s="34">
        <f>D17+K17</f>
        <v>2475</v>
      </c>
      <c r="Q17" s="34">
        <f>E17+K17</f>
        <v>2325</v>
      </c>
      <c r="R17" s="34">
        <f>F17+K17</f>
        <v>2420</v>
      </c>
      <c r="S17" s="34">
        <f>G17+K17</f>
        <v>2325</v>
      </c>
      <c r="U17" s="53">
        <v>20</v>
      </c>
      <c r="V17" s="53">
        <v>20</v>
      </c>
      <c r="W17" s="53">
        <v>20</v>
      </c>
      <c r="X17" s="53">
        <v>20</v>
      </c>
      <c r="Z17" s="30" t="str">
        <f t="shared" si="8"/>
        <v xml:space="preserve">Rock Royalty Overwater Pool Villa - Two Bed Room </v>
      </c>
      <c r="AA17" s="31" t="str">
        <f t="shared" si="8"/>
        <v>BB</v>
      </c>
      <c r="AB17" s="31" t="str">
        <f t="shared" si="8"/>
        <v>04 Persons</v>
      </c>
      <c r="AC17" s="34">
        <f t="shared" si="9"/>
        <v>2495</v>
      </c>
      <c r="AD17" s="34">
        <f t="shared" si="9"/>
        <v>2345</v>
      </c>
      <c r="AE17" s="34">
        <f t="shared" si="9"/>
        <v>2440</v>
      </c>
      <c r="AF17" s="34">
        <f t="shared" si="9"/>
        <v>2345</v>
      </c>
    </row>
    <row r="18" spans="1:32" ht="21" customHeight="1">
      <c r="A18" s="30" t="s">
        <v>1013</v>
      </c>
      <c r="B18" s="31" t="s">
        <v>139</v>
      </c>
      <c r="C18" s="31" t="s">
        <v>140</v>
      </c>
      <c r="D18" s="31">
        <v>0</v>
      </c>
      <c r="E18" s="31">
        <v>0</v>
      </c>
      <c r="F18" s="31">
        <v>0</v>
      </c>
      <c r="G18" s="31">
        <v>0</v>
      </c>
      <c r="H18" s="8"/>
      <c r="I18" s="33"/>
      <c r="J18" s="33"/>
      <c r="K18" s="33">
        <v>0</v>
      </c>
      <c r="M18" s="30" t="str">
        <f t="shared" si="3"/>
        <v xml:space="preserve">Rock Star Villa </v>
      </c>
      <c r="N18" s="31" t="str">
        <f t="shared" si="3"/>
        <v>BB</v>
      </c>
      <c r="O18" s="31" t="str">
        <f t="shared" si="3"/>
        <v>02 Persons</v>
      </c>
      <c r="P18" s="34">
        <f>D18+K18</f>
        <v>0</v>
      </c>
      <c r="Q18" s="34">
        <f>E18+K18</f>
        <v>0</v>
      </c>
      <c r="R18" s="34">
        <f>F18+K18</f>
        <v>0</v>
      </c>
      <c r="S18" s="34">
        <f>G18+K18</f>
        <v>0</v>
      </c>
      <c r="U18" s="53">
        <v>20</v>
      </c>
      <c r="V18" s="53">
        <v>20</v>
      </c>
      <c r="W18" s="53">
        <v>20</v>
      </c>
      <c r="X18" s="53">
        <v>20</v>
      </c>
      <c r="Z18" s="30" t="str">
        <f t="shared" si="8"/>
        <v xml:space="preserve">Rock Star Villa </v>
      </c>
      <c r="AA18" s="31" t="str">
        <f t="shared" si="8"/>
        <v>BB</v>
      </c>
      <c r="AB18" s="31" t="str">
        <f t="shared" si="8"/>
        <v>02 Persons</v>
      </c>
      <c r="AC18" s="34">
        <f t="shared" si="9"/>
        <v>20</v>
      </c>
      <c r="AD18" s="34">
        <f t="shared" si="9"/>
        <v>20</v>
      </c>
      <c r="AE18" s="34">
        <f t="shared" si="9"/>
        <v>20</v>
      </c>
      <c r="AF18" s="34">
        <f t="shared" si="9"/>
        <v>20</v>
      </c>
    </row>
    <row r="19" spans="1:32" ht="21" customHeight="1">
      <c r="A19" s="25" t="s">
        <v>24</v>
      </c>
      <c r="I19" s="25" t="s">
        <v>25</v>
      </c>
      <c r="M19" s="25" t="s">
        <v>26</v>
      </c>
      <c r="U19" s="25" t="s">
        <v>27</v>
      </c>
      <c r="Z19" s="25" t="s">
        <v>129</v>
      </c>
    </row>
    <row r="20" spans="1:32" ht="21" customHeight="1">
      <c r="A20" s="307" t="s">
        <v>0</v>
      </c>
      <c r="B20" s="307" t="s">
        <v>1</v>
      </c>
      <c r="C20" s="307" t="s">
        <v>29</v>
      </c>
      <c r="D20" s="57" t="s">
        <v>174</v>
      </c>
      <c r="E20" s="57">
        <v>0</v>
      </c>
      <c r="F20" s="57"/>
      <c r="G20" s="57"/>
      <c r="H20" s="8"/>
      <c r="I20" s="26" t="s">
        <v>32</v>
      </c>
      <c r="J20" s="26" t="s">
        <v>33</v>
      </c>
      <c r="K20" s="26" t="s">
        <v>34</v>
      </c>
      <c r="M20" s="301" t="s">
        <v>0</v>
      </c>
      <c r="N20" s="301" t="s">
        <v>1</v>
      </c>
      <c r="O20" s="301" t="s">
        <v>29</v>
      </c>
      <c r="P20" s="51" t="str">
        <f t="shared" ref="P20:S21" si="10">D20</f>
        <v xml:space="preserve">High </v>
      </c>
      <c r="Q20" s="51">
        <f t="shared" si="10"/>
        <v>0</v>
      </c>
      <c r="R20" s="51">
        <f t="shared" si="10"/>
        <v>0</v>
      </c>
      <c r="S20" s="51">
        <f t="shared" si="10"/>
        <v>0</v>
      </c>
      <c r="U20" s="27" t="str">
        <f>P20</f>
        <v xml:space="preserve">High </v>
      </c>
      <c r="V20" s="27">
        <f t="shared" ref="V20:X21" si="11">Q20</f>
        <v>0</v>
      </c>
      <c r="W20" s="27">
        <f t="shared" si="11"/>
        <v>0</v>
      </c>
      <c r="X20" s="27">
        <f t="shared" si="11"/>
        <v>0</v>
      </c>
      <c r="Z20" s="295" t="s">
        <v>0</v>
      </c>
      <c r="AA20" s="295" t="s">
        <v>1</v>
      </c>
      <c r="AB20" s="295" t="s">
        <v>29</v>
      </c>
      <c r="AC20" s="52" t="str">
        <f>U20</f>
        <v xml:space="preserve">High </v>
      </c>
      <c r="AD20" s="52">
        <f t="shared" ref="AD20:AF21" si="12">V20</f>
        <v>0</v>
      </c>
      <c r="AE20" s="52">
        <f t="shared" si="12"/>
        <v>0</v>
      </c>
      <c r="AF20" s="52">
        <f t="shared" si="12"/>
        <v>0</v>
      </c>
    </row>
    <row r="21" spans="1:32" ht="21" customHeight="1">
      <c r="A21" s="309"/>
      <c r="B21" s="309"/>
      <c r="C21" s="309"/>
      <c r="D21" s="57" t="s">
        <v>403</v>
      </c>
      <c r="E21" s="57">
        <v>0</v>
      </c>
      <c r="F21" s="57"/>
      <c r="G21" s="57"/>
      <c r="H21" s="8"/>
      <c r="I21" s="26" t="s">
        <v>37</v>
      </c>
      <c r="J21" s="26" t="s">
        <v>38</v>
      </c>
      <c r="K21" s="26" t="s">
        <v>137</v>
      </c>
      <c r="M21" s="303"/>
      <c r="N21" s="303"/>
      <c r="O21" s="303"/>
      <c r="P21" s="51" t="str">
        <f t="shared" si="10"/>
        <v>01 Oct 2020 to 31 Oct 2020</v>
      </c>
      <c r="Q21" s="51">
        <f t="shared" si="10"/>
        <v>0</v>
      </c>
      <c r="R21" s="51">
        <f t="shared" si="10"/>
        <v>0</v>
      </c>
      <c r="S21" s="51">
        <f t="shared" si="10"/>
        <v>0</v>
      </c>
      <c r="U21" s="27" t="str">
        <f>P21</f>
        <v>01 Oct 2020 to 31 Oct 2020</v>
      </c>
      <c r="V21" s="27">
        <f t="shared" si="11"/>
        <v>0</v>
      </c>
      <c r="W21" s="27">
        <f t="shared" si="11"/>
        <v>0</v>
      </c>
      <c r="X21" s="27">
        <f t="shared" si="11"/>
        <v>0</v>
      </c>
      <c r="Z21" s="297"/>
      <c r="AA21" s="297"/>
      <c r="AB21" s="297"/>
      <c r="AC21" s="52" t="str">
        <f>U21</f>
        <v>01 Oct 2020 to 31 Oct 2020</v>
      </c>
      <c r="AD21" s="52">
        <f t="shared" si="12"/>
        <v>0</v>
      </c>
      <c r="AE21" s="52">
        <f t="shared" si="12"/>
        <v>0</v>
      </c>
      <c r="AF21" s="52">
        <f t="shared" si="12"/>
        <v>0</v>
      </c>
    </row>
    <row r="22" spans="1:32" ht="21" customHeight="1">
      <c r="A22" s="30" t="s">
        <v>1006</v>
      </c>
      <c r="B22" s="31" t="s">
        <v>139</v>
      </c>
      <c r="C22" s="31" t="s">
        <v>140</v>
      </c>
      <c r="D22" s="31">
        <v>475</v>
      </c>
      <c r="E22" s="31">
        <v>0</v>
      </c>
      <c r="F22" s="31"/>
      <c r="G22" s="31"/>
      <c r="H22" s="8"/>
      <c r="I22" s="33"/>
      <c r="J22" s="33"/>
      <c r="K22" s="33">
        <v>0</v>
      </c>
      <c r="M22" s="30" t="str">
        <f t="shared" ref="M22:O29" si="13">A22</f>
        <v>Silver Sky Studio</v>
      </c>
      <c r="N22" s="31" t="str">
        <f t="shared" si="13"/>
        <v>BB</v>
      </c>
      <c r="O22" s="31" t="str">
        <f t="shared" si="13"/>
        <v>02 Persons</v>
      </c>
      <c r="P22" s="34">
        <f t="shared" ref="P22:P27" si="14">D22+K22</f>
        <v>475</v>
      </c>
      <c r="Q22" s="34">
        <f t="shared" ref="Q22:Q27" si="15">E22+K22</f>
        <v>0</v>
      </c>
      <c r="R22" s="34">
        <f t="shared" ref="R22:R27" si="16">F22+K22</f>
        <v>0</v>
      </c>
      <c r="S22" s="34">
        <f t="shared" ref="S22:S27" si="17">G22+K22</f>
        <v>0</v>
      </c>
      <c r="U22" s="53">
        <v>10</v>
      </c>
      <c r="V22" s="53">
        <v>25</v>
      </c>
      <c r="W22" s="53">
        <v>10</v>
      </c>
      <c r="X22" s="53">
        <v>10</v>
      </c>
      <c r="Z22" s="30" t="str">
        <f t="shared" ref="Z22:AB29" si="18">M22</f>
        <v>Silver Sky Studio</v>
      </c>
      <c r="AA22" s="31" t="str">
        <f t="shared" si="18"/>
        <v>BB</v>
      </c>
      <c r="AB22" s="31" t="str">
        <f t="shared" si="18"/>
        <v>02 Persons</v>
      </c>
      <c r="AC22" s="34">
        <f t="shared" ref="AC22:AF29" si="19">P22+U22</f>
        <v>485</v>
      </c>
      <c r="AD22" s="34">
        <f t="shared" si="19"/>
        <v>25</v>
      </c>
      <c r="AE22" s="34">
        <f t="shared" si="19"/>
        <v>10</v>
      </c>
      <c r="AF22" s="34">
        <f t="shared" si="19"/>
        <v>10</v>
      </c>
    </row>
    <row r="23" spans="1:32" ht="21" customHeight="1">
      <c r="A23" s="30" t="s">
        <v>1007</v>
      </c>
      <c r="B23" s="31" t="s">
        <v>139</v>
      </c>
      <c r="C23" s="31" t="s">
        <v>140</v>
      </c>
      <c r="D23" s="31">
        <v>560</v>
      </c>
      <c r="E23" s="31">
        <v>0</v>
      </c>
      <c r="F23" s="31"/>
      <c r="G23" s="31"/>
      <c r="H23" s="8"/>
      <c r="I23" s="33"/>
      <c r="J23" s="33"/>
      <c r="K23" s="33">
        <v>0</v>
      </c>
      <c r="M23" s="30" t="str">
        <f t="shared" si="13"/>
        <v>Silver Beach Studio</v>
      </c>
      <c r="N23" s="31" t="str">
        <f t="shared" si="13"/>
        <v>BB</v>
      </c>
      <c r="O23" s="31" t="str">
        <f t="shared" si="13"/>
        <v>02 Persons</v>
      </c>
      <c r="P23" s="34">
        <f t="shared" si="14"/>
        <v>560</v>
      </c>
      <c r="Q23" s="34">
        <f t="shared" si="15"/>
        <v>0</v>
      </c>
      <c r="R23" s="34">
        <f t="shared" si="16"/>
        <v>0</v>
      </c>
      <c r="S23" s="34">
        <f t="shared" si="17"/>
        <v>0</v>
      </c>
      <c r="U23" s="53">
        <v>10</v>
      </c>
      <c r="V23" s="53">
        <v>25</v>
      </c>
      <c r="W23" s="53">
        <v>10</v>
      </c>
      <c r="X23" s="53">
        <v>10</v>
      </c>
      <c r="Z23" s="30" t="str">
        <f t="shared" si="18"/>
        <v>Silver Beach Studio</v>
      </c>
      <c r="AA23" s="31" t="str">
        <f t="shared" si="18"/>
        <v>BB</v>
      </c>
      <c r="AB23" s="31" t="str">
        <f t="shared" si="18"/>
        <v>02 Persons</v>
      </c>
      <c r="AC23" s="34">
        <f t="shared" si="19"/>
        <v>570</v>
      </c>
      <c r="AD23" s="34">
        <f t="shared" si="19"/>
        <v>25</v>
      </c>
      <c r="AE23" s="34">
        <f t="shared" si="19"/>
        <v>10</v>
      </c>
      <c r="AF23" s="34">
        <f t="shared" si="19"/>
        <v>10</v>
      </c>
    </row>
    <row r="24" spans="1:32" ht="21" customHeight="1">
      <c r="A24" s="30" t="s">
        <v>1014</v>
      </c>
      <c r="B24" s="31" t="s">
        <v>139</v>
      </c>
      <c r="C24" s="31" t="s">
        <v>68</v>
      </c>
      <c r="D24" s="31">
        <v>975</v>
      </c>
      <c r="E24" s="31">
        <v>0</v>
      </c>
      <c r="F24" s="31"/>
      <c r="G24" s="31"/>
      <c r="H24" s="8"/>
      <c r="I24" s="33"/>
      <c r="J24" s="33"/>
      <c r="K24" s="33">
        <v>0</v>
      </c>
      <c r="M24" s="30" t="str">
        <f t="shared" si="13"/>
        <v xml:space="preserve">Silver Family Suite - Duplex 2 Bed Room </v>
      </c>
      <c r="N24" s="31" t="str">
        <f t="shared" si="13"/>
        <v>BB</v>
      </c>
      <c r="O24" s="31" t="str">
        <f t="shared" si="13"/>
        <v>04 Persons</v>
      </c>
      <c r="P24" s="34">
        <f t="shared" si="14"/>
        <v>975</v>
      </c>
      <c r="Q24" s="34">
        <f t="shared" si="15"/>
        <v>0</v>
      </c>
      <c r="R24" s="34">
        <f t="shared" si="16"/>
        <v>0</v>
      </c>
      <c r="S24" s="34">
        <f t="shared" si="17"/>
        <v>0</v>
      </c>
      <c r="U24" s="53">
        <v>15</v>
      </c>
      <c r="V24" s="53">
        <v>30</v>
      </c>
      <c r="W24" s="53">
        <v>15</v>
      </c>
      <c r="X24" s="53">
        <v>15</v>
      </c>
      <c r="Z24" s="30" t="str">
        <f t="shared" si="18"/>
        <v xml:space="preserve">Silver Family Suite - Duplex 2 Bed Room </v>
      </c>
      <c r="AA24" s="31" t="str">
        <f t="shared" si="18"/>
        <v>BB</v>
      </c>
      <c r="AB24" s="31" t="str">
        <f t="shared" si="18"/>
        <v>04 Persons</v>
      </c>
      <c r="AC24" s="34">
        <f t="shared" si="19"/>
        <v>990</v>
      </c>
      <c r="AD24" s="34">
        <f t="shared" si="19"/>
        <v>30</v>
      </c>
      <c r="AE24" s="34">
        <f t="shared" si="19"/>
        <v>15</v>
      </c>
      <c r="AF24" s="34">
        <f t="shared" si="19"/>
        <v>15</v>
      </c>
    </row>
    <row r="25" spans="1:32" ht="21" customHeight="1">
      <c r="A25" s="30" t="s">
        <v>1009</v>
      </c>
      <c r="B25" s="31" t="s">
        <v>139</v>
      </c>
      <c r="C25" s="31" t="s">
        <v>140</v>
      </c>
      <c r="D25" s="31">
        <v>725</v>
      </c>
      <c r="E25" s="31">
        <v>0</v>
      </c>
      <c r="F25" s="31"/>
      <c r="G25" s="31"/>
      <c r="H25" s="8"/>
      <c r="I25" s="33"/>
      <c r="J25" s="33"/>
      <c r="K25" s="33">
        <v>0</v>
      </c>
      <c r="M25" s="30" t="str">
        <f t="shared" si="13"/>
        <v xml:space="preserve">Gold Beach Villa </v>
      </c>
      <c r="N25" s="31" t="str">
        <f t="shared" si="13"/>
        <v>BB</v>
      </c>
      <c r="O25" s="31" t="str">
        <f t="shared" si="13"/>
        <v>02 Persons</v>
      </c>
      <c r="P25" s="34">
        <f t="shared" si="14"/>
        <v>725</v>
      </c>
      <c r="Q25" s="34">
        <f t="shared" si="15"/>
        <v>0</v>
      </c>
      <c r="R25" s="34">
        <f t="shared" si="16"/>
        <v>0</v>
      </c>
      <c r="S25" s="34">
        <f t="shared" si="17"/>
        <v>0</v>
      </c>
      <c r="U25" s="53">
        <v>10</v>
      </c>
      <c r="V25" s="53">
        <v>25</v>
      </c>
      <c r="W25" s="53">
        <v>10</v>
      </c>
      <c r="X25" s="53">
        <v>10</v>
      </c>
      <c r="Z25" s="30" t="str">
        <f t="shared" si="18"/>
        <v xml:space="preserve">Gold Beach Villa </v>
      </c>
      <c r="AA25" s="31" t="str">
        <f t="shared" si="18"/>
        <v>BB</v>
      </c>
      <c r="AB25" s="31" t="str">
        <f t="shared" si="18"/>
        <v>02 Persons</v>
      </c>
      <c r="AC25" s="34">
        <f t="shared" si="19"/>
        <v>735</v>
      </c>
      <c r="AD25" s="34">
        <f t="shared" si="19"/>
        <v>25</v>
      </c>
      <c r="AE25" s="34">
        <f t="shared" si="19"/>
        <v>10</v>
      </c>
      <c r="AF25" s="34">
        <f t="shared" si="19"/>
        <v>10</v>
      </c>
    </row>
    <row r="26" spans="1:32" ht="21" customHeight="1">
      <c r="A26" s="30" t="s">
        <v>1010</v>
      </c>
      <c r="B26" s="31" t="s">
        <v>139</v>
      </c>
      <c r="C26" s="31" t="s">
        <v>140</v>
      </c>
      <c r="D26" s="31">
        <v>795</v>
      </c>
      <c r="E26" s="31">
        <v>0</v>
      </c>
      <c r="F26" s="31"/>
      <c r="G26" s="31"/>
      <c r="H26" s="8"/>
      <c r="I26" s="33"/>
      <c r="J26" s="33"/>
      <c r="K26" s="33">
        <v>0</v>
      </c>
      <c r="M26" s="30" t="str">
        <f t="shared" si="13"/>
        <v>Platinum Overwater Villa</v>
      </c>
      <c r="N26" s="31" t="str">
        <f t="shared" si="13"/>
        <v>BB</v>
      </c>
      <c r="O26" s="31" t="str">
        <f t="shared" si="13"/>
        <v>02 Persons</v>
      </c>
      <c r="P26" s="34">
        <f t="shared" si="14"/>
        <v>795</v>
      </c>
      <c r="Q26" s="34">
        <f t="shared" si="15"/>
        <v>0</v>
      </c>
      <c r="R26" s="34">
        <f t="shared" si="16"/>
        <v>0</v>
      </c>
      <c r="S26" s="34">
        <f t="shared" si="17"/>
        <v>0</v>
      </c>
      <c r="U26" s="53">
        <v>10</v>
      </c>
      <c r="V26" s="53">
        <v>25</v>
      </c>
      <c r="W26" s="53">
        <v>10</v>
      </c>
      <c r="X26" s="53">
        <v>10</v>
      </c>
      <c r="Z26" s="30" t="str">
        <f t="shared" si="18"/>
        <v>Platinum Overwater Villa</v>
      </c>
      <c r="AA26" s="31" t="str">
        <f t="shared" si="18"/>
        <v>BB</v>
      </c>
      <c r="AB26" s="31" t="str">
        <f t="shared" si="18"/>
        <v>02 Persons</v>
      </c>
      <c r="AC26" s="34">
        <f t="shared" si="19"/>
        <v>805</v>
      </c>
      <c r="AD26" s="34">
        <f t="shared" si="19"/>
        <v>25</v>
      </c>
      <c r="AE26" s="34">
        <f t="shared" si="19"/>
        <v>10</v>
      </c>
      <c r="AF26" s="34">
        <f t="shared" si="19"/>
        <v>10</v>
      </c>
    </row>
    <row r="27" spans="1:32" ht="21" customHeight="1">
      <c r="A27" s="30" t="s">
        <v>1011</v>
      </c>
      <c r="B27" s="31" t="s">
        <v>139</v>
      </c>
      <c r="C27" s="31" t="s">
        <v>140</v>
      </c>
      <c r="D27" s="31">
        <v>875</v>
      </c>
      <c r="E27" s="31">
        <v>0</v>
      </c>
      <c r="F27" s="31"/>
      <c r="G27" s="31"/>
      <c r="H27" s="8"/>
      <c r="I27" s="33"/>
      <c r="J27" s="33"/>
      <c r="K27" s="33">
        <v>0</v>
      </c>
      <c r="M27" s="30" t="str">
        <f t="shared" si="13"/>
        <v xml:space="preserve">Platinum Overwater Pool Villa </v>
      </c>
      <c r="N27" s="31" t="str">
        <f t="shared" si="13"/>
        <v>BB</v>
      </c>
      <c r="O27" s="31" t="str">
        <f t="shared" si="13"/>
        <v>02 Persons</v>
      </c>
      <c r="P27" s="34">
        <f t="shared" si="14"/>
        <v>875</v>
      </c>
      <c r="Q27" s="34">
        <f t="shared" si="15"/>
        <v>0</v>
      </c>
      <c r="R27" s="34">
        <f t="shared" si="16"/>
        <v>0</v>
      </c>
      <c r="S27" s="34">
        <f t="shared" si="17"/>
        <v>0</v>
      </c>
      <c r="U27" s="53">
        <v>10</v>
      </c>
      <c r="V27" s="53">
        <v>25</v>
      </c>
      <c r="W27" s="53">
        <v>10</v>
      </c>
      <c r="X27" s="53">
        <v>10</v>
      </c>
      <c r="Z27" s="30" t="str">
        <f t="shared" si="18"/>
        <v xml:space="preserve">Platinum Overwater Pool Villa </v>
      </c>
      <c r="AA27" s="31" t="str">
        <f t="shared" si="18"/>
        <v>BB</v>
      </c>
      <c r="AB27" s="31" t="str">
        <f t="shared" si="18"/>
        <v>02 Persons</v>
      </c>
      <c r="AC27" s="34">
        <f t="shared" si="19"/>
        <v>885</v>
      </c>
      <c r="AD27" s="34">
        <f t="shared" si="19"/>
        <v>25</v>
      </c>
      <c r="AE27" s="34">
        <f t="shared" si="19"/>
        <v>10</v>
      </c>
      <c r="AF27" s="34">
        <f t="shared" si="19"/>
        <v>10</v>
      </c>
    </row>
    <row r="28" spans="1:32" ht="21" customHeight="1">
      <c r="A28" s="30" t="s">
        <v>1012</v>
      </c>
      <c r="B28" s="31" t="s">
        <v>139</v>
      </c>
      <c r="C28" s="31" t="s">
        <v>68</v>
      </c>
      <c r="D28" s="31">
        <v>2475</v>
      </c>
      <c r="E28" s="31">
        <v>0</v>
      </c>
      <c r="F28" s="31"/>
      <c r="G28" s="31"/>
      <c r="H28" s="8"/>
      <c r="I28" s="33"/>
      <c r="J28" s="33"/>
      <c r="K28" s="33">
        <v>0</v>
      </c>
      <c r="M28" s="30" t="str">
        <f t="shared" si="13"/>
        <v xml:space="preserve">Rock Royalty Overwater Pool Villa - Two Bed Room </v>
      </c>
      <c r="N28" s="31" t="str">
        <f t="shared" si="13"/>
        <v>BB</v>
      </c>
      <c r="O28" s="31" t="str">
        <f t="shared" si="13"/>
        <v>04 Persons</v>
      </c>
      <c r="P28" s="34">
        <f>D28+K28</f>
        <v>2475</v>
      </c>
      <c r="Q28" s="34">
        <f>E28+K28</f>
        <v>0</v>
      </c>
      <c r="R28" s="34">
        <f>F28+K28</f>
        <v>0</v>
      </c>
      <c r="S28" s="34">
        <f>G28+K28</f>
        <v>0</v>
      </c>
      <c r="U28" s="53">
        <v>20</v>
      </c>
      <c r="V28" s="53">
        <v>40</v>
      </c>
      <c r="W28" s="53">
        <v>20</v>
      </c>
      <c r="X28" s="53">
        <v>20</v>
      </c>
      <c r="Z28" s="30" t="str">
        <f t="shared" si="18"/>
        <v xml:space="preserve">Rock Royalty Overwater Pool Villa - Two Bed Room </v>
      </c>
      <c r="AA28" s="31" t="str">
        <f t="shared" si="18"/>
        <v>BB</v>
      </c>
      <c r="AB28" s="31" t="str">
        <f t="shared" si="18"/>
        <v>04 Persons</v>
      </c>
      <c r="AC28" s="34">
        <f t="shared" si="19"/>
        <v>2495</v>
      </c>
      <c r="AD28" s="34">
        <f t="shared" si="19"/>
        <v>40</v>
      </c>
      <c r="AE28" s="34">
        <f t="shared" si="19"/>
        <v>20</v>
      </c>
      <c r="AF28" s="34">
        <f t="shared" si="19"/>
        <v>20</v>
      </c>
    </row>
    <row r="29" spans="1:32" ht="21" customHeight="1">
      <c r="A29" s="30" t="s">
        <v>1013</v>
      </c>
      <c r="B29" s="31" t="s">
        <v>139</v>
      </c>
      <c r="C29" s="31" t="s">
        <v>140</v>
      </c>
      <c r="D29" s="31">
        <v>0</v>
      </c>
      <c r="E29" s="31">
        <v>0</v>
      </c>
      <c r="F29" s="31"/>
      <c r="G29" s="31"/>
      <c r="H29" s="8"/>
      <c r="I29" s="33"/>
      <c r="J29" s="33"/>
      <c r="K29" s="33">
        <v>0</v>
      </c>
      <c r="M29" s="30" t="str">
        <f t="shared" si="13"/>
        <v xml:space="preserve">Rock Star Villa </v>
      </c>
      <c r="N29" s="31" t="str">
        <f t="shared" si="13"/>
        <v>BB</v>
      </c>
      <c r="O29" s="31" t="str">
        <f t="shared" si="13"/>
        <v>02 Persons</v>
      </c>
      <c r="P29" s="34">
        <f>D29+K29</f>
        <v>0</v>
      </c>
      <c r="Q29" s="34">
        <f>E29+K29</f>
        <v>0</v>
      </c>
      <c r="R29" s="34">
        <f>F29+K29</f>
        <v>0</v>
      </c>
      <c r="S29" s="34">
        <f>G29+K29</f>
        <v>0</v>
      </c>
      <c r="U29" s="53">
        <v>20</v>
      </c>
      <c r="V29" s="53">
        <v>25</v>
      </c>
      <c r="W29" s="53">
        <v>20</v>
      </c>
      <c r="X29" s="53">
        <v>20</v>
      </c>
      <c r="Z29" s="30" t="str">
        <f t="shared" si="18"/>
        <v xml:space="preserve">Rock Star Villa </v>
      </c>
      <c r="AA29" s="31" t="str">
        <f t="shared" si="18"/>
        <v>BB</v>
      </c>
      <c r="AB29" s="31" t="str">
        <f t="shared" si="18"/>
        <v>02 Persons</v>
      </c>
      <c r="AC29" s="34">
        <f t="shared" si="19"/>
        <v>20</v>
      </c>
      <c r="AD29" s="34">
        <f t="shared" si="19"/>
        <v>25</v>
      </c>
      <c r="AE29" s="34">
        <f t="shared" si="19"/>
        <v>20</v>
      </c>
      <c r="AF29" s="34">
        <f t="shared" si="19"/>
        <v>20</v>
      </c>
    </row>
  </sheetData>
  <sheetProtection password="D8E4" sheet="1" selectLockedCells="1" selectUnlockedCells="1"/>
  <mergeCells count="18">
    <mergeCell ref="O20:O21"/>
    <mergeCell ref="Z20:Z21"/>
    <mergeCell ref="A9:A10"/>
    <mergeCell ref="B9:B10"/>
    <mergeCell ref="C9:C10"/>
    <mergeCell ref="M9:M10"/>
    <mergeCell ref="N9:N10"/>
    <mergeCell ref="O9:O10"/>
    <mergeCell ref="A20:A21"/>
    <mergeCell ref="B20:B21"/>
    <mergeCell ref="C20:C21"/>
    <mergeCell ref="M20:M21"/>
    <mergeCell ref="N20:N21"/>
    <mergeCell ref="AA20:AA21"/>
    <mergeCell ref="AB20:AB21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7C099-8B6D-4FFD-B334-5F56F3510E54}">
  <sheetPr codeName="Лист89"/>
  <dimension ref="A1:I17"/>
  <sheetViews>
    <sheetView view="pageBreakPreview" zoomScaleNormal="100" zoomScaleSheetLayoutView="100" workbookViewId="0">
      <selection activeCell="L7" sqref="L7"/>
    </sheetView>
  </sheetViews>
  <sheetFormatPr defaultColWidth="9.140625" defaultRowHeight="20.25" customHeight="1"/>
  <cols>
    <col min="1" max="1" width="24.28515625" style="1" customWidth="1"/>
    <col min="2" max="2" width="11.140625" style="1" customWidth="1"/>
    <col min="3" max="3" width="13.85546875" style="2" customWidth="1"/>
    <col min="4" max="4" width="13" style="2" customWidth="1"/>
    <col min="5" max="6" width="13" style="3" customWidth="1"/>
    <col min="7" max="9" width="13" style="1" customWidth="1"/>
    <col min="10" max="16384" width="9.140625" style="1"/>
  </cols>
  <sheetData>
    <row r="1" spans="1:9" ht="20.25" customHeight="1">
      <c r="A1" s="300" t="s">
        <v>2067</v>
      </c>
      <c r="B1" s="300"/>
      <c r="C1" s="300"/>
      <c r="D1" s="300"/>
      <c r="I1" s="4"/>
    </row>
    <row r="2" spans="1:9" s="3" customFormat="1" ht="22.15" customHeight="1">
      <c r="A2" s="5"/>
      <c r="B2" s="5"/>
      <c r="C2" s="2"/>
      <c r="D2" s="2"/>
      <c r="G2" s="1"/>
      <c r="H2" s="1"/>
      <c r="I2" s="1"/>
    </row>
    <row r="3" spans="1:9" s="3" customFormat="1" ht="22.15" customHeight="1">
      <c r="A3" s="15" t="s">
        <v>10</v>
      </c>
      <c r="B3" s="15"/>
      <c r="C3" s="2"/>
      <c r="D3" s="2"/>
      <c r="G3" s="1"/>
      <c r="H3" s="1"/>
      <c r="I3" s="1"/>
    </row>
    <row r="4" spans="1:9" s="3" customFormat="1" ht="22.15" customHeight="1">
      <c r="A4" s="5" t="s">
        <v>11</v>
      </c>
      <c r="B4" s="5"/>
      <c r="C4" s="2"/>
      <c r="D4" s="2"/>
      <c r="G4" s="1"/>
      <c r="H4" s="1"/>
      <c r="I4" s="1"/>
    </row>
    <row r="5" spans="1:9" s="3" customFormat="1" ht="22.15" customHeight="1">
      <c r="A5" s="5" t="s">
        <v>12</v>
      </c>
      <c r="B5" s="5"/>
      <c r="C5" s="2"/>
      <c r="D5" s="2"/>
      <c r="G5" s="1"/>
      <c r="H5" s="1"/>
      <c r="I5" s="1"/>
    </row>
    <row r="6" spans="1:9" s="3" customFormat="1" ht="22.15" customHeight="1">
      <c r="A6" s="5" t="s">
        <v>13</v>
      </c>
      <c r="B6" s="5"/>
      <c r="C6" s="2"/>
      <c r="D6" s="2"/>
      <c r="G6" s="1"/>
      <c r="H6" s="1"/>
      <c r="I6" s="1"/>
    </row>
    <row r="7" spans="1:9" s="3" customFormat="1" ht="22.15" customHeight="1">
      <c r="A7" s="5" t="s">
        <v>14</v>
      </c>
      <c r="B7" s="5"/>
      <c r="C7" s="2"/>
      <c r="D7" s="2"/>
      <c r="G7" s="1"/>
      <c r="H7" s="1"/>
      <c r="I7" s="1"/>
    </row>
    <row r="8" spans="1:9" s="3" customFormat="1" ht="22.15" customHeight="1">
      <c r="A8" s="5" t="s">
        <v>15</v>
      </c>
      <c r="B8" s="5"/>
      <c r="C8" s="2"/>
      <c r="D8" s="2"/>
      <c r="G8" s="1"/>
      <c r="H8" s="1"/>
      <c r="I8" s="1"/>
    </row>
    <row r="9" spans="1:9" s="3" customFormat="1" ht="22.15" customHeight="1">
      <c r="A9" s="23"/>
      <c r="B9" s="15"/>
      <c r="C9" s="2"/>
      <c r="D9" s="2"/>
      <c r="G9" s="1"/>
      <c r="H9" s="1"/>
      <c r="I9" s="1"/>
    </row>
    <row r="10" spans="1:9" s="3" customFormat="1" ht="22.15" customHeight="1">
      <c r="A10" s="15" t="s">
        <v>16</v>
      </c>
      <c r="B10" s="15"/>
      <c r="C10" s="2"/>
      <c r="D10" s="2"/>
      <c r="G10" s="1"/>
      <c r="H10" s="1"/>
      <c r="I10" s="1"/>
    </row>
    <row r="11" spans="1:9" s="2" customFormat="1" ht="22.15" customHeight="1">
      <c r="A11" s="5" t="s">
        <v>17</v>
      </c>
      <c r="B11" s="5"/>
      <c r="E11" s="3"/>
      <c r="F11" s="3"/>
      <c r="G11" s="1"/>
      <c r="H11" s="1"/>
      <c r="I11" s="1"/>
    </row>
    <row r="12" spans="1:9" s="2" customFormat="1" ht="22.15" customHeight="1">
      <c r="A12" s="5" t="s">
        <v>18</v>
      </c>
      <c r="B12" s="5"/>
      <c r="E12" s="3"/>
      <c r="F12" s="3"/>
      <c r="G12" s="1"/>
      <c r="H12" s="1"/>
      <c r="I12" s="1"/>
    </row>
    <row r="13" spans="1:9" s="2" customFormat="1" ht="22.15" customHeight="1">
      <c r="A13" s="5" t="s">
        <v>19</v>
      </c>
      <c r="B13" s="5"/>
      <c r="E13" s="3"/>
      <c r="F13" s="3"/>
      <c r="G13" s="1"/>
      <c r="H13" s="1"/>
      <c r="I13" s="1"/>
    </row>
    <row r="14" spans="1:9" s="2" customFormat="1" ht="22.15" customHeight="1">
      <c r="A14" s="5" t="s">
        <v>20</v>
      </c>
      <c r="B14" s="5"/>
      <c r="E14" s="3"/>
      <c r="F14" s="3"/>
      <c r="G14" s="1"/>
      <c r="H14" s="1"/>
      <c r="I14" s="1"/>
    </row>
    <row r="15" spans="1:9" s="2" customFormat="1" ht="22.15" customHeight="1">
      <c r="A15" s="5" t="s">
        <v>21</v>
      </c>
      <c r="B15" s="5"/>
      <c r="E15" s="3"/>
      <c r="F15" s="3"/>
      <c r="G15" s="1"/>
      <c r="H15" s="1"/>
      <c r="I15" s="1"/>
    </row>
    <row r="17" spans="1:9" s="2" customFormat="1" ht="20.25" customHeight="1">
      <c r="A17" s="157" t="s">
        <v>1015</v>
      </c>
      <c r="B17" s="1"/>
      <c r="E17" s="3"/>
      <c r="F17" s="3"/>
      <c r="G17" s="1"/>
      <c r="H17" s="1"/>
      <c r="I17" s="1"/>
    </row>
  </sheetData>
  <mergeCells count="1">
    <mergeCell ref="A1:D1"/>
  </mergeCells>
  <pageMargins left="0.25" right="0.25" top="0.75" bottom="0.75" header="0.3" footer="0.3"/>
  <pageSetup paperSize="9" scale="79" orientation="portrait" verticalDpi="1200" r:id="rId1"/>
  <headerFooter>
    <oddFooter>&amp;L&amp;"Candara,Regular"&amp;8INTOUR MALDIVES&amp;C&amp;"Candara,Regular"&amp;8&amp;P of &amp;N&amp;R&amp;"Candara,Regular"&amp;8Heritance Aarah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E3B9F-ACEF-4677-A71C-648D2A237320}">
  <sheetPr codeName="Лист90">
    <tabColor rgb="FFFF0000"/>
  </sheetPr>
  <dimension ref="A8:AX43"/>
  <sheetViews>
    <sheetView topLeftCell="AY1" zoomScaleNormal="100" zoomScaleSheetLayoutView="100" workbookViewId="0">
      <selection sqref="A1:AX1048576"/>
    </sheetView>
  </sheetViews>
  <sheetFormatPr defaultColWidth="16" defaultRowHeight="25.9" customHeight="1"/>
  <cols>
    <col min="1" max="50" width="0" style="25" hidden="1" customWidth="1"/>
    <col min="51" max="16384" width="16" style="25"/>
  </cols>
  <sheetData>
    <row r="8" spans="1:50" ht="25.9" customHeight="1">
      <c r="A8" s="25" t="s">
        <v>23</v>
      </c>
      <c r="K8" s="25" t="s">
        <v>24</v>
      </c>
      <c r="U8" s="25" t="s">
        <v>25</v>
      </c>
      <c r="AA8" s="25" t="s">
        <v>26</v>
      </c>
      <c r="AK8" s="25" t="s">
        <v>27</v>
      </c>
      <c r="AP8" s="25" t="s">
        <v>28</v>
      </c>
    </row>
    <row r="9" spans="1:50" ht="25.9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5" t="s">
        <v>31</v>
      </c>
      <c r="H9" s="286"/>
      <c r="I9" s="286"/>
      <c r="K9" s="299" t="s">
        <v>0</v>
      </c>
      <c r="L9" s="299" t="s">
        <v>1</v>
      </c>
      <c r="M9" s="299" t="s">
        <v>29</v>
      </c>
      <c r="N9" s="288" t="str">
        <f>D9</f>
        <v>Season 1</v>
      </c>
      <c r="O9" s="289"/>
      <c r="P9" s="289"/>
      <c r="Q9" s="288" t="str">
        <f>G9</f>
        <v>Season 2</v>
      </c>
      <c r="R9" s="289"/>
      <c r="S9" s="289"/>
      <c r="T9" s="8"/>
      <c r="U9" s="26" t="s">
        <v>32</v>
      </c>
      <c r="V9" s="26" t="s">
        <v>33</v>
      </c>
      <c r="W9" s="26" t="s">
        <v>34</v>
      </c>
      <c r="X9" s="26" t="s">
        <v>34</v>
      </c>
      <c r="Y9" s="26" t="s">
        <v>34</v>
      </c>
      <c r="AA9" s="294" t="s">
        <v>0</v>
      </c>
      <c r="AB9" s="294" t="s">
        <v>1</v>
      </c>
      <c r="AC9" s="294" t="s">
        <v>29</v>
      </c>
      <c r="AD9" s="291" t="str">
        <f>N9</f>
        <v>Season 1</v>
      </c>
      <c r="AE9" s="292"/>
      <c r="AF9" s="292"/>
      <c r="AG9" s="291" t="str">
        <f>Q9</f>
        <v>Season 2</v>
      </c>
      <c r="AH9" s="292"/>
      <c r="AI9" s="292"/>
      <c r="AK9" s="27"/>
      <c r="AL9" s="27"/>
      <c r="AM9" s="27"/>
      <c r="AN9" s="28"/>
      <c r="AP9" s="295" t="s">
        <v>0</v>
      </c>
      <c r="AQ9" s="295" t="s">
        <v>1</v>
      </c>
      <c r="AR9" s="295" t="s">
        <v>29</v>
      </c>
      <c r="AS9" s="282" t="str">
        <f>AD9</f>
        <v>Season 1</v>
      </c>
      <c r="AT9" s="283"/>
      <c r="AU9" s="283"/>
      <c r="AV9" s="282" t="str">
        <f>AG9</f>
        <v>Season 2</v>
      </c>
      <c r="AW9" s="283"/>
      <c r="AX9" s="283"/>
    </row>
    <row r="10" spans="1:50" ht="25.9" customHeight="1">
      <c r="A10" s="298"/>
      <c r="B10" s="298"/>
      <c r="C10" s="298"/>
      <c r="D10" s="285" t="s">
        <v>1016</v>
      </c>
      <c r="E10" s="286"/>
      <c r="F10" s="286"/>
      <c r="G10" s="285" t="s">
        <v>35</v>
      </c>
      <c r="H10" s="286"/>
      <c r="I10" s="286"/>
      <c r="K10" s="299"/>
      <c r="L10" s="299"/>
      <c r="M10" s="299"/>
      <c r="N10" s="288" t="str">
        <f>D10</f>
        <v>01 Oct 2019 to 31 Oct 2019</v>
      </c>
      <c r="O10" s="289"/>
      <c r="P10" s="289"/>
      <c r="Q10" s="288" t="str">
        <f>G10</f>
        <v>01 Nov 2019 to 26 Dec 2019</v>
      </c>
      <c r="R10" s="289"/>
      <c r="S10" s="289"/>
      <c r="T10" s="8"/>
      <c r="U10" s="26" t="s">
        <v>37</v>
      </c>
      <c r="V10" s="26" t="s">
        <v>38</v>
      </c>
      <c r="W10" s="26" t="s">
        <v>38</v>
      </c>
      <c r="X10" s="26" t="s">
        <v>38</v>
      </c>
      <c r="Y10" s="26"/>
      <c r="AA10" s="294"/>
      <c r="AB10" s="294"/>
      <c r="AC10" s="294"/>
      <c r="AD10" s="291" t="str">
        <f>N10</f>
        <v>01 Oct 2019 to 31 Oct 2019</v>
      </c>
      <c r="AE10" s="292"/>
      <c r="AF10" s="292"/>
      <c r="AG10" s="291" t="str">
        <f>Q10</f>
        <v>01 Nov 2019 to 26 Dec 2019</v>
      </c>
      <c r="AH10" s="292"/>
      <c r="AI10" s="292"/>
      <c r="AK10" s="27" t="s">
        <v>39</v>
      </c>
      <c r="AL10" s="27"/>
      <c r="AM10" s="27" t="s">
        <v>40</v>
      </c>
      <c r="AN10" s="28"/>
      <c r="AP10" s="296"/>
      <c r="AQ10" s="296"/>
      <c r="AR10" s="296"/>
      <c r="AS10" s="282" t="str">
        <f>AD10</f>
        <v>01 Oct 2019 to 31 Oct 2019</v>
      </c>
      <c r="AT10" s="283"/>
      <c r="AU10" s="283"/>
      <c r="AV10" s="282" t="str">
        <f>AG10</f>
        <v>01 Nov 2019 to 26 Dec 2019</v>
      </c>
      <c r="AW10" s="283"/>
      <c r="AX10" s="283"/>
    </row>
    <row r="11" spans="1:50" ht="25.9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3</v>
      </c>
      <c r="H11" s="29" t="s">
        <v>4</v>
      </c>
      <c r="I11" s="29" t="s">
        <v>5</v>
      </c>
      <c r="K11" s="299"/>
      <c r="L11" s="299"/>
      <c r="M11" s="299"/>
      <c r="N11" s="29" t="s">
        <v>3</v>
      </c>
      <c r="O11" s="29" t="s">
        <v>4</v>
      </c>
      <c r="P11" s="29" t="s">
        <v>5</v>
      </c>
      <c r="Q11" s="29" t="s">
        <v>3</v>
      </c>
      <c r="R11" s="29" t="s">
        <v>4</v>
      </c>
      <c r="S11" s="29" t="s">
        <v>5</v>
      </c>
      <c r="T11" s="8"/>
      <c r="U11" s="26"/>
      <c r="V11" s="26"/>
      <c r="W11" s="26"/>
      <c r="X11" s="26"/>
      <c r="Y11" s="26"/>
      <c r="AA11" s="294"/>
      <c r="AB11" s="294"/>
      <c r="AC11" s="294"/>
      <c r="AD11" s="29" t="s">
        <v>3</v>
      </c>
      <c r="AE11" s="29" t="s">
        <v>4</v>
      </c>
      <c r="AF11" s="29" t="s">
        <v>5</v>
      </c>
      <c r="AG11" s="29" t="s">
        <v>3</v>
      </c>
      <c r="AH11" s="29" t="s">
        <v>4</v>
      </c>
      <c r="AI11" s="29" t="s">
        <v>5</v>
      </c>
      <c r="AK11" s="27" t="s">
        <v>42</v>
      </c>
      <c r="AL11" s="27" t="s">
        <v>43</v>
      </c>
      <c r="AM11" s="27" t="s">
        <v>42</v>
      </c>
      <c r="AN11" s="28" t="s">
        <v>43</v>
      </c>
      <c r="AP11" s="297"/>
      <c r="AQ11" s="297"/>
      <c r="AR11" s="297"/>
      <c r="AS11" s="29" t="s">
        <v>3</v>
      </c>
      <c r="AT11" s="29" t="s">
        <v>4</v>
      </c>
      <c r="AU11" s="29" t="s">
        <v>5</v>
      </c>
      <c r="AV11" s="29" t="s">
        <v>3</v>
      </c>
      <c r="AW11" s="29" t="s">
        <v>4</v>
      </c>
      <c r="AX11" s="29" t="s">
        <v>5</v>
      </c>
    </row>
    <row r="12" spans="1:50" ht="25.9" customHeight="1">
      <c r="A12" s="30" t="s">
        <v>65</v>
      </c>
      <c r="B12" s="31" t="s">
        <v>62</v>
      </c>
      <c r="C12" s="32" t="s">
        <v>45</v>
      </c>
      <c r="D12" s="31">
        <v>450</v>
      </c>
      <c r="E12" s="31">
        <v>525</v>
      </c>
      <c r="F12" s="31">
        <v>700</v>
      </c>
      <c r="G12" s="31">
        <v>640</v>
      </c>
      <c r="H12" s="31">
        <v>765</v>
      </c>
      <c r="I12" s="31">
        <v>1020</v>
      </c>
      <c r="K12" s="30" t="str">
        <f t="shared" ref="K12:M15" si="0">A12</f>
        <v xml:space="preserve">Beach Villa </v>
      </c>
      <c r="L12" s="31" t="str">
        <f t="shared" si="0"/>
        <v>PAI</v>
      </c>
      <c r="M12" s="31" t="str">
        <f t="shared" si="0"/>
        <v>as quoted</v>
      </c>
      <c r="N12" s="31">
        <f t="shared" ref="N12:S15" si="1">SUM(D12)</f>
        <v>450</v>
      </c>
      <c r="O12" s="31">
        <f t="shared" si="1"/>
        <v>525</v>
      </c>
      <c r="P12" s="31">
        <f t="shared" si="1"/>
        <v>700</v>
      </c>
      <c r="Q12" s="31">
        <f t="shared" si="1"/>
        <v>640</v>
      </c>
      <c r="R12" s="31">
        <f t="shared" si="1"/>
        <v>765</v>
      </c>
      <c r="S12" s="31">
        <f t="shared" si="1"/>
        <v>1020</v>
      </c>
      <c r="T12" s="8"/>
      <c r="U12" s="33"/>
      <c r="V12" s="33"/>
      <c r="W12" s="33">
        <v>0</v>
      </c>
      <c r="X12" s="33">
        <v>0</v>
      </c>
      <c r="Y12" s="33">
        <v>0</v>
      </c>
      <c r="AA12" s="30" t="str">
        <f t="shared" ref="AA12:AI15" si="2">K12</f>
        <v xml:space="preserve">Beach Villa </v>
      </c>
      <c r="AB12" s="31" t="str">
        <f t="shared" si="2"/>
        <v>PAI</v>
      </c>
      <c r="AC12" s="31" t="str">
        <f t="shared" si="2"/>
        <v>as quoted</v>
      </c>
      <c r="AD12" s="31">
        <f t="shared" si="2"/>
        <v>450</v>
      </c>
      <c r="AE12" s="34">
        <f t="shared" si="2"/>
        <v>525</v>
      </c>
      <c r="AF12" s="34">
        <f t="shared" si="2"/>
        <v>700</v>
      </c>
      <c r="AG12" s="34">
        <f t="shared" si="2"/>
        <v>640</v>
      </c>
      <c r="AH12" s="34">
        <f t="shared" si="2"/>
        <v>765</v>
      </c>
      <c r="AI12" s="34">
        <f t="shared" si="2"/>
        <v>1020</v>
      </c>
      <c r="AK12" s="35">
        <v>0</v>
      </c>
      <c r="AL12" s="35">
        <v>0</v>
      </c>
      <c r="AM12" s="35">
        <v>0</v>
      </c>
      <c r="AN12" s="35">
        <v>0</v>
      </c>
      <c r="AP12" s="30" t="str">
        <f t="shared" ref="AP12:AR15" si="3">AA12</f>
        <v xml:space="preserve">Beach Villa </v>
      </c>
      <c r="AQ12" s="31" t="str">
        <f t="shared" si="3"/>
        <v>PAI</v>
      </c>
      <c r="AR12" s="31" t="str">
        <f t="shared" si="3"/>
        <v>as quoted</v>
      </c>
      <c r="AS12" s="31">
        <f>AD12+AK12</f>
        <v>450</v>
      </c>
      <c r="AT12" s="31">
        <f>AE12+AK12</f>
        <v>525</v>
      </c>
      <c r="AU12" s="31">
        <f>AF12+AK12</f>
        <v>700</v>
      </c>
      <c r="AV12" s="31">
        <f>AG12+AM12</f>
        <v>640</v>
      </c>
      <c r="AW12" s="31">
        <f>AH12+AM12</f>
        <v>765</v>
      </c>
      <c r="AX12" s="31">
        <f>AI12+AM12</f>
        <v>1020</v>
      </c>
    </row>
    <row r="13" spans="1:50" ht="25.9" customHeight="1">
      <c r="A13" s="30" t="s">
        <v>1017</v>
      </c>
      <c r="B13" s="31" t="s">
        <v>62</v>
      </c>
      <c r="C13" s="32" t="s">
        <v>45</v>
      </c>
      <c r="D13" s="31">
        <v>535</v>
      </c>
      <c r="E13" s="31">
        <v>625</v>
      </c>
      <c r="F13" s="31">
        <v>835</v>
      </c>
      <c r="G13" s="31">
        <v>765</v>
      </c>
      <c r="H13" s="31">
        <v>895</v>
      </c>
      <c r="I13" s="31">
        <v>1210</v>
      </c>
      <c r="K13" s="30" t="str">
        <f t="shared" si="0"/>
        <v xml:space="preserve">Pool Beach Villa </v>
      </c>
      <c r="L13" s="31" t="str">
        <f t="shared" si="0"/>
        <v>PAI</v>
      </c>
      <c r="M13" s="31" t="str">
        <f t="shared" si="0"/>
        <v>as quoted</v>
      </c>
      <c r="N13" s="31">
        <f t="shared" si="1"/>
        <v>535</v>
      </c>
      <c r="O13" s="31">
        <f t="shared" si="1"/>
        <v>625</v>
      </c>
      <c r="P13" s="31">
        <f t="shared" si="1"/>
        <v>835</v>
      </c>
      <c r="Q13" s="31">
        <f t="shared" si="1"/>
        <v>765</v>
      </c>
      <c r="R13" s="31">
        <f t="shared" si="1"/>
        <v>895</v>
      </c>
      <c r="S13" s="31">
        <f t="shared" si="1"/>
        <v>1210</v>
      </c>
      <c r="T13" s="8"/>
      <c r="U13" s="33"/>
      <c r="V13" s="33"/>
      <c r="W13" s="33">
        <v>0</v>
      </c>
      <c r="X13" s="33">
        <v>0</v>
      </c>
      <c r="Y13" s="33">
        <v>0</v>
      </c>
      <c r="AA13" s="30" t="str">
        <f t="shared" si="2"/>
        <v xml:space="preserve">Pool Beach Villa </v>
      </c>
      <c r="AB13" s="31" t="str">
        <f t="shared" si="2"/>
        <v>PAI</v>
      </c>
      <c r="AC13" s="31" t="str">
        <f t="shared" si="2"/>
        <v>as quoted</v>
      </c>
      <c r="AD13" s="31">
        <f t="shared" si="2"/>
        <v>535</v>
      </c>
      <c r="AE13" s="34">
        <f t="shared" si="2"/>
        <v>625</v>
      </c>
      <c r="AF13" s="34">
        <f t="shared" si="2"/>
        <v>835</v>
      </c>
      <c r="AG13" s="34">
        <f t="shared" si="2"/>
        <v>765</v>
      </c>
      <c r="AH13" s="34">
        <f t="shared" si="2"/>
        <v>895</v>
      </c>
      <c r="AI13" s="34">
        <f t="shared" si="2"/>
        <v>1210</v>
      </c>
      <c r="AK13" s="35">
        <v>0</v>
      </c>
      <c r="AL13" s="35">
        <v>0</v>
      </c>
      <c r="AM13" s="35">
        <v>0</v>
      </c>
      <c r="AN13" s="35">
        <v>0</v>
      </c>
      <c r="AP13" s="30" t="str">
        <f t="shared" si="3"/>
        <v xml:space="preserve">Pool Beach Villa </v>
      </c>
      <c r="AQ13" s="31" t="str">
        <f t="shared" si="3"/>
        <v>PAI</v>
      </c>
      <c r="AR13" s="31" t="str">
        <f t="shared" si="3"/>
        <v>as quoted</v>
      </c>
      <c r="AS13" s="31">
        <f>AD13+AK13</f>
        <v>535</v>
      </c>
      <c r="AT13" s="31">
        <f>AE13+AK13</f>
        <v>625</v>
      </c>
      <c r="AU13" s="31">
        <f>AF13+AK13</f>
        <v>835</v>
      </c>
      <c r="AV13" s="31">
        <f>AG13+AM13</f>
        <v>765</v>
      </c>
      <c r="AW13" s="31">
        <f>AH13+AM13</f>
        <v>895</v>
      </c>
      <c r="AX13" s="31">
        <f>AI13+AM13</f>
        <v>1210</v>
      </c>
    </row>
    <row r="14" spans="1:50" ht="25.9" customHeight="1">
      <c r="A14" s="30" t="s">
        <v>1018</v>
      </c>
      <c r="B14" s="31" t="s">
        <v>62</v>
      </c>
      <c r="C14" s="32" t="s">
        <v>45</v>
      </c>
      <c r="D14" s="31">
        <v>705</v>
      </c>
      <c r="E14" s="31">
        <v>825</v>
      </c>
      <c r="F14" s="31">
        <v>1105</v>
      </c>
      <c r="G14" s="31">
        <v>725</v>
      </c>
      <c r="H14" s="31">
        <v>850</v>
      </c>
      <c r="I14" s="31">
        <v>1150</v>
      </c>
      <c r="K14" s="30" t="str">
        <f t="shared" si="0"/>
        <v xml:space="preserve">Ocean Villa </v>
      </c>
      <c r="L14" s="31" t="str">
        <f t="shared" si="0"/>
        <v>PAI</v>
      </c>
      <c r="M14" s="31" t="str">
        <f t="shared" si="0"/>
        <v>as quoted</v>
      </c>
      <c r="N14" s="31">
        <f t="shared" si="1"/>
        <v>705</v>
      </c>
      <c r="O14" s="31">
        <f t="shared" si="1"/>
        <v>825</v>
      </c>
      <c r="P14" s="31">
        <f t="shared" si="1"/>
        <v>1105</v>
      </c>
      <c r="Q14" s="31">
        <f t="shared" si="1"/>
        <v>725</v>
      </c>
      <c r="R14" s="31">
        <f t="shared" si="1"/>
        <v>850</v>
      </c>
      <c r="S14" s="31">
        <f t="shared" si="1"/>
        <v>1150</v>
      </c>
      <c r="T14" s="8"/>
      <c r="U14" s="33"/>
      <c r="V14" s="33"/>
      <c r="W14" s="33">
        <v>0</v>
      </c>
      <c r="X14" s="33">
        <v>0</v>
      </c>
      <c r="Y14" s="33">
        <v>0</v>
      </c>
      <c r="AA14" s="30" t="str">
        <f t="shared" si="2"/>
        <v xml:space="preserve">Ocean Villa </v>
      </c>
      <c r="AB14" s="31" t="str">
        <f t="shared" si="2"/>
        <v>PAI</v>
      </c>
      <c r="AC14" s="31" t="str">
        <f t="shared" si="2"/>
        <v>as quoted</v>
      </c>
      <c r="AD14" s="31">
        <f t="shared" si="2"/>
        <v>705</v>
      </c>
      <c r="AE14" s="34">
        <f t="shared" si="2"/>
        <v>825</v>
      </c>
      <c r="AF14" s="34">
        <f t="shared" si="2"/>
        <v>1105</v>
      </c>
      <c r="AG14" s="34">
        <f t="shared" si="2"/>
        <v>725</v>
      </c>
      <c r="AH14" s="34">
        <f t="shared" si="2"/>
        <v>850</v>
      </c>
      <c r="AI14" s="34">
        <f t="shared" si="2"/>
        <v>1150</v>
      </c>
      <c r="AK14" s="35">
        <v>0</v>
      </c>
      <c r="AL14" s="35">
        <v>0</v>
      </c>
      <c r="AM14" s="35">
        <v>0</v>
      </c>
      <c r="AN14" s="35">
        <v>0</v>
      </c>
      <c r="AP14" s="30" t="str">
        <f t="shared" si="3"/>
        <v xml:space="preserve">Ocean Villa </v>
      </c>
      <c r="AQ14" s="31" t="str">
        <f t="shared" si="3"/>
        <v>PAI</v>
      </c>
      <c r="AR14" s="31" t="str">
        <f t="shared" si="3"/>
        <v>as quoted</v>
      </c>
      <c r="AS14" s="31">
        <f>AD14+AK14</f>
        <v>705</v>
      </c>
      <c r="AT14" s="31">
        <f>AE14+AK14</f>
        <v>825</v>
      </c>
      <c r="AU14" s="31">
        <f>AF14+AK14</f>
        <v>1105</v>
      </c>
      <c r="AV14" s="31">
        <f>AG14+AM14</f>
        <v>725</v>
      </c>
      <c r="AW14" s="31">
        <f>AH14+AM14</f>
        <v>850</v>
      </c>
      <c r="AX14" s="31">
        <f>AI14+AM14</f>
        <v>1150</v>
      </c>
    </row>
    <row r="15" spans="1:50" ht="25.9" customHeight="1">
      <c r="A15" s="30" t="s">
        <v>1019</v>
      </c>
      <c r="B15" s="31" t="s">
        <v>62</v>
      </c>
      <c r="C15" s="32" t="s">
        <v>45</v>
      </c>
      <c r="D15" s="31">
        <v>1100</v>
      </c>
      <c r="E15" s="31">
        <v>1150</v>
      </c>
      <c r="F15" s="31">
        <v>0</v>
      </c>
      <c r="G15" s="31">
        <v>1255</v>
      </c>
      <c r="H15" s="31">
        <v>1300</v>
      </c>
      <c r="I15" s="31">
        <v>0</v>
      </c>
      <c r="K15" s="30" t="str">
        <f t="shared" si="0"/>
        <v>Ocean Suite</v>
      </c>
      <c r="L15" s="31" t="str">
        <f t="shared" si="0"/>
        <v>PAI</v>
      </c>
      <c r="M15" s="31" t="str">
        <f t="shared" si="0"/>
        <v>as quoted</v>
      </c>
      <c r="N15" s="31">
        <f t="shared" si="1"/>
        <v>1100</v>
      </c>
      <c r="O15" s="31">
        <f t="shared" si="1"/>
        <v>1150</v>
      </c>
      <c r="P15" s="31">
        <f t="shared" si="1"/>
        <v>0</v>
      </c>
      <c r="Q15" s="31">
        <f t="shared" si="1"/>
        <v>1255</v>
      </c>
      <c r="R15" s="31">
        <f t="shared" si="1"/>
        <v>1300</v>
      </c>
      <c r="S15" s="31">
        <f t="shared" si="1"/>
        <v>0</v>
      </c>
      <c r="T15" s="8"/>
      <c r="U15" s="33"/>
      <c r="V15" s="33"/>
      <c r="W15" s="33">
        <v>0</v>
      </c>
      <c r="X15" s="33">
        <v>0</v>
      </c>
      <c r="Y15" s="33">
        <v>0</v>
      </c>
      <c r="AA15" s="30" t="str">
        <f t="shared" si="2"/>
        <v>Ocean Suite</v>
      </c>
      <c r="AB15" s="31" t="str">
        <f t="shared" si="2"/>
        <v>PAI</v>
      </c>
      <c r="AC15" s="31" t="str">
        <f t="shared" si="2"/>
        <v>as quoted</v>
      </c>
      <c r="AD15" s="31">
        <f t="shared" si="2"/>
        <v>1100</v>
      </c>
      <c r="AE15" s="34">
        <f t="shared" si="2"/>
        <v>1150</v>
      </c>
      <c r="AF15" s="34">
        <f t="shared" si="2"/>
        <v>0</v>
      </c>
      <c r="AG15" s="34">
        <f t="shared" si="2"/>
        <v>1255</v>
      </c>
      <c r="AH15" s="34">
        <f t="shared" si="2"/>
        <v>1300</v>
      </c>
      <c r="AI15" s="34">
        <f t="shared" si="2"/>
        <v>0</v>
      </c>
      <c r="AK15" s="35">
        <v>0</v>
      </c>
      <c r="AL15" s="35">
        <v>0</v>
      </c>
      <c r="AM15" s="35">
        <v>0</v>
      </c>
      <c r="AN15" s="35">
        <v>0</v>
      </c>
      <c r="AP15" s="30" t="str">
        <f t="shared" si="3"/>
        <v>Ocean Suite</v>
      </c>
      <c r="AQ15" s="31" t="str">
        <f t="shared" si="3"/>
        <v>PAI</v>
      </c>
      <c r="AR15" s="31" t="str">
        <f t="shared" si="3"/>
        <v>as quoted</v>
      </c>
      <c r="AS15" s="31">
        <f>AD15+AK15</f>
        <v>1100</v>
      </c>
      <c r="AT15" s="31">
        <f>AE15+AK15</f>
        <v>1150</v>
      </c>
      <c r="AU15" s="31" t="s">
        <v>71</v>
      </c>
      <c r="AV15" s="31">
        <f>AG15+AM15</f>
        <v>1255</v>
      </c>
      <c r="AW15" s="31">
        <f>AH15+AM15</f>
        <v>1300</v>
      </c>
      <c r="AX15" s="31" t="s">
        <v>71</v>
      </c>
    </row>
    <row r="16" spans="1:50" ht="25.9" customHeight="1">
      <c r="A16" s="30"/>
      <c r="B16" s="31"/>
      <c r="C16" s="32"/>
      <c r="D16" s="315" t="s">
        <v>279</v>
      </c>
      <c r="E16" s="317"/>
      <c r="F16" s="158"/>
      <c r="G16" s="315" t="s">
        <v>279</v>
      </c>
      <c r="H16" s="317"/>
      <c r="I16" s="158"/>
      <c r="K16" s="30"/>
      <c r="L16" s="31"/>
      <c r="M16" s="31"/>
      <c r="N16" s="31"/>
      <c r="O16" s="31"/>
      <c r="P16" s="31">
        <f>SUM(F16)</f>
        <v>0</v>
      </c>
      <c r="Q16" s="31"/>
      <c r="R16" s="31"/>
      <c r="S16" s="31">
        <f>SUM(I16)</f>
        <v>0</v>
      </c>
      <c r="T16" s="8"/>
      <c r="U16" s="33"/>
      <c r="V16" s="33"/>
      <c r="W16" s="33"/>
      <c r="X16" s="33"/>
      <c r="Y16" s="33"/>
      <c r="AA16" s="30"/>
      <c r="AB16" s="31"/>
      <c r="AC16" s="31"/>
      <c r="AD16" s="31"/>
      <c r="AE16" s="34"/>
      <c r="AF16" s="34">
        <f>P16</f>
        <v>0</v>
      </c>
      <c r="AG16" s="34"/>
      <c r="AH16" s="34"/>
      <c r="AI16" s="34">
        <f>S16</f>
        <v>0</v>
      </c>
      <c r="AK16" s="35"/>
      <c r="AL16" s="35"/>
      <c r="AM16" s="35"/>
      <c r="AN16" s="35"/>
      <c r="AP16" s="30"/>
      <c r="AQ16" s="31"/>
      <c r="AR16" s="31"/>
      <c r="AS16" s="31"/>
      <c r="AT16" s="31"/>
      <c r="AU16" s="31"/>
      <c r="AV16" s="31"/>
      <c r="AW16" s="31"/>
      <c r="AX16" s="31"/>
    </row>
    <row r="17" spans="1:50" ht="25.9" customHeight="1">
      <c r="A17" s="30" t="s">
        <v>550</v>
      </c>
      <c r="B17" s="31" t="s">
        <v>62</v>
      </c>
      <c r="C17" s="32" t="s">
        <v>68</v>
      </c>
      <c r="D17" s="31"/>
      <c r="E17" s="31">
        <v>825</v>
      </c>
      <c r="F17" s="31">
        <v>300</v>
      </c>
      <c r="G17" s="31"/>
      <c r="H17" s="31">
        <v>1225</v>
      </c>
      <c r="I17" s="31">
        <v>300</v>
      </c>
      <c r="K17" s="30" t="str">
        <f t="shared" ref="K17:M19" si="4">A17</f>
        <v>Family Beach Villa</v>
      </c>
      <c r="L17" s="31" t="str">
        <f t="shared" si="4"/>
        <v>PAI</v>
      </c>
      <c r="M17" s="31" t="str">
        <f t="shared" si="4"/>
        <v>04 Persons</v>
      </c>
      <c r="N17" s="31">
        <f t="shared" ref="N17:O19" si="5">SUM(D17)</f>
        <v>0</v>
      </c>
      <c r="O17" s="31">
        <f t="shared" si="5"/>
        <v>825</v>
      </c>
      <c r="P17" s="31">
        <f>SUM(F17)</f>
        <v>300</v>
      </c>
      <c r="Q17" s="31">
        <f t="shared" ref="Q17:R19" si="6">SUM(G17)</f>
        <v>0</v>
      </c>
      <c r="R17" s="31">
        <f t="shared" si="6"/>
        <v>1225</v>
      </c>
      <c r="S17" s="31">
        <f>SUM(I17)</f>
        <v>300</v>
      </c>
      <c r="T17" s="8"/>
      <c r="U17" s="33"/>
      <c r="V17" s="33"/>
      <c r="W17" s="33">
        <v>0</v>
      </c>
      <c r="X17" s="33">
        <v>0</v>
      </c>
      <c r="Y17" s="33">
        <v>0</v>
      </c>
      <c r="AA17" s="30" t="str">
        <f t="shared" ref="AA17:AE19" si="7">K17</f>
        <v>Family Beach Villa</v>
      </c>
      <c r="AB17" s="31" t="str">
        <f t="shared" si="7"/>
        <v>PAI</v>
      </c>
      <c r="AC17" s="31" t="str">
        <f t="shared" si="7"/>
        <v>04 Persons</v>
      </c>
      <c r="AD17" s="31">
        <f t="shared" si="7"/>
        <v>0</v>
      </c>
      <c r="AE17" s="34">
        <f t="shared" si="7"/>
        <v>825</v>
      </c>
      <c r="AF17" s="34">
        <f>P17</f>
        <v>300</v>
      </c>
      <c r="AG17" s="34">
        <f t="shared" ref="AG17:AH19" si="8">Q17</f>
        <v>0</v>
      </c>
      <c r="AH17" s="34">
        <f t="shared" si="8"/>
        <v>1225</v>
      </c>
      <c r="AI17" s="34">
        <f>S17</f>
        <v>300</v>
      </c>
      <c r="AK17" s="35">
        <v>0</v>
      </c>
      <c r="AL17" s="35">
        <v>0</v>
      </c>
      <c r="AM17" s="35">
        <v>0</v>
      </c>
      <c r="AN17" s="35">
        <v>0</v>
      </c>
      <c r="AP17" s="30" t="str">
        <f t="shared" ref="AP17:AR19" si="9">AA17</f>
        <v>Family Beach Villa</v>
      </c>
      <c r="AQ17" s="31" t="str">
        <f t="shared" si="9"/>
        <v>PAI</v>
      </c>
      <c r="AR17" s="31" t="str">
        <f t="shared" si="9"/>
        <v>04 Persons</v>
      </c>
      <c r="AS17" s="31">
        <f>AD17+AK17</f>
        <v>0</v>
      </c>
      <c r="AT17" s="31">
        <f>AE17+AK17</f>
        <v>825</v>
      </c>
      <c r="AU17" s="31">
        <f>AF17</f>
        <v>300</v>
      </c>
      <c r="AV17" s="31">
        <f>AG17+AM17</f>
        <v>0</v>
      </c>
      <c r="AW17" s="31">
        <f>AH17+AM17</f>
        <v>1225</v>
      </c>
      <c r="AX17" s="31">
        <f>AI17</f>
        <v>300</v>
      </c>
    </row>
    <row r="18" spans="1:50" ht="25.9" customHeight="1">
      <c r="A18" s="30" t="s">
        <v>1020</v>
      </c>
      <c r="B18" s="31" t="s">
        <v>62</v>
      </c>
      <c r="C18" s="32" t="s">
        <v>68</v>
      </c>
      <c r="D18" s="31"/>
      <c r="E18" s="31">
        <v>925</v>
      </c>
      <c r="F18" s="31">
        <v>300</v>
      </c>
      <c r="G18" s="31"/>
      <c r="H18" s="31">
        <v>1395</v>
      </c>
      <c r="I18" s="31">
        <v>300</v>
      </c>
      <c r="K18" s="30" t="str">
        <f t="shared" si="4"/>
        <v>Family Pool Beach Villa</v>
      </c>
      <c r="L18" s="31" t="str">
        <f t="shared" si="4"/>
        <v>PAI</v>
      </c>
      <c r="M18" s="31" t="str">
        <f t="shared" si="4"/>
        <v>04 Persons</v>
      </c>
      <c r="N18" s="31">
        <f t="shared" si="5"/>
        <v>0</v>
      </c>
      <c r="O18" s="31">
        <f t="shared" si="5"/>
        <v>925</v>
      </c>
      <c r="P18" s="31">
        <f>SUM(F18)</f>
        <v>300</v>
      </c>
      <c r="Q18" s="31">
        <f t="shared" si="6"/>
        <v>0</v>
      </c>
      <c r="R18" s="31">
        <f t="shared" si="6"/>
        <v>1395</v>
      </c>
      <c r="S18" s="31">
        <f>SUM(I18)</f>
        <v>300</v>
      </c>
      <c r="T18" s="8"/>
      <c r="U18" s="33"/>
      <c r="V18" s="33"/>
      <c r="W18" s="33">
        <v>0</v>
      </c>
      <c r="X18" s="33">
        <v>0</v>
      </c>
      <c r="Y18" s="33">
        <v>0</v>
      </c>
      <c r="AA18" s="30" t="str">
        <f t="shared" si="7"/>
        <v>Family Pool Beach Villa</v>
      </c>
      <c r="AB18" s="31" t="str">
        <f t="shared" si="7"/>
        <v>PAI</v>
      </c>
      <c r="AC18" s="31" t="str">
        <f t="shared" si="7"/>
        <v>04 Persons</v>
      </c>
      <c r="AD18" s="31">
        <f t="shared" si="7"/>
        <v>0</v>
      </c>
      <c r="AE18" s="34">
        <f t="shared" si="7"/>
        <v>925</v>
      </c>
      <c r="AF18" s="34">
        <f>P18</f>
        <v>300</v>
      </c>
      <c r="AG18" s="34">
        <f t="shared" si="8"/>
        <v>0</v>
      </c>
      <c r="AH18" s="34">
        <f t="shared" si="8"/>
        <v>1395</v>
      </c>
      <c r="AI18" s="34">
        <f>S18</f>
        <v>300</v>
      </c>
      <c r="AK18" s="35">
        <v>0</v>
      </c>
      <c r="AL18" s="35">
        <v>0</v>
      </c>
      <c r="AM18" s="35">
        <v>0</v>
      </c>
      <c r="AN18" s="35">
        <v>0</v>
      </c>
      <c r="AP18" s="30" t="str">
        <f t="shared" si="9"/>
        <v>Family Pool Beach Villa</v>
      </c>
      <c r="AQ18" s="31" t="str">
        <f t="shared" si="9"/>
        <v>PAI</v>
      </c>
      <c r="AR18" s="31" t="str">
        <f t="shared" si="9"/>
        <v>04 Persons</v>
      </c>
      <c r="AS18" s="31">
        <f>AD18+AK18</f>
        <v>0</v>
      </c>
      <c r="AT18" s="31">
        <f>AE18+AK18</f>
        <v>925</v>
      </c>
      <c r="AU18" s="31">
        <f>AF18</f>
        <v>300</v>
      </c>
      <c r="AV18" s="31">
        <f>AG18+AM18</f>
        <v>0</v>
      </c>
      <c r="AW18" s="31">
        <f>AH18+AM18</f>
        <v>1395</v>
      </c>
      <c r="AX18" s="31">
        <f>AI18</f>
        <v>300</v>
      </c>
    </row>
    <row r="19" spans="1:50" ht="25.9" customHeight="1">
      <c r="A19" s="30" t="s">
        <v>1021</v>
      </c>
      <c r="B19" s="31" t="s">
        <v>62</v>
      </c>
      <c r="C19" s="32" t="s">
        <v>68</v>
      </c>
      <c r="D19" s="31"/>
      <c r="E19" s="31">
        <v>4000</v>
      </c>
      <c r="F19" s="31">
        <v>600</v>
      </c>
      <c r="G19" s="31"/>
      <c r="H19" s="31">
        <v>4250</v>
      </c>
      <c r="I19" s="31">
        <v>600</v>
      </c>
      <c r="K19" s="30" t="str">
        <f t="shared" si="4"/>
        <v>Ocean Residence</v>
      </c>
      <c r="L19" s="31" t="str">
        <f t="shared" si="4"/>
        <v>PAI</v>
      </c>
      <c r="M19" s="31" t="str">
        <f t="shared" si="4"/>
        <v>04 Persons</v>
      </c>
      <c r="N19" s="31">
        <f t="shared" si="5"/>
        <v>0</v>
      </c>
      <c r="O19" s="31">
        <f t="shared" si="5"/>
        <v>4000</v>
      </c>
      <c r="P19" s="31">
        <f>SUM(F19)</f>
        <v>600</v>
      </c>
      <c r="Q19" s="31">
        <f t="shared" si="6"/>
        <v>0</v>
      </c>
      <c r="R19" s="31">
        <f t="shared" si="6"/>
        <v>4250</v>
      </c>
      <c r="S19" s="31">
        <f>SUM(I19)</f>
        <v>600</v>
      </c>
      <c r="T19" s="8"/>
      <c r="U19" s="33"/>
      <c r="V19" s="33"/>
      <c r="W19" s="33">
        <v>0</v>
      </c>
      <c r="X19" s="33">
        <v>0</v>
      </c>
      <c r="Y19" s="33">
        <v>0</v>
      </c>
      <c r="AA19" s="30" t="str">
        <f t="shared" si="7"/>
        <v>Ocean Residence</v>
      </c>
      <c r="AB19" s="31" t="str">
        <f t="shared" si="7"/>
        <v>PAI</v>
      </c>
      <c r="AC19" s="31" t="str">
        <f t="shared" si="7"/>
        <v>04 Persons</v>
      </c>
      <c r="AD19" s="31">
        <f t="shared" si="7"/>
        <v>0</v>
      </c>
      <c r="AE19" s="34">
        <f t="shared" si="7"/>
        <v>4000</v>
      </c>
      <c r="AF19" s="34">
        <f>P19</f>
        <v>600</v>
      </c>
      <c r="AG19" s="34">
        <f t="shared" si="8"/>
        <v>0</v>
      </c>
      <c r="AH19" s="34">
        <f t="shared" si="8"/>
        <v>4250</v>
      </c>
      <c r="AI19" s="34">
        <f>S19</f>
        <v>600</v>
      </c>
      <c r="AK19" s="35">
        <v>0</v>
      </c>
      <c r="AL19" s="35">
        <v>0</v>
      </c>
      <c r="AM19" s="35">
        <v>0</v>
      </c>
      <c r="AN19" s="35">
        <v>0</v>
      </c>
      <c r="AP19" s="30" t="str">
        <f t="shared" si="9"/>
        <v>Ocean Residence</v>
      </c>
      <c r="AQ19" s="31" t="str">
        <f t="shared" si="9"/>
        <v>PAI</v>
      </c>
      <c r="AR19" s="31" t="str">
        <f t="shared" si="9"/>
        <v>04 Persons</v>
      </c>
      <c r="AS19" s="31">
        <f>AD19+AK19</f>
        <v>0</v>
      </c>
      <c r="AT19" s="31">
        <f>AE19+AK19</f>
        <v>4000</v>
      </c>
      <c r="AU19" s="31">
        <f>AF19</f>
        <v>600</v>
      </c>
      <c r="AV19" s="31">
        <f>AG19+AM19</f>
        <v>0</v>
      </c>
      <c r="AW19" s="31">
        <f>AH19+AM19</f>
        <v>4250</v>
      </c>
      <c r="AX19" s="31">
        <f>AI19</f>
        <v>600</v>
      </c>
    </row>
    <row r="21" spans="1:50" ht="25.9" customHeight="1">
      <c r="A21" s="298" t="s">
        <v>0</v>
      </c>
      <c r="B21" s="298" t="s">
        <v>1</v>
      </c>
      <c r="C21" s="298" t="s">
        <v>29</v>
      </c>
      <c r="D21" s="285" t="s">
        <v>47</v>
      </c>
      <c r="E21" s="286"/>
      <c r="F21" s="286"/>
      <c r="G21" s="285" t="s">
        <v>48</v>
      </c>
      <c r="H21" s="286"/>
      <c r="I21" s="286"/>
      <c r="K21" s="299" t="s">
        <v>0</v>
      </c>
      <c r="L21" s="299" t="s">
        <v>1</v>
      </c>
      <c r="M21" s="299" t="s">
        <v>29</v>
      </c>
      <c r="N21" s="288" t="str">
        <f>D21</f>
        <v>Season 3</v>
      </c>
      <c r="O21" s="289"/>
      <c r="P21" s="289"/>
      <c r="Q21" s="288" t="str">
        <f>G21</f>
        <v>Season 4</v>
      </c>
      <c r="R21" s="289"/>
      <c r="S21" s="289"/>
      <c r="T21" s="8"/>
      <c r="U21" s="26" t="s">
        <v>32</v>
      </c>
      <c r="V21" s="26" t="s">
        <v>33</v>
      </c>
      <c r="W21" s="26" t="s">
        <v>34</v>
      </c>
      <c r="X21" s="26" t="s">
        <v>34</v>
      </c>
      <c r="Y21" s="26" t="s">
        <v>34</v>
      </c>
      <c r="AA21" s="294" t="s">
        <v>0</v>
      </c>
      <c r="AB21" s="294" t="s">
        <v>1</v>
      </c>
      <c r="AC21" s="294" t="s">
        <v>29</v>
      </c>
      <c r="AD21" s="291" t="str">
        <f>N21</f>
        <v>Season 3</v>
      </c>
      <c r="AE21" s="292"/>
      <c r="AF21" s="292"/>
      <c r="AG21" s="291" t="str">
        <f>Q21</f>
        <v>Season 4</v>
      </c>
      <c r="AH21" s="292"/>
      <c r="AI21" s="292"/>
      <c r="AK21" s="27"/>
      <c r="AL21" s="27"/>
      <c r="AM21" s="27"/>
      <c r="AN21" s="28"/>
      <c r="AP21" s="295" t="s">
        <v>0</v>
      </c>
      <c r="AQ21" s="295" t="s">
        <v>1</v>
      </c>
      <c r="AR21" s="295" t="s">
        <v>29</v>
      </c>
      <c r="AS21" s="282" t="str">
        <f>AD21</f>
        <v>Season 3</v>
      </c>
      <c r="AT21" s="283"/>
      <c r="AU21" s="283"/>
      <c r="AV21" s="282" t="str">
        <f>AG21</f>
        <v>Season 4</v>
      </c>
      <c r="AW21" s="283"/>
      <c r="AX21" s="283"/>
    </row>
    <row r="22" spans="1:50" ht="25.9" customHeight="1">
      <c r="A22" s="298"/>
      <c r="B22" s="298"/>
      <c r="C22" s="298"/>
      <c r="D22" s="285" t="s">
        <v>36</v>
      </c>
      <c r="E22" s="286"/>
      <c r="F22" s="286"/>
      <c r="G22" s="285" t="s">
        <v>49</v>
      </c>
      <c r="H22" s="286"/>
      <c r="I22" s="286"/>
      <c r="K22" s="299"/>
      <c r="L22" s="299"/>
      <c r="M22" s="299"/>
      <c r="N22" s="288" t="str">
        <f>D22</f>
        <v>27 Dec 2019 to 10 Jan 2020</v>
      </c>
      <c r="O22" s="289"/>
      <c r="P22" s="289"/>
      <c r="Q22" s="288" t="str">
        <f>G22</f>
        <v>11 Jan 2020 to 31 Mar 2020</v>
      </c>
      <c r="R22" s="289"/>
      <c r="S22" s="289"/>
      <c r="T22" s="8"/>
      <c r="U22" s="26" t="s">
        <v>37</v>
      </c>
      <c r="V22" s="26" t="s">
        <v>38</v>
      </c>
      <c r="W22" s="26" t="s">
        <v>38</v>
      </c>
      <c r="X22" s="26" t="s">
        <v>38</v>
      </c>
      <c r="Y22" s="26"/>
      <c r="AA22" s="294"/>
      <c r="AB22" s="294"/>
      <c r="AC22" s="294"/>
      <c r="AD22" s="291" t="str">
        <f>N22</f>
        <v>27 Dec 2019 to 10 Jan 2020</v>
      </c>
      <c r="AE22" s="292"/>
      <c r="AF22" s="292"/>
      <c r="AG22" s="291" t="str">
        <f>Q22</f>
        <v>11 Jan 2020 to 31 Mar 2020</v>
      </c>
      <c r="AH22" s="292"/>
      <c r="AI22" s="292"/>
      <c r="AK22" s="27" t="s">
        <v>39</v>
      </c>
      <c r="AL22" s="27"/>
      <c r="AM22" s="27" t="s">
        <v>40</v>
      </c>
      <c r="AN22" s="28"/>
      <c r="AP22" s="296"/>
      <c r="AQ22" s="296"/>
      <c r="AR22" s="296"/>
      <c r="AS22" s="282" t="str">
        <f>AD22</f>
        <v>27 Dec 2019 to 10 Jan 2020</v>
      </c>
      <c r="AT22" s="283"/>
      <c r="AU22" s="283"/>
      <c r="AV22" s="282" t="str">
        <f>AG22</f>
        <v>11 Jan 2020 to 31 Mar 2020</v>
      </c>
      <c r="AW22" s="283"/>
      <c r="AX22" s="283"/>
    </row>
    <row r="23" spans="1:50" ht="25.9" customHeight="1">
      <c r="A23" s="298"/>
      <c r="B23" s="298"/>
      <c r="C23" s="298"/>
      <c r="D23" s="29" t="s">
        <v>3</v>
      </c>
      <c r="E23" s="29" t="s">
        <v>4</v>
      </c>
      <c r="F23" s="29" t="s">
        <v>5</v>
      </c>
      <c r="G23" s="29" t="s">
        <v>3</v>
      </c>
      <c r="H23" s="29" t="s">
        <v>4</v>
      </c>
      <c r="I23" s="29" t="s">
        <v>5</v>
      </c>
      <c r="K23" s="299"/>
      <c r="L23" s="299"/>
      <c r="M23" s="299"/>
      <c r="N23" s="29" t="s">
        <v>3</v>
      </c>
      <c r="O23" s="29" t="s">
        <v>4</v>
      </c>
      <c r="P23" s="29" t="s">
        <v>5</v>
      </c>
      <c r="Q23" s="29" t="s">
        <v>3</v>
      </c>
      <c r="R23" s="29" t="s">
        <v>4</v>
      </c>
      <c r="S23" s="29" t="s">
        <v>5</v>
      </c>
      <c r="T23" s="8"/>
      <c r="U23" s="26"/>
      <c r="V23" s="26"/>
      <c r="W23" s="26"/>
      <c r="X23" s="26"/>
      <c r="Y23" s="26"/>
      <c r="AA23" s="294"/>
      <c r="AB23" s="294"/>
      <c r="AC23" s="294"/>
      <c r="AD23" s="29" t="s">
        <v>3</v>
      </c>
      <c r="AE23" s="29" t="s">
        <v>4</v>
      </c>
      <c r="AF23" s="29" t="s">
        <v>5</v>
      </c>
      <c r="AG23" s="29" t="s">
        <v>3</v>
      </c>
      <c r="AH23" s="29" t="s">
        <v>4</v>
      </c>
      <c r="AI23" s="29" t="s">
        <v>5</v>
      </c>
      <c r="AK23" s="27" t="s">
        <v>42</v>
      </c>
      <c r="AL23" s="27" t="s">
        <v>43</v>
      </c>
      <c r="AM23" s="27" t="s">
        <v>42</v>
      </c>
      <c r="AN23" s="28" t="s">
        <v>43</v>
      </c>
      <c r="AP23" s="297"/>
      <c r="AQ23" s="297"/>
      <c r="AR23" s="297"/>
      <c r="AS23" s="29" t="s">
        <v>3</v>
      </c>
      <c r="AT23" s="29" t="s">
        <v>4</v>
      </c>
      <c r="AU23" s="29" t="s">
        <v>5</v>
      </c>
      <c r="AV23" s="29" t="s">
        <v>3</v>
      </c>
      <c r="AW23" s="29" t="s">
        <v>4</v>
      </c>
      <c r="AX23" s="29" t="s">
        <v>5</v>
      </c>
    </row>
    <row r="24" spans="1:50" ht="25.9" customHeight="1">
      <c r="A24" s="30" t="s">
        <v>65</v>
      </c>
      <c r="B24" s="31" t="s">
        <v>62</v>
      </c>
      <c r="C24" s="32" t="s">
        <v>45</v>
      </c>
      <c r="D24" s="31">
        <v>795</v>
      </c>
      <c r="E24" s="31">
        <v>935</v>
      </c>
      <c r="F24" s="31">
        <v>1265</v>
      </c>
      <c r="G24" s="31">
        <v>725</v>
      </c>
      <c r="H24" s="31">
        <v>850</v>
      </c>
      <c r="I24" s="31">
        <v>1150</v>
      </c>
      <c r="K24" s="30" t="str">
        <f t="shared" ref="K24:M27" si="10">A24</f>
        <v xml:space="preserve">Beach Villa </v>
      </c>
      <c r="L24" s="31" t="str">
        <f t="shared" si="10"/>
        <v>PAI</v>
      </c>
      <c r="M24" s="31" t="str">
        <f t="shared" si="10"/>
        <v>as quoted</v>
      </c>
      <c r="N24" s="31">
        <f t="shared" ref="N24:S27" si="11">SUM(D24)</f>
        <v>795</v>
      </c>
      <c r="O24" s="31">
        <f t="shared" si="11"/>
        <v>935</v>
      </c>
      <c r="P24" s="31">
        <f t="shared" si="11"/>
        <v>1265</v>
      </c>
      <c r="Q24" s="31">
        <f t="shared" si="11"/>
        <v>725</v>
      </c>
      <c r="R24" s="31">
        <f t="shared" si="11"/>
        <v>850</v>
      </c>
      <c r="S24" s="31">
        <f t="shared" si="11"/>
        <v>1150</v>
      </c>
      <c r="T24" s="8"/>
      <c r="U24" s="33"/>
      <c r="V24" s="33"/>
      <c r="W24" s="33">
        <v>0</v>
      </c>
      <c r="X24" s="33">
        <v>0</v>
      </c>
      <c r="Y24" s="33">
        <v>0</v>
      </c>
      <c r="AA24" s="30" t="str">
        <f t="shared" ref="AA24:AI27" si="12">K24</f>
        <v xml:space="preserve">Beach Villa </v>
      </c>
      <c r="AB24" s="31" t="str">
        <f t="shared" si="12"/>
        <v>PAI</v>
      </c>
      <c r="AC24" s="31" t="str">
        <f t="shared" si="12"/>
        <v>as quoted</v>
      </c>
      <c r="AD24" s="31">
        <f t="shared" si="12"/>
        <v>795</v>
      </c>
      <c r="AE24" s="34">
        <f t="shared" si="12"/>
        <v>935</v>
      </c>
      <c r="AF24" s="34">
        <f t="shared" si="12"/>
        <v>1265</v>
      </c>
      <c r="AG24" s="34">
        <f t="shared" si="12"/>
        <v>725</v>
      </c>
      <c r="AH24" s="34">
        <f t="shared" si="12"/>
        <v>850</v>
      </c>
      <c r="AI24" s="34">
        <f t="shared" si="12"/>
        <v>1150</v>
      </c>
      <c r="AK24" s="35">
        <v>10</v>
      </c>
      <c r="AL24" s="35">
        <v>0</v>
      </c>
      <c r="AM24" s="35">
        <v>0</v>
      </c>
      <c r="AN24" s="35">
        <v>0</v>
      </c>
      <c r="AP24" s="30" t="str">
        <f t="shared" ref="AP24:AR27" si="13">AA24</f>
        <v xml:space="preserve">Beach Villa </v>
      </c>
      <c r="AQ24" s="31" t="str">
        <f t="shared" si="13"/>
        <v>PAI</v>
      </c>
      <c r="AR24" s="31" t="str">
        <f t="shared" si="13"/>
        <v>as quoted</v>
      </c>
      <c r="AS24" s="31">
        <f>AD24+AK24</f>
        <v>805</v>
      </c>
      <c r="AT24" s="31">
        <f>AE24+AK24</f>
        <v>945</v>
      </c>
      <c r="AU24" s="31">
        <f>AF24+AK24</f>
        <v>1275</v>
      </c>
      <c r="AV24" s="31">
        <f>AG24+AM24</f>
        <v>725</v>
      </c>
      <c r="AW24" s="31">
        <f>AH24+AM24</f>
        <v>850</v>
      </c>
      <c r="AX24" s="31">
        <f>AI24+AM24</f>
        <v>1150</v>
      </c>
    </row>
    <row r="25" spans="1:50" ht="25.9" customHeight="1">
      <c r="A25" s="30" t="s">
        <v>1017</v>
      </c>
      <c r="B25" s="31" t="s">
        <v>62</v>
      </c>
      <c r="C25" s="32" t="s">
        <v>45</v>
      </c>
      <c r="D25" s="31">
        <v>910</v>
      </c>
      <c r="E25" s="31">
        <v>1065</v>
      </c>
      <c r="F25" s="31">
        <v>1440</v>
      </c>
      <c r="G25" s="31">
        <v>835</v>
      </c>
      <c r="H25" s="31">
        <v>980</v>
      </c>
      <c r="I25" s="31">
        <v>1325</v>
      </c>
      <c r="K25" s="30" t="str">
        <f t="shared" si="10"/>
        <v xml:space="preserve">Pool Beach Villa </v>
      </c>
      <c r="L25" s="31" t="str">
        <f t="shared" si="10"/>
        <v>PAI</v>
      </c>
      <c r="M25" s="31" t="str">
        <f t="shared" si="10"/>
        <v>as quoted</v>
      </c>
      <c r="N25" s="31">
        <f t="shared" si="11"/>
        <v>910</v>
      </c>
      <c r="O25" s="31">
        <f t="shared" si="11"/>
        <v>1065</v>
      </c>
      <c r="P25" s="31">
        <f t="shared" si="11"/>
        <v>1440</v>
      </c>
      <c r="Q25" s="31">
        <f t="shared" si="11"/>
        <v>835</v>
      </c>
      <c r="R25" s="31">
        <f t="shared" si="11"/>
        <v>980</v>
      </c>
      <c r="S25" s="31">
        <f t="shared" si="11"/>
        <v>1325</v>
      </c>
      <c r="T25" s="8"/>
      <c r="U25" s="33"/>
      <c r="V25" s="33"/>
      <c r="W25" s="33">
        <v>0</v>
      </c>
      <c r="X25" s="33">
        <v>0</v>
      </c>
      <c r="Y25" s="33">
        <v>0</v>
      </c>
      <c r="AA25" s="30" t="str">
        <f t="shared" si="12"/>
        <v xml:space="preserve">Pool Beach Villa </v>
      </c>
      <c r="AB25" s="31" t="str">
        <f t="shared" si="12"/>
        <v>PAI</v>
      </c>
      <c r="AC25" s="31" t="str">
        <f t="shared" si="12"/>
        <v>as quoted</v>
      </c>
      <c r="AD25" s="31">
        <f t="shared" si="12"/>
        <v>910</v>
      </c>
      <c r="AE25" s="34">
        <f t="shared" si="12"/>
        <v>1065</v>
      </c>
      <c r="AF25" s="34">
        <f t="shared" si="12"/>
        <v>1440</v>
      </c>
      <c r="AG25" s="34">
        <f t="shared" si="12"/>
        <v>835</v>
      </c>
      <c r="AH25" s="34">
        <f t="shared" si="12"/>
        <v>980</v>
      </c>
      <c r="AI25" s="34">
        <f t="shared" si="12"/>
        <v>1325</v>
      </c>
      <c r="AK25" s="35">
        <v>10</v>
      </c>
      <c r="AL25" s="35">
        <v>0</v>
      </c>
      <c r="AM25" s="35">
        <v>0</v>
      </c>
      <c r="AN25" s="35">
        <v>0</v>
      </c>
      <c r="AP25" s="30" t="str">
        <f t="shared" si="13"/>
        <v xml:space="preserve">Pool Beach Villa </v>
      </c>
      <c r="AQ25" s="31" t="str">
        <f t="shared" si="13"/>
        <v>PAI</v>
      </c>
      <c r="AR25" s="31" t="str">
        <f t="shared" si="13"/>
        <v>as quoted</v>
      </c>
      <c r="AS25" s="31">
        <f>AD25+AK25</f>
        <v>920</v>
      </c>
      <c r="AT25" s="31">
        <f>AE25+AK25</f>
        <v>1075</v>
      </c>
      <c r="AU25" s="31">
        <f>AF25+AK25</f>
        <v>1450</v>
      </c>
      <c r="AV25" s="31">
        <f>AG25+AM25</f>
        <v>835</v>
      </c>
      <c r="AW25" s="31">
        <f>AH25+AM25</f>
        <v>980</v>
      </c>
      <c r="AX25" s="31">
        <f>AI25+AM25</f>
        <v>1325</v>
      </c>
    </row>
    <row r="26" spans="1:50" ht="25.9" customHeight="1">
      <c r="A26" s="30" t="s">
        <v>1018</v>
      </c>
      <c r="B26" s="31" t="s">
        <v>62</v>
      </c>
      <c r="C26" s="32" t="s">
        <v>45</v>
      </c>
      <c r="D26" s="31">
        <v>870</v>
      </c>
      <c r="E26" s="31">
        <v>1020</v>
      </c>
      <c r="F26" s="31">
        <v>1380</v>
      </c>
      <c r="G26" s="31">
        <v>795</v>
      </c>
      <c r="H26" s="31">
        <v>935</v>
      </c>
      <c r="I26" s="31">
        <v>1265</v>
      </c>
      <c r="K26" s="30" t="str">
        <f t="shared" si="10"/>
        <v xml:space="preserve">Ocean Villa </v>
      </c>
      <c r="L26" s="31" t="str">
        <f t="shared" si="10"/>
        <v>PAI</v>
      </c>
      <c r="M26" s="31" t="str">
        <f t="shared" si="10"/>
        <v>as quoted</v>
      </c>
      <c r="N26" s="31">
        <f t="shared" si="11"/>
        <v>870</v>
      </c>
      <c r="O26" s="31">
        <f t="shared" si="11"/>
        <v>1020</v>
      </c>
      <c r="P26" s="31">
        <f t="shared" si="11"/>
        <v>1380</v>
      </c>
      <c r="Q26" s="31">
        <f t="shared" si="11"/>
        <v>795</v>
      </c>
      <c r="R26" s="31">
        <f t="shared" si="11"/>
        <v>935</v>
      </c>
      <c r="S26" s="31">
        <f t="shared" si="11"/>
        <v>1265</v>
      </c>
      <c r="T26" s="8"/>
      <c r="U26" s="33"/>
      <c r="V26" s="33"/>
      <c r="W26" s="33">
        <v>0</v>
      </c>
      <c r="X26" s="33">
        <v>0</v>
      </c>
      <c r="Y26" s="33">
        <v>0</v>
      </c>
      <c r="AA26" s="30" t="str">
        <f t="shared" si="12"/>
        <v xml:space="preserve">Ocean Villa </v>
      </c>
      <c r="AB26" s="31" t="str">
        <f t="shared" si="12"/>
        <v>PAI</v>
      </c>
      <c r="AC26" s="31" t="str">
        <f t="shared" si="12"/>
        <v>as quoted</v>
      </c>
      <c r="AD26" s="31">
        <f t="shared" si="12"/>
        <v>870</v>
      </c>
      <c r="AE26" s="34">
        <f t="shared" si="12"/>
        <v>1020</v>
      </c>
      <c r="AF26" s="34">
        <f t="shared" si="12"/>
        <v>1380</v>
      </c>
      <c r="AG26" s="34">
        <f t="shared" si="12"/>
        <v>795</v>
      </c>
      <c r="AH26" s="34">
        <f t="shared" si="12"/>
        <v>935</v>
      </c>
      <c r="AI26" s="34">
        <f t="shared" si="12"/>
        <v>1265</v>
      </c>
      <c r="AK26" s="35">
        <v>10</v>
      </c>
      <c r="AL26" s="35">
        <v>0</v>
      </c>
      <c r="AM26" s="35">
        <v>0</v>
      </c>
      <c r="AN26" s="35">
        <v>0</v>
      </c>
      <c r="AP26" s="30" t="str">
        <f t="shared" si="13"/>
        <v xml:space="preserve">Ocean Villa </v>
      </c>
      <c r="AQ26" s="31" t="str">
        <f t="shared" si="13"/>
        <v>PAI</v>
      </c>
      <c r="AR26" s="31" t="str">
        <f t="shared" si="13"/>
        <v>as quoted</v>
      </c>
      <c r="AS26" s="31">
        <f>AD26+AK26</f>
        <v>880</v>
      </c>
      <c r="AT26" s="31">
        <f>AE26+AK26</f>
        <v>1030</v>
      </c>
      <c r="AU26" s="31">
        <f>AF26+AK26</f>
        <v>1390</v>
      </c>
      <c r="AV26" s="31">
        <f>AG26+AM26</f>
        <v>795</v>
      </c>
      <c r="AW26" s="31">
        <f>AH26+AM26</f>
        <v>935</v>
      </c>
      <c r="AX26" s="31">
        <f>AI26+AM26</f>
        <v>1265</v>
      </c>
    </row>
    <row r="27" spans="1:50" ht="25.9" customHeight="1">
      <c r="A27" s="30" t="s">
        <v>1019</v>
      </c>
      <c r="B27" s="31" t="s">
        <v>62</v>
      </c>
      <c r="C27" s="32" t="s">
        <v>45</v>
      </c>
      <c r="D27" s="31">
        <v>1660</v>
      </c>
      <c r="E27" s="31">
        <v>1700</v>
      </c>
      <c r="F27" s="31">
        <v>0</v>
      </c>
      <c r="G27" s="31">
        <v>1425</v>
      </c>
      <c r="H27" s="31">
        <v>1470</v>
      </c>
      <c r="I27" s="31">
        <v>0</v>
      </c>
      <c r="K27" s="30" t="str">
        <f t="shared" si="10"/>
        <v>Ocean Suite</v>
      </c>
      <c r="L27" s="31" t="str">
        <f t="shared" si="10"/>
        <v>PAI</v>
      </c>
      <c r="M27" s="31" t="str">
        <f t="shared" si="10"/>
        <v>as quoted</v>
      </c>
      <c r="N27" s="31">
        <f t="shared" si="11"/>
        <v>1660</v>
      </c>
      <c r="O27" s="31">
        <f t="shared" si="11"/>
        <v>1700</v>
      </c>
      <c r="P27" s="31">
        <f t="shared" si="11"/>
        <v>0</v>
      </c>
      <c r="Q27" s="31">
        <f t="shared" si="11"/>
        <v>1425</v>
      </c>
      <c r="R27" s="31">
        <f t="shared" si="11"/>
        <v>1470</v>
      </c>
      <c r="S27" s="31">
        <f t="shared" si="11"/>
        <v>0</v>
      </c>
      <c r="T27" s="8"/>
      <c r="U27" s="33"/>
      <c r="V27" s="33"/>
      <c r="W27" s="33">
        <v>0</v>
      </c>
      <c r="X27" s="33">
        <v>0</v>
      </c>
      <c r="Y27" s="33">
        <v>0</v>
      </c>
      <c r="AA27" s="30" t="str">
        <f t="shared" si="12"/>
        <v>Ocean Suite</v>
      </c>
      <c r="AB27" s="31" t="str">
        <f t="shared" si="12"/>
        <v>PAI</v>
      </c>
      <c r="AC27" s="31" t="str">
        <f t="shared" si="12"/>
        <v>as quoted</v>
      </c>
      <c r="AD27" s="31">
        <f t="shared" si="12"/>
        <v>1660</v>
      </c>
      <c r="AE27" s="34">
        <f t="shared" si="12"/>
        <v>1700</v>
      </c>
      <c r="AF27" s="34">
        <f t="shared" si="12"/>
        <v>0</v>
      </c>
      <c r="AG27" s="34">
        <f t="shared" si="12"/>
        <v>1425</v>
      </c>
      <c r="AH27" s="34">
        <f t="shared" si="12"/>
        <v>1470</v>
      </c>
      <c r="AI27" s="34">
        <f t="shared" si="12"/>
        <v>0</v>
      </c>
      <c r="AK27" s="35">
        <v>10</v>
      </c>
      <c r="AL27" s="35">
        <v>0</v>
      </c>
      <c r="AM27" s="35">
        <v>0</v>
      </c>
      <c r="AN27" s="35">
        <v>0</v>
      </c>
      <c r="AP27" s="30" t="str">
        <f t="shared" si="13"/>
        <v>Ocean Suite</v>
      </c>
      <c r="AQ27" s="31" t="str">
        <f t="shared" si="13"/>
        <v>PAI</v>
      </c>
      <c r="AR27" s="31" t="str">
        <f t="shared" si="13"/>
        <v>as quoted</v>
      </c>
      <c r="AS27" s="31">
        <f>AD27+AK27</f>
        <v>1670</v>
      </c>
      <c r="AT27" s="31">
        <f>AE27+AK27</f>
        <v>1710</v>
      </c>
      <c r="AU27" s="31" t="s">
        <v>71</v>
      </c>
      <c r="AV27" s="31">
        <f>AG27+AM27</f>
        <v>1425</v>
      </c>
      <c r="AW27" s="31">
        <f>AH27+AM27</f>
        <v>1470</v>
      </c>
      <c r="AX27" s="31" t="s">
        <v>71</v>
      </c>
    </row>
    <row r="28" spans="1:50" ht="25.9" customHeight="1">
      <c r="A28" s="30"/>
      <c r="B28" s="31"/>
      <c r="C28" s="32"/>
      <c r="D28" s="315" t="s">
        <v>279</v>
      </c>
      <c r="E28" s="317"/>
      <c r="F28" s="158"/>
      <c r="G28" s="315" t="s">
        <v>279</v>
      </c>
      <c r="H28" s="317"/>
      <c r="I28" s="158" t="s">
        <v>340</v>
      </c>
      <c r="K28" s="30"/>
      <c r="L28" s="31"/>
      <c r="M28" s="31"/>
      <c r="N28" s="31"/>
      <c r="O28" s="31"/>
      <c r="P28" s="31"/>
      <c r="Q28" s="31"/>
      <c r="R28" s="31"/>
      <c r="S28" s="31">
        <f>SUM(I28)</f>
        <v>0</v>
      </c>
      <c r="T28" s="8"/>
      <c r="U28" s="33"/>
      <c r="V28" s="33"/>
      <c r="W28" s="33"/>
      <c r="X28" s="33"/>
      <c r="Y28" s="33"/>
      <c r="AA28" s="30"/>
      <c r="AB28" s="31"/>
      <c r="AC28" s="31"/>
      <c r="AD28" s="31"/>
      <c r="AE28" s="34"/>
      <c r="AF28" s="34">
        <f>P28</f>
        <v>0</v>
      </c>
      <c r="AG28" s="34"/>
      <c r="AH28" s="34"/>
      <c r="AI28" s="34">
        <f>S28</f>
        <v>0</v>
      </c>
      <c r="AK28" s="35"/>
      <c r="AL28" s="35"/>
      <c r="AM28" s="35"/>
      <c r="AN28" s="35"/>
      <c r="AP28" s="30"/>
      <c r="AQ28" s="31"/>
      <c r="AR28" s="31"/>
      <c r="AS28" s="31"/>
      <c r="AT28" s="31"/>
      <c r="AU28" s="31">
        <f>AF28+AK28</f>
        <v>0</v>
      </c>
      <c r="AV28" s="31"/>
      <c r="AW28" s="31"/>
      <c r="AX28" s="31">
        <f>AI28+AM28</f>
        <v>0</v>
      </c>
    </row>
    <row r="29" spans="1:50" ht="25.9" customHeight="1">
      <c r="A29" s="30" t="s">
        <v>550</v>
      </c>
      <c r="B29" s="31" t="s">
        <v>62</v>
      </c>
      <c r="C29" s="32" t="s">
        <v>68</v>
      </c>
      <c r="D29" s="31"/>
      <c r="E29" s="31">
        <v>1500</v>
      </c>
      <c r="F29" s="31">
        <v>300</v>
      </c>
      <c r="G29" s="31"/>
      <c r="H29" s="31">
        <v>1360</v>
      </c>
      <c r="I29" s="31">
        <v>300</v>
      </c>
      <c r="K29" s="30" t="str">
        <f t="shared" ref="K29:M31" si="14">A29</f>
        <v>Family Beach Villa</v>
      </c>
      <c r="L29" s="31" t="str">
        <f t="shared" si="14"/>
        <v>PAI</v>
      </c>
      <c r="M29" s="31" t="str">
        <f t="shared" si="14"/>
        <v>04 Persons</v>
      </c>
      <c r="N29" s="31">
        <f t="shared" ref="N29:R31" si="15">SUM(D29)</f>
        <v>0</v>
      </c>
      <c r="O29" s="31">
        <f t="shared" si="15"/>
        <v>1500</v>
      </c>
      <c r="P29" s="31">
        <f t="shared" si="15"/>
        <v>300</v>
      </c>
      <c r="Q29" s="31">
        <f t="shared" si="15"/>
        <v>0</v>
      </c>
      <c r="R29" s="31">
        <f t="shared" si="15"/>
        <v>1360</v>
      </c>
      <c r="S29" s="31">
        <f>SUM(I29)</f>
        <v>300</v>
      </c>
      <c r="T29" s="8"/>
      <c r="U29" s="33"/>
      <c r="V29" s="33"/>
      <c r="W29" s="33">
        <v>0</v>
      </c>
      <c r="X29" s="33">
        <v>0</v>
      </c>
      <c r="Y29" s="33">
        <v>0</v>
      </c>
      <c r="AA29" s="30" t="str">
        <f t="shared" ref="AA29:AE31" si="16">K29</f>
        <v>Family Beach Villa</v>
      </c>
      <c r="AB29" s="31" t="str">
        <f t="shared" si="16"/>
        <v>PAI</v>
      </c>
      <c r="AC29" s="31" t="str">
        <f t="shared" si="16"/>
        <v>04 Persons</v>
      </c>
      <c r="AD29" s="31">
        <f t="shared" si="16"/>
        <v>0</v>
      </c>
      <c r="AE29" s="34">
        <f t="shared" si="16"/>
        <v>1500</v>
      </c>
      <c r="AF29" s="34">
        <f>P29</f>
        <v>300</v>
      </c>
      <c r="AG29" s="34">
        <f t="shared" ref="AG29:AH31" si="17">Q29</f>
        <v>0</v>
      </c>
      <c r="AH29" s="34">
        <f t="shared" si="17"/>
        <v>1360</v>
      </c>
      <c r="AI29" s="34">
        <f>S29</f>
        <v>300</v>
      </c>
      <c r="AK29" s="35">
        <v>10</v>
      </c>
      <c r="AL29" s="35">
        <v>0</v>
      </c>
      <c r="AM29" s="35">
        <v>0</v>
      </c>
      <c r="AN29" s="35">
        <v>0</v>
      </c>
      <c r="AP29" s="30" t="str">
        <f t="shared" ref="AP29:AR31" si="18">AA29</f>
        <v>Family Beach Villa</v>
      </c>
      <c r="AQ29" s="31" t="str">
        <f t="shared" si="18"/>
        <v>PAI</v>
      </c>
      <c r="AR29" s="31" t="str">
        <f t="shared" si="18"/>
        <v>04 Persons</v>
      </c>
      <c r="AS29" s="31">
        <f>AD29+AK29</f>
        <v>10</v>
      </c>
      <c r="AT29" s="31">
        <f>AE29+AK29</f>
        <v>1510</v>
      </c>
      <c r="AU29" s="31">
        <f>AF29</f>
        <v>300</v>
      </c>
      <c r="AV29" s="31">
        <f>AG29+AM29</f>
        <v>0</v>
      </c>
      <c r="AW29" s="31">
        <f>AH29+AM29</f>
        <v>1360</v>
      </c>
      <c r="AX29" s="31">
        <f>AI29</f>
        <v>300</v>
      </c>
    </row>
    <row r="30" spans="1:50" ht="25.9" customHeight="1">
      <c r="A30" s="30" t="s">
        <v>1020</v>
      </c>
      <c r="B30" s="31" t="s">
        <v>62</v>
      </c>
      <c r="C30" s="32" t="s">
        <v>68</v>
      </c>
      <c r="D30" s="31"/>
      <c r="E30" s="31">
        <v>1670</v>
      </c>
      <c r="F30" s="31">
        <v>300</v>
      </c>
      <c r="G30" s="31"/>
      <c r="H30" s="31">
        <v>1530</v>
      </c>
      <c r="I30" s="31">
        <v>300</v>
      </c>
      <c r="K30" s="30" t="str">
        <f t="shared" si="14"/>
        <v>Family Pool Beach Villa</v>
      </c>
      <c r="L30" s="31" t="str">
        <f t="shared" si="14"/>
        <v>PAI</v>
      </c>
      <c r="M30" s="31" t="str">
        <f t="shared" si="14"/>
        <v>04 Persons</v>
      </c>
      <c r="N30" s="31">
        <f t="shared" si="15"/>
        <v>0</v>
      </c>
      <c r="O30" s="31">
        <f t="shared" si="15"/>
        <v>1670</v>
      </c>
      <c r="P30" s="31">
        <f t="shared" si="15"/>
        <v>300</v>
      </c>
      <c r="Q30" s="31">
        <f t="shared" si="15"/>
        <v>0</v>
      </c>
      <c r="R30" s="31">
        <f t="shared" si="15"/>
        <v>1530</v>
      </c>
      <c r="S30" s="31">
        <f>SUM(I30)</f>
        <v>300</v>
      </c>
      <c r="T30" s="8"/>
      <c r="U30" s="33"/>
      <c r="V30" s="33"/>
      <c r="W30" s="33">
        <v>0</v>
      </c>
      <c r="X30" s="33">
        <v>0</v>
      </c>
      <c r="Y30" s="33">
        <v>0</v>
      </c>
      <c r="AA30" s="30" t="str">
        <f t="shared" si="16"/>
        <v>Family Pool Beach Villa</v>
      </c>
      <c r="AB30" s="31" t="str">
        <f t="shared" si="16"/>
        <v>PAI</v>
      </c>
      <c r="AC30" s="31" t="str">
        <f t="shared" si="16"/>
        <v>04 Persons</v>
      </c>
      <c r="AD30" s="31">
        <f t="shared" si="16"/>
        <v>0</v>
      </c>
      <c r="AE30" s="34">
        <f t="shared" si="16"/>
        <v>1670</v>
      </c>
      <c r="AF30" s="34">
        <f>P30</f>
        <v>300</v>
      </c>
      <c r="AG30" s="34">
        <f t="shared" si="17"/>
        <v>0</v>
      </c>
      <c r="AH30" s="34">
        <f t="shared" si="17"/>
        <v>1530</v>
      </c>
      <c r="AI30" s="34">
        <f>S30</f>
        <v>300</v>
      </c>
      <c r="AK30" s="35">
        <v>10</v>
      </c>
      <c r="AL30" s="35">
        <v>0</v>
      </c>
      <c r="AM30" s="35">
        <v>0</v>
      </c>
      <c r="AN30" s="35">
        <v>0</v>
      </c>
      <c r="AP30" s="30" t="str">
        <f t="shared" si="18"/>
        <v>Family Pool Beach Villa</v>
      </c>
      <c r="AQ30" s="31" t="str">
        <f t="shared" si="18"/>
        <v>PAI</v>
      </c>
      <c r="AR30" s="31" t="str">
        <f t="shared" si="18"/>
        <v>04 Persons</v>
      </c>
      <c r="AS30" s="31">
        <f>AD30+AK30</f>
        <v>10</v>
      </c>
      <c r="AT30" s="31">
        <f>AE30+AK30</f>
        <v>1680</v>
      </c>
      <c r="AU30" s="31">
        <f>AF30</f>
        <v>300</v>
      </c>
      <c r="AV30" s="31">
        <f>AG30+AM30</f>
        <v>0</v>
      </c>
      <c r="AW30" s="31">
        <f>AH30+AM30</f>
        <v>1530</v>
      </c>
      <c r="AX30" s="31">
        <f>AI30</f>
        <v>300</v>
      </c>
    </row>
    <row r="31" spans="1:50" ht="25.9" customHeight="1">
      <c r="A31" s="30" t="s">
        <v>1021</v>
      </c>
      <c r="B31" s="31" t="s">
        <v>62</v>
      </c>
      <c r="C31" s="32" t="s">
        <v>68</v>
      </c>
      <c r="D31" s="31"/>
      <c r="E31" s="31">
        <v>5695</v>
      </c>
      <c r="F31" s="31">
        <v>600</v>
      </c>
      <c r="G31" s="31"/>
      <c r="H31" s="31">
        <v>4845</v>
      </c>
      <c r="I31" s="31">
        <v>600</v>
      </c>
      <c r="K31" s="30" t="str">
        <f t="shared" si="14"/>
        <v>Ocean Residence</v>
      </c>
      <c r="L31" s="31" t="str">
        <f t="shared" si="14"/>
        <v>PAI</v>
      </c>
      <c r="M31" s="31" t="str">
        <f t="shared" si="14"/>
        <v>04 Persons</v>
      </c>
      <c r="N31" s="31">
        <f t="shared" si="15"/>
        <v>0</v>
      </c>
      <c r="O31" s="31">
        <f t="shared" si="15"/>
        <v>5695</v>
      </c>
      <c r="P31" s="31">
        <f t="shared" si="15"/>
        <v>600</v>
      </c>
      <c r="Q31" s="31">
        <f t="shared" si="15"/>
        <v>0</v>
      </c>
      <c r="R31" s="31">
        <f t="shared" si="15"/>
        <v>4845</v>
      </c>
      <c r="S31" s="31">
        <f>SUM(I31)</f>
        <v>600</v>
      </c>
      <c r="T31" s="8"/>
      <c r="U31" s="33"/>
      <c r="V31" s="33"/>
      <c r="W31" s="33">
        <v>0</v>
      </c>
      <c r="X31" s="33">
        <v>0</v>
      </c>
      <c r="Y31" s="33">
        <v>0</v>
      </c>
      <c r="AA31" s="30" t="str">
        <f t="shared" si="16"/>
        <v>Ocean Residence</v>
      </c>
      <c r="AB31" s="31" t="str">
        <f t="shared" si="16"/>
        <v>PAI</v>
      </c>
      <c r="AC31" s="31" t="str">
        <f t="shared" si="16"/>
        <v>04 Persons</v>
      </c>
      <c r="AD31" s="31">
        <f t="shared" si="16"/>
        <v>0</v>
      </c>
      <c r="AE31" s="34">
        <f t="shared" si="16"/>
        <v>5695</v>
      </c>
      <c r="AF31" s="34">
        <f>P31</f>
        <v>600</v>
      </c>
      <c r="AG31" s="34">
        <f t="shared" si="17"/>
        <v>0</v>
      </c>
      <c r="AH31" s="34">
        <f t="shared" si="17"/>
        <v>4845</v>
      </c>
      <c r="AI31" s="34">
        <f>S31</f>
        <v>600</v>
      </c>
      <c r="AK31" s="35">
        <v>10</v>
      </c>
      <c r="AL31" s="35">
        <v>0</v>
      </c>
      <c r="AM31" s="35">
        <v>0</v>
      </c>
      <c r="AN31" s="35">
        <v>0</v>
      </c>
      <c r="AP31" s="30" t="str">
        <f t="shared" si="18"/>
        <v>Ocean Residence</v>
      </c>
      <c r="AQ31" s="31" t="str">
        <f t="shared" si="18"/>
        <v>PAI</v>
      </c>
      <c r="AR31" s="31" t="str">
        <f t="shared" si="18"/>
        <v>04 Persons</v>
      </c>
      <c r="AS31" s="31">
        <f>AD31+AK31</f>
        <v>10</v>
      </c>
      <c r="AT31" s="31">
        <f>AE31+AK31</f>
        <v>5705</v>
      </c>
      <c r="AU31" s="31">
        <f>AF31</f>
        <v>600</v>
      </c>
      <c r="AV31" s="31">
        <f>AG31+AM31</f>
        <v>0</v>
      </c>
      <c r="AW31" s="31">
        <f>AH31+AM31</f>
        <v>4845</v>
      </c>
      <c r="AX31" s="31">
        <f>AI31</f>
        <v>600</v>
      </c>
    </row>
    <row r="33" spans="1:50" ht="25.9" customHeight="1">
      <c r="A33" s="298" t="s">
        <v>0</v>
      </c>
      <c r="B33" s="298" t="s">
        <v>1</v>
      </c>
      <c r="C33" s="298" t="s">
        <v>29</v>
      </c>
      <c r="D33" s="285" t="s">
        <v>51</v>
      </c>
      <c r="E33" s="286"/>
      <c r="F33" s="286"/>
      <c r="G33" s="285" t="s">
        <v>52</v>
      </c>
      <c r="H33" s="286"/>
      <c r="I33" s="286"/>
      <c r="K33" s="299" t="s">
        <v>0</v>
      </c>
      <c r="L33" s="299" t="s">
        <v>1</v>
      </c>
      <c r="M33" s="299" t="s">
        <v>29</v>
      </c>
      <c r="N33" s="288" t="str">
        <f>D33</f>
        <v>Season 5</v>
      </c>
      <c r="O33" s="289"/>
      <c r="P33" s="289"/>
      <c r="Q33" s="288" t="str">
        <f>G33</f>
        <v>Season 6</v>
      </c>
      <c r="R33" s="289"/>
      <c r="S33" s="289"/>
      <c r="T33" s="8"/>
      <c r="U33" s="26" t="s">
        <v>32</v>
      </c>
      <c r="V33" s="26" t="s">
        <v>33</v>
      </c>
      <c r="W33" s="26" t="s">
        <v>34</v>
      </c>
      <c r="X33" s="26" t="s">
        <v>34</v>
      </c>
      <c r="Y33" s="26" t="s">
        <v>34</v>
      </c>
      <c r="AA33" s="294" t="s">
        <v>0</v>
      </c>
      <c r="AB33" s="294" t="s">
        <v>1</v>
      </c>
      <c r="AC33" s="294" t="s">
        <v>29</v>
      </c>
      <c r="AD33" s="291" t="str">
        <f>N33</f>
        <v>Season 5</v>
      </c>
      <c r="AE33" s="292"/>
      <c r="AF33" s="292"/>
      <c r="AG33" s="291" t="str">
        <f>Q33</f>
        <v>Season 6</v>
      </c>
      <c r="AH33" s="292"/>
      <c r="AI33" s="292"/>
      <c r="AK33" s="27"/>
      <c r="AL33" s="27"/>
      <c r="AM33" s="27"/>
      <c r="AN33" s="28"/>
      <c r="AP33" s="295" t="s">
        <v>0</v>
      </c>
      <c r="AQ33" s="295" t="s">
        <v>1</v>
      </c>
      <c r="AR33" s="295" t="s">
        <v>29</v>
      </c>
      <c r="AS33" s="282" t="str">
        <f>AD33</f>
        <v>Season 5</v>
      </c>
      <c r="AT33" s="283"/>
      <c r="AU33" s="283"/>
      <c r="AV33" s="282" t="str">
        <f>AG33</f>
        <v>Season 6</v>
      </c>
      <c r="AW33" s="283"/>
      <c r="AX33" s="283"/>
    </row>
    <row r="34" spans="1:50" ht="25.9" customHeight="1">
      <c r="A34" s="298"/>
      <c r="B34" s="298"/>
      <c r="C34" s="298"/>
      <c r="D34" s="285" t="s">
        <v>50</v>
      </c>
      <c r="E34" s="286"/>
      <c r="F34" s="286"/>
      <c r="G34" s="285" t="s">
        <v>61</v>
      </c>
      <c r="H34" s="286"/>
      <c r="I34" s="286"/>
      <c r="K34" s="299"/>
      <c r="L34" s="299"/>
      <c r="M34" s="299"/>
      <c r="N34" s="288" t="str">
        <f>D34</f>
        <v>01 Apr 2020 to 30 Apr 2020</v>
      </c>
      <c r="O34" s="289"/>
      <c r="P34" s="289"/>
      <c r="Q34" s="288" t="str">
        <f>G34</f>
        <v>01 May 2020 to 31 Oct 2020</v>
      </c>
      <c r="R34" s="289"/>
      <c r="S34" s="289"/>
      <c r="T34" s="8"/>
      <c r="U34" s="26" t="s">
        <v>37</v>
      </c>
      <c r="V34" s="26" t="s">
        <v>38</v>
      </c>
      <c r="W34" s="26" t="s">
        <v>38</v>
      </c>
      <c r="X34" s="26" t="s">
        <v>38</v>
      </c>
      <c r="Y34" s="26"/>
      <c r="AA34" s="294"/>
      <c r="AB34" s="294"/>
      <c r="AC34" s="294"/>
      <c r="AD34" s="291" t="str">
        <f>N34</f>
        <v>01 Apr 2020 to 30 Apr 2020</v>
      </c>
      <c r="AE34" s="292"/>
      <c r="AF34" s="292"/>
      <c r="AG34" s="291" t="str">
        <f>Q34</f>
        <v>01 May 2020 to 31 Oct 2020</v>
      </c>
      <c r="AH34" s="292"/>
      <c r="AI34" s="292"/>
      <c r="AK34" s="27" t="s">
        <v>39</v>
      </c>
      <c r="AL34" s="27"/>
      <c r="AM34" s="27" t="s">
        <v>40</v>
      </c>
      <c r="AN34" s="28"/>
      <c r="AP34" s="296"/>
      <c r="AQ34" s="296"/>
      <c r="AR34" s="296"/>
      <c r="AS34" s="282" t="str">
        <f>AD34</f>
        <v>01 Apr 2020 to 30 Apr 2020</v>
      </c>
      <c r="AT34" s="283"/>
      <c r="AU34" s="283"/>
      <c r="AV34" s="282" t="str">
        <f>AG34</f>
        <v>01 May 2020 to 31 Oct 2020</v>
      </c>
      <c r="AW34" s="283"/>
      <c r="AX34" s="283"/>
    </row>
    <row r="35" spans="1:50" ht="25.9" customHeight="1">
      <c r="A35" s="298"/>
      <c r="B35" s="298"/>
      <c r="C35" s="298"/>
      <c r="D35" s="29" t="s">
        <v>3</v>
      </c>
      <c r="E35" s="29" t="s">
        <v>4</v>
      </c>
      <c r="F35" s="29" t="s">
        <v>5</v>
      </c>
      <c r="G35" s="29" t="s">
        <v>3</v>
      </c>
      <c r="H35" s="29" t="s">
        <v>4</v>
      </c>
      <c r="I35" s="29" t="s">
        <v>5</v>
      </c>
      <c r="K35" s="299"/>
      <c r="L35" s="299"/>
      <c r="M35" s="299"/>
      <c r="N35" s="29" t="s">
        <v>3</v>
      </c>
      <c r="O35" s="29" t="s">
        <v>4</v>
      </c>
      <c r="P35" s="29" t="s">
        <v>5</v>
      </c>
      <c r="Q35" s="29" t="s">
        <v>3</v>
      </c>
      <c r="R35" s="29" t="s">
        <v>4</v>
      </c>
      <c r="S35" s="29" t="s">
        <v>5</v>
      </c>
      <c r="T35" s="8"/>
      <c r="U35" s="26"/>
      <c r="V35" s="26"/>
      <c r="W35" s="26"/>
      <c r="X35" s="26"/>
      <c r="Y35" s="26"/>
      <c r="AA35" s="294"/>
      <c r="AB35" s="294"/>
      <c r="AC35" s="294"/>
      <c r="AD35" s="29" t="s">
        <v>3</v>
      </c>
      <c r="AE35" s="29" t="s">
        <v>4</v>
      </c>
      <c r="AF35" s="29" t="s">
        <v>5</v>
      </c>
      <c r="AG35" s="29" t="s">
        <v>3</v>
      </c>
      <c r="AH35" s="29" t="s">
        <v>4</v>
      </c>
      <c r="AI35" s="29" t="s">
        <v>5</v>
      </c>
      <c r="AK35" s="27" t="s">
        <v>42</v>
      </c>
      <c r="AL35" s="27" t="s">
        <v>43</v>
      </c>
      <c r="AM35" s="27" t="s">
        <v>42</v>
      </c>
      <c r="AN35" s="28" t="s">
        <v>43</v>
      </c>
      <c r="AP35" s="297"/>
      <c r="AQ35" s="297"/>
      <c r="AR35" s="297"/>
      <c r="AS35" s="29" t="s">
        <v>3</v>
      </c>
      <c r="AT35" s="29" t="s">
        <v>4</v>
      </c>
      <c r="AU35" s="29" t="s">
        <v>5</v>
      </c>
      <c r="AV35" s="29" t="s">
        <v>3</v>
      </c>
      <c r="AW35" s="29" t="s">
        <v>4</v>
      </c>
      <c r="AX35" s="29" t="s">
        <v>5</v>
      </c>
    </row>
    <row r="36" spans="1:50" ht="25.9" customHeight="1">
      <c r="A36" s="30" t="s">
        <v>65</v>
      </c>
      <c r="B36" s="31" t="s">
        <v>62</v>
      </c>
      <c r="C36" s="32" t="s">
        <v>45</v>
      </c>
      <c r="D36" s="31">
        <v>640</v>
      </c>
      <c r="E36" s="31">
        <v>765</v>
      </c>
      <c r="F36" s="31">
        <v>1020</v>
      </c>
      <c r="G36" s="31">
        <v>510</v>
      </c>
      <c r="H36" s="31">
        <v>595</v>
      </c>
      <c r="I36" s="31">
        <v>805</v>
      </c>
      <c r="K36" s="30" t="str">
        <f t="shared" ref="K36:M39" si="19">A36</f>
        <v xml:space="preserve">Beach Villa </v>
      </c>
      <c r="L36" s="31" t="str">
        <f t="shared" si="19"/>
        <v>PAI</v>
      </c>
      <c r="M36" s="31" t="str">
        <f t="shared" si="19"/>
        <v>as quoted</v>
      </c>
      <c r="N36" s="31">
        <f t="shared" ref="N36:S39" si="20">SUM(D36)</f>
        <v>640</v>
      </c>
      <c r="O36" s="31">
        <f t="shared" si="20"/>
        <v>765</v>
      </c>
      <c r="P36" s="31">
        <f t="shared" si="20"/>
        <v>1020</v>
      </c>
      <c r="Q36" s="31">
        <f t="shared" si="20"/>
        <v>510</v>
      </c>
      <c r="R36" s="31">
        <f t="shared" si="20"/>
        <v>595</v>
      </c>
      <c r="S36" s="31">
        <f t="shared" si="20"/>
        <v>805</v>
      </c>
      <c r="T36" s="8"/>
      <c r="U36" s="33"/>
      <c r="V36" s="33"/>
      <c r="W36" s="33">
        <v>0</v>
      </c>
      <c r="X36" s="33">
        <v>0</v>
      </c>
      <c r="Y36" s="33">
        <v>0</v>
      </c>
      <c r="AA36" s="30" t="str">
        <f t="shared" ref="AA36:AI39" si="21">K36</f>
        <v xml:space="preserve">Beach Villa </v>
      </c>
      <c r="AB36" s="31" t="str">
        <f t="shared" si="21"/>
        <v>PAI</v>
      </c>
      <c r="AC36" s="31" t="str">
        <f t="shared" si="21"/>
        <v>as quoted</v>
      </c>
      <c r="AD36" s="31">
        <f t="shared" si="21"/>
        <v>640</v>
      </c>
      <c r="AE36" s="34">
        <f t="shared" si="21"/>
        <v>765</v>
      </c>
      <c r="AF36" s="34">
        <f t="shared" si="21"/>
        <v>1020</v>
      </c>
      <c r="AG36" s="34">
        <f t="shared" si="21"/>
        <v>510</v>
      </c>
      <c r="AH36" s="34">
        <f t="shared" si="21"/>
        <v>595</v>
      </c>
      <c r="AI36" s="34">
        <f t="shared" si="21"/>
        <v>805</v>
      </c>
      <c r="AK36" s="35">
        <v>0</v>
      </c>
      <c r="AL36" s="35">
        <v>0</v>
      </c>
      <c r="AM36" s="35">
        <v>0</v>
      </c>
      <c r="AN36" s="35">
        <v>0</v>
      </c>
      <c r="AP36" s="30" t="str">
        <f t="shared" ref="AP36:AR39" si="22">AA36</f>
        <v xml:space="preserve">Beach Villa </v>
      </c>
      <c r="AQ36" s="31" t="str">
        <f t="shared" si="22"/>
        <v>PAI</v>
      </c>
      <c r="AR36" s="31" t="str">
        <f t="shared" si="22"/>
        <v>as quoted</v>
      </c>
      <c r="AS36" s="31">
        <f>AD36+AK36</f>
        <v>640</v>
      </c>
      <c r="AT36" s="31">
        <f>AE36+AK36</f>
        <v>765</v>
      </c>
      <c r="AU36" s="31">
        <f>AF36+AK36</f>
        <v>1020</v>
      </c>
      <c r="AV36" s="31">
        <f>AG36+AM36</f>
        <v>510</v>
      </c>
      <c r="AW36" s="31">
        <f>AH36+AM36</f>
        <v>595</v>
      </c>
      <c r="AX36" s="31">
        <f>AI36+AM36</f>
        <v>805</v>
      </c>
    </row>
    <row r="37" spans="1:50" ht="25.9" customHeight="1">
      <c r="A37" s="30" t="s">
        <v>1017</v>
      </c>
      <c r="B37" s="31" t="s">
        <v>62</v>
      </c>
      <c r="C37" s="32" t="s">
        <v>45</v>
      </c>
      <c r="D37" s="31">
        <v>765</v>
      </c>
      <c r="E37" s="31">
        <v>895</v>
      </c>
      <c r="F37" s="31">
        <v>1210</v>
      </c>
      <c r="G37" s="31">
        <v>620</v>
      </c>
      <c r="H37" s="31">
        <v>725</v>
      </c>
      <c r="I37" s="31">
        <v>980</v>
      </c>
      <c r="K37" s="30" t="str">
        <f t="shared" si="19"/>
        <v xml:space="preserve">Pool Beach Villa </v>
      </c>
      <c r="L37" s="31" t="str">
        <f t="shared" si="19"/>
        <v>PAI</v>
      </c>
      <c r="M37" s="31" t="str">
        <f t="shared" si="19"/>
        <v>as quoted</v>
      </c>
      <c r="N37" s="31">
        <f t="shared" si="20"/>
        <v>765</v>
      </c>
      <c r="O37" s="31">
        <f t="shared" si="20"/>
        <v>895</v>
      </c>
      <c r="P37" s="31">
        <f t="shared" si="20"/>
        <v>1210</v>
      </c>
      <c r="Q37" s="31">
        <f t="shared" si="20"/>
        <v>620</v>
      </c>
      <c r="R37" s="31">
        <f t="shared" si="20"/>
        <v>725</v>
      </c>
      <c r="S37" s="31">
        <f t="shared" si="20"/>
        <v>980</v>
      </c>
      <c r="T37" s="8"/>
      <c r="U37" s="33"/>
      <c r="V37" s="33"/>
      <c r="W37" s="33">
        <v>0</v>
      </c>
      <c r="X37" s="33">
        <v>0</v>
      </c>
      <c r="Y37" s="33">
        <v>0</v>
      </c>
      <c r="AA37" s="30" t="str">
        <f t="shared" si="21"/>
        <v xml:space="preserve">Pool Beach Villa </v>
      </c>
      <c r="AB37" s="31" t="str">
        <f t="shared" si="21"/>
        <v>PAI</v>
      </c>
      <c r="AC37" s="31" t="str">
        <f t="shared" si="21"/>
        <v>as quoted</v>
      </c>
      <c r="AD37" s="31">
        <f t="shared" si="21"/>
        <v>765</v>
      </c>
      <c r="AE37" s="34">
        <f t="shared" si="21"/>
        <v>895</v>
      </c>
      <c r="AF37" s="34">
        <f t="shared" si="21"/>
        <v>1210</v>
      </c>
      <c r="AG37" s="34">
        <f t="shared" si="21"/>
        <v>620</v>
      </c>
      <c r="AH37" s="34">
        <f t="shared" si="21"/>
        <v>725</v>
      </c>
      <c r="AI37" s="34">
        <f t="shared" si="21"/>
        <v>980</v>
      </c>
      <c r="AK37" s="35">
        <v>0</v>
      </c>
      <c r="AL37" s="35">
        <v>0</v>
      </c>
      <c r="AM37" s="35">
        <v>0</v>
      </c>
      <c r="AN37" s="35">
        <v>0</v>
      </c>
      <c r="AP37" s="30" t="str">
        <f t="shared" si="22"/>
        <v xml:space="preserve">Pool Beach Villa </v>
      </c>
      <c r="AQ37" s="31" t="str">
        <f t="shared" si="22"/>
        <v>PAI</v>
      </c>
      <c r="AR37" s="31" t="str">
        <f t="shared" si="22"/>
        <v>as quoted</v>
      </c>
      <c r="AS37" s="31">
        <f>AD37+AK37</f>
        <v>765</v>
      </c>
      <c r="AT37" s="31">
        <f>AE37+AK37</f>
        <v>895</v>
      </c>
      <c r="AU37" s="31">
        <f>AF37+AK37</f>
        <v>1210</v>
      </c>
      <c r="AV37" s="31">
        <f>AG37+AM37</f>
        <v>620</v>
      </c>
      <c r="AW37" s="31">
        <f>AH37+AM37</f>
        <v>725</v>
      </c>
      <c r="AX37" s="31">
        <f>AI37+AM37</f>
        <v>980</v>
      </c>
    </row>
    <row r="38" spans="1:50" ht="25.9" customHeight="1">
      <c r="A38" s="30" t="s">
        <v>1018</v>
      </c>
      <c r="B38" s="31" t="s">
        <v>62</v>
      </c>
      <c r="C38" s="32" t="s">
        <v>45</v>
      </c>
      <c r="D38" s="31">
        <v>725</v>
      </c>
      <c r="E38" s="31">
        <v>850</v>
      </c>
      <c r="F38" s="31">
        <v>1150</v>
      </c>
      <c r="G38" s="31">
        <v>580</v>
      </c>
      <c r="H38" s="31">
        <v>680</v>
      </c>
      <c r="I38" s="31">
        <v>920</v>
      </c>
      <c r="K38" s="30" t="str">
        <f t="shared" si="19"/>
        <v xml:space="preserve">Ocean Villa </v>
      </c>
      <c r="L38" s="31" t="str">
        <f t="shared" si="19"/>
        <v>PAI</v>
      </c>
      <c r="M38" s="31" t="str">
        <f t="shared" si="19"/>
        <v>as quoted</v>
      </c>
      <c r="N38" s="31">
        <f t="shared" si="20"/>
        <v>725</v>
      </c>
      <c r="O38" s="31">
        <f t="shared" si="20"/>
        <v>850</v>
      </c>
      <c r="P38" s="31">
        <f t="shared" si="20"/>
        <v>1150</v>
      </c>
      <c r="Q38" s="31">
        <f t="shared" si="20"/>
        <v>580</v>
      </c>
      <c r="R38" s="31">
        <f t="shared" si="20"/>
        <v>680</v>
      </c>
      <c r="S38" s="31">
        <f t="shared" si="20"/>
        <v>920</v>
      </c>
      <c r="T38" s="8"/>
      <c r="U38" s="33"/>
      <c r="V38" s="33"/>
      <c r="W38" s="33">
        <v>0</v>
      </c>
      <c r="X38" s="33">
        <v>0</v>
      </c>
      <c r="Y38" s="33">
        <v>0</v>
      </c>
      <c r="AA38" s="30" t="str">
        <f t="shared" si="21"/>
        <v xml:space="preserve">Ocean Villa </v>
      </c>
      <c r="AB38" s="31" t="str">
        <f t="shared" si="21"/>
        <v>PAI</v>
      </c>
      <c r="AC38" s="31" t="str">
        <f t="shared" si="21"/>
        <v>as quoted</v>
      </c>
      <c r="AD38" s="31">
        <f t="shared" si="21"/>
        <v>725</v>
      </c>
      <c r="AE38" s="34">
        <f t="shared" si="21"/>
        <v>850</v>
      </c>
      <c r="AF38" s="34">
        <f t="shared" si="21"/>
        <v>1150</v>
      </c>
      <c r="AG38" s="34">
        <f t="shared" si="21"/>
        <v>580</v>
      </c>
      <c r="AH38" s="34">
        <f t="shared" si="21"/>
        <v>680</v>
      </c>
      <c r="AI38" s="34">
        <f t="shared" si="21"/>
        <v>920</v>
      </c>
      <c r="AK38" s="35">
        <v>0</v>
      </c>
      <c r="AL38" s="35">
        <v>0</v>
      </c>
      <c r="AM38" s="35">
        <v>0</v>
      </c>
      <c r="AN38" s="35">
        <v>0</v>
      </c>
      <c r="AP38" s="30" t="str">
        <f t="shared" si="22"/>
        <v xml:space="preserve">Ocean Villa </v>
      </c>
      <c r="AQ38" s="31" t="str">
        <f t="shared" si="22"/>
        <v>PAI</v>
      </c>
      <c r="AR38" s="31" t="str">
        <f t="shared" si="22"/>
        <v>as quoted</v>
      </c>
      <c r="AS38" s="31">
        <f>AD38+AK38</f>
        <v>725</v>
      </c>
      <c r="AT38" s="31">
        <f>AE38+AK38</f>
        <v>850</v>
      </c>
      <c r="AU38" s="31">
        <f>AF38+AK38</f>
        <v>1150</v>
      </c>
      <c r="AV38" s="31">
        <f>AG38+AM38</f>
        <v>580</v>
      </c>
      <c r="AW38" s="31">
        <f>AH38+AM38</f>
        <v>680</v>
      </c>
      <c r="AX38" s="31">
        <f>AI38+AM38</f>
        <v>920</v>
      </c>
    </row>
    <row r="39" spans="1:50" ht="25.9" customHeight="1">
      <c r="A39" s="30" t="s">
        <v>1019</v>
      </c>
      <c r="B39" s="31" t="s">
        <v>62</v>
      </c>
      <c r="C39" s="32" t="s">
        <v>45</v>
      </c>
      <c r="D39" s="31">
        <v>1255</v>
      </c>
      <c r="E39" s="31">
        <v>1300</v>
      </c>
      <c r="F39" s="31">
        <v>0</v>
      </c>
      <c r="G39" s="31">
        <v>1235</v>
      </c>
      <c r="H39" s="31">
        <v>1275</v>
      </c>
      <c r="I39" s="31">
        <v>0</v>
      </c>
      <c r="K39" s="30" t="str">
        <f t="shared" si="19"/>
        <v>Ocean Suite</v>
      </c>
      <c r="L39" s="31" t="str">
        <f t="shared" si="19"/>
        <v>PAI</v>
      </c>
      <c r="M39" s="31" t="str">
        <f t="shared" si="19"/>
        <v>as quoted</v>
      </c>
      <c r="N39" s="31">
        <f t="shared" si="20"/>
        <v>1255</v>
      </c>
      <c r="O39" s="31">
        <f t="shared" si="20"/>
        <v>1300</v>
      </c>
      <c r="P39" s="31">
        <f t="shared" si="20"/>
        <v>0</v>
      </c>
      <c r="Q39" s="31">
        <f t="shared" si="20"/>
        <v>1235</v>
      </c>
      <c r="R39" s="31">
        <f t="shared" si="20"/>
        <v>1275</v>
      </c>
      <c r="S39" s="31">
        <f t="shared" si="20"/>
        <v>0</v>
      </c>
      <c r="T39" s="8"/>
      <c r="U39" s="33"/>
      <c r="V39" s="33"/>
      <c r="W39" s="33">
        <v>0</v>
      </c>
      <c r="X39" s="33">
        <v>0</v>
      </c>
      <c r="Y39" s="33">
        <v>0</v>
      </c>
      <c r="AA39" s="30" t="str">
        <f t="shared" si="21"/>
        <v>Ocean Suite</v>
      </c>
      <c r="AB39" s="31" t="str">
        <f t="shared" si="21"/>
        <v>PAI</v>
      </c>
      <c r="AC39" s="31" t="str">
        <f t="shared" si="21"/>
        <v>as quoted</v>
      </c>
      <c r="AD39" s="31">
        <f t="shared" si="21"/>
        <v>1255</v>
      </c>
      <c r="AE39" s="34">
        <f t="shared" si="21"/>
        <v>1300</v>
      </c>
      <c r="AF39" s="34">
        <f t="shared" si="21"/>
        <v>0</v>
      </c>
      <c r="AG39" s="34">
        <f t="shared" si="21"/>
        <v>1235</v>
      </c>
      <c r="AH39" s="34">
        <f t="shared" si="21"/>
        <v>1275</v>
      </c>
      <c r="AI39" s="34">
        <f t="shared" si="21"/>
        <v>0</v>
      </c>
      <c r="AK39" s="35">
        <v>0</v>
      </c>
      <c r="AL39" s="35">
        <v>0</v>
      </c>
      <c r="AM39" s="35">
        <v>0</v>
      </c>
      <c r="AN39" s="35">
        <v>0</v>
      </c>
      <c r="AP39" s="30" t="str">
        <f t="shared" si="22"/>
        <v>Ocean Suite</v>
      </c>
      <c r="AQ39" s="31" t="str">
        <f t="shared" si="22"/>
        <v>PAI</v>
      </c>
      <c r="AR39" s="31" t="str">
        <f t="shared" si="22"/>
        <v>as quoted</v>
      </c>
      <c r="AS39" s="31">
        <f>AD39+AK39</f>
        <v>1255</v>
      </c>
      <c r="AT39" s="31">
        <f>AE39+AK39</f>
        <v>1300</v>
      </c>
      <c r="AU39" s="31" t="s">
        <v>71</v>
      </c>
      <c r="AV39" s="31">
        <f>AG39+AM39</f>
        <v>1235</v>
      </c>
      <c r="AW39" s="31">
        <f>AH39+AM39</f>
        <v>1275</v>
      </c>
      <c r="AX39" s="31" t="s">
        <v>71</v>
      </c>
    </row>
    <row r="40" spans="1:50" ht="25.9" customHeight="1">
      <c r="A40" s="30"/>
      <c r="B40" s="31"/>
      <c r="C40" s="32"/>
      <c r="D40" s="315" t="s">
        <v>279</v>
      </c>
      <c r="E40" s="317"/>
      <c r="F40" s="158" t="s">
        <v>340</v>
      </c>
      <c r="G40" s="315" t="s">
        <v>279</v>
      </c>
      <c r="H40" s="317"/>
      <c r="I40" s="158"/>
      <c r="K40" s="30"/>
      <c r="L40" s="31"/>
      <c r="M40" s="31"/>
      <c r="N40" s="31"/>
      <c r="O40" s="31"/>
      <c r="P40" s="31">
        <f>SUM(F40)</f>
        <v>0</v>
      </c>
      <c r="Q40" s="31"/>
      <c r="R40" s="31"/>
      <c r="S40" s="31">
        <f>SUM(I40)</f>
        <v>0</v>
      </c>
      <c r="T40" s="8"/>
      <c r="U40" s="33"/>
      <c r="V40" s="33"/>
      <c r="W40" s="33"/>
      <c r="X40" s="33"/>
      <c r="Y40" s="33"/>
      <c r="AA40" s="30"/>
      <c r="AB40" s="31"/>
      <c r="AC40" s="31"/>
      <c r="AD40" s="31"/>
      <c r="AE40" s="34"/>
      <c r="AF40" s="34">
        <f>P40</f>
        <v>0</v>
      </c>
      <c r="AG40" s="34"/>
      <c r="AH40" s="34"/>
      <c r="AI40" s="34">
        <f>S40</f>
        <v>0</v>
      </c>
      <c r="AK40" s="35"/>
      <c r="AL40" s="35"/>
      <c r="AM40" s="35"/>
      <c r="AN40" s="35"/>
      <c r="AP40" s="30"/>
      <c r="AQ40" s="31"/>
      <c r="AR40" s="31"/>
      <c r="AS40" s="31"/>
      <c r="AT40" s="31"/>
      <c r="AU40" s="31">
        <f>AF40+AK40</f>
        <v>0</v>
      </c>
      <c r="AV40" s="31"/>
      <c r="AW40" s="31"/>
      <c r="AX40" s="31">
        <f>AI40+AM40</f>
        <v>0</v>
      </c>
    </row>
    <row r="41" spans="1:50" ht="25.9" customHeight="1">
      <c r="A41" s="30" t="s">
        <v>550</v>
      </c>
      <c r="B41" s="31" t="s">
        <v>62</v>
      </c>
      <c r="C41" s="32" t="s">
        <v>68</v>
      </c>
      <c r="D41" s="31"/>
      <c r="E41" s="31">
        <v>1225</v>
      </c>
      <c r="F41" s="31">
        <v>300</v>
      </c>
      <c r="G41" s="31"/>
      <c r="H41" s="31">
        <v>955</v>
      </c>
      <c r="I41" s="31">
        <v>300</v>
      </c>
      <c r="K41" s="30" t="str">
        <f t="shared" ref="K41:M43" si="23">A41</f>
        <v>Family Beach Villa</v>
      </c>
      <c r="L41" s="31" t="str">
        <f t="shared" si="23"/>
        <v>PAI</v>
      </c>
      <c r="M41" s="31" t="str">
        <f t="shared" si="23"/>
        <v>04 Persons</v>
      </c>
      <c r="N41" s="31">
        <f t="shared" ref="N41:O43" si="24">SUM(D41)</f>
        <v>0</v>
      </c>
      <c r="O41" s="31">
        <f t="shared" si="24"/>
        <v>1225</v>
      </c>
      <c r="P41" s="31">
        <f>SUM(F41)</f>
        <v>300</v>
      </c>
      <c r="Q41" s="31">
        <f t="shared" ref="Q41:R43" si="25">SUM(G41)</f>
        <v>0</v>
      </c>
      <c r="R41" s="31">
        <f t="shared" si="25"/>
        <v>955</v>
      </c>
      <c r="S41" s="31">
        <f>SUM(I41)</f>
        <v>300</v>
      </c>
      <c r="T41" s="8"/>
      <c r="U41" s="33"/>
      <c r="V41" s="33"/>
      <c r="W41" s="33">
        <v>0</v>
      </c>
      <c r="X41" s="33">
        <v>0</v>
      </c>
      <c r="Y41" s="33">
        <v>0</v>
      </c>
      <c r="AA41" s="30" t="str">
        <f t="shared" ref="AA41:AE43" si="26">K41</f>
        <v>Family Beach Villa</v>
      </c>
      <c r="AB41" s="31" t="str">
        <f t="shared" si="26"/>
        <v>PAI</v>
      </c>
      <c r="AC41" s="31" t="str">
        <f t="shared" si="26"/>
        <v>04 Persons</v>
      </c>
      <c r="AD41" s="31">
        <f t="shared" si="26"/>
        <v>0</v>
      </c>
      <c r="AE41" s="34">
        <f t="shared" si="26"/>
        <v>1225</v>
      </c>
      <c r="AF41" s="34">
        <f>P41</f>
        <v>300</v>
      </c>
      <c r="AG41" s="34">
        <f t="shared" ref="AG41:AH43" si="27">Q41</f>
        <v>0</v>
      </c>
      <c r="AH41" s="34">
        <f t="shared" si="27"/>
        <v>955</v>
      </c>
      <c r="AI41" s="34">
        <f>S41</f>
        <v>300</v>
      </c>
      <c r="AK41" s="35">
        <v>0</v>
      </c>
      <c r="AL41" s="35">
        <v>0</v>
      </c>
      <c r="AM41" s="35">
        <v>0</v>
      </c>
      <c r="AN41" s="35">
        <v>0</v>
      </c>
      <c r="AP41" s="30" t="str">
        <f t="shared" ref="AP41:AR43" si="28">AA41</f>
        <v>Family Beach Villa</v>
      </c>
      <c r="AQ41" s="31" t="str">
        <f t="shared" si="28"/>
        <v>PAI</v>
      </c>
      <c r="AR41" s="31" t="str">
        <f t="shared" si="28"/>
        <v>04 Persons</v>
      </c>
      <c r="AS41" s="31">
        <f>AD41+AK41</f>
        <v>0</v>
      </c>
      <c r="AT41" s="31">
        <f>AE41+AK41</f>
        <v>1225</v>
      </c>
      <c r="AU41" s="31">
        <f>AF41</f>
        <v>300</v>
      </c>
      <c r="AV41" s="31">
        <f>AG41+AM41</f>
        <v>0</v>
      </c>
      <c r="AW41" s="31">
        <f>AH41+AM41</f>
        <v>955</v>
      </c>
      <c r="AX41" s="31">
        <f>AI41</f>
        <v>300</v>
      </c>
    </row>
    <row r="42" spans="1:50" ht="25.9" customHeight="1">
      <c r="A42" s="30" t="s">
        <v>1020</v>
      </c>
      <c r="B42" s="31" t="s">
        <v>62</v>
      </c>
      <c r="C42" s="32" t="s">
        <v>68</v>
      </c>
      <c r="D42" s="31"/>
      <c r="E42" s="31">
        <v>1395</v>
      </c>
      <c r="F42" s="31">
        <v>300</v>
      </c>
      <c r="G42" s="31"/>
      <c r="H42" s="31">
        <v>1125</v>
      </c>
      <c r="I42" s="31">
        <v>300</v>
      </c>
      <c r="K42" s="30" t="str">
        <f t="shared" si="23"/>
        <v>Family Pool Beach Villa</v>
      </c>
      <c r="L42" s="31" t="str">
        <f t="shared" si="23"/>
        <v>PAI</v>
      </c>
      <c r="M42" s="31" t="str">
        <f t="shared" si="23"/>
        <v>04 Persons</v>
      </c>
      <c r="N42" s="31">
        <f t="shared" si="24"/>
        <v>0</v>
      </c>
      <c r="O42" s="31">
        <f t="shared" si="24"/>
        <v>1395</v>
      </c>
      <c r="P42" s="31">
        <f>SUM(F42)</f>
        <v>300</v>
      </c>
      <c r="Q42" s="31">
        <f t="shared" si="25"/>
        <v>0</v>
      </c>
      <c r="R42" s="31">
        <f t="shared" si="25"/>
        <v>1125</v>
      </c>
      <c r="S42" s="31">
        <f>SUM(I42)</f>
        <v>300</v>
      </c>
      <c r="T42" s="8"/>
      <c r="U42" s="33"/>
      <c r="V42" s="33"/>
      <c r="W42" s="33">
        <v>0</v>
      </c>
      <c r="X42" s="33">
        <v>0</v>
      </c>
      <c r="Y42" s="33">
        <v>0</v>
      </c>
      <c r="AA42" s="30" t="str">
        <f t="shared" si="26"/>
        <v>Family Pool Beach Villa</v>
      </c>
      <c r="AB42" s="31" t="str">
        <f t="shared" si="26"/>
        <v>PAI</v>
      </c>
      <c r="AC42" s="31" t="str">
        <f t="shared" si="26"/>
        <v>04 Persons</v>
      </c>
      <c r="AD42" s="31">
        <f t="shared" si="26"/>
        <v>0</v>
      </c>
      <c r="AE42" s="34">
        <f t="shared" si="26"/>
        <v>1395</v>
      </c>
      <c r="AF42" s="34">
        <f>P42</f>
        <v>300</v>
      </c>
      <c r="AG42" s="34">
        <f t="shared" si="27"/>
        <v>0</v>
      </c>
      <c r="AH42" s="34">
        <f t="shared" si="27"/>
        <v>1125</v>
      </c>
      <c r="AI42" s="34">
        <f>S42</f>
        <v>300</v>
      </c>
      <c r="AK42" s="35">
        <v>0</v>
      </c>
      <c r="AL42" s="35">
        <v>0</v>
      </c>
      <c r="AM42" s="35">
        <v>0</v>
      </c>
      <c r="AN42" s="35">
        <v>0</v>
      </c>
      <c r="AP42" s="30" t="str">
        <f t="shared" si="28"/>
        <v>Family Pool Beach Villa</v>
      </c>
      <c r="AQ42" s="31" t="str">
        <f t="shared" si="28"/>
        <v>PAI</v>
      </c>
      <c r="AR42" s="31" t="str">
        <f t="shared" si="28"/>
        <v>04 Persons</v>
      </c>
      <c r="AS42" s="31">
        <f>AD42+AK42</f>
        <v>0</v>
      </c>
      <c r="AT42" s="31">
        <f>AE42+AK42</f>
        <v>1395</v>
      </c>
      <c r="AU42" s="31">
        <f>AF42</f>
        <v>300</v>
      </c>
      <c r="AV42" s="31">
        <f>AG42+AM42</f>
        <v>0</v>
      </c>
      <c r="AW42" s="31">
        <f>AH42+AM42</f>
        <v>1125</v>
      </c>
      <c r="AX42" s="31">
        <f>AI42</f>
        <v>300</v>
      </c>
    </row>
    <row r="43" spans="1:50" ht="25.9" customHeight="1">
      <c r="A43" s="30" t="s">
        <v>1021</v>
      </c>
      <c r="B43" s="31" t="s">
        <v>62</v>
      </c>
      <c r="C43" s="32" t="s">
        <v>68</v>
      </c>
      <c r="D43" s="31"/>
      <c r="E43" s="31">
        <v>4250</v>
      </c>
      <c r="F43" s="31">
        <v>600</v>
      </c>
      <c r="G43" s="31"/>
      <c r="H43" s="31">
        <v>3825</v>
      </c>
      <c r="I43" s="31">
        <v>600</v>
      </c>
      <c r="K43" s="30" t="str">
        <f t="shared" si="23"/>
        <v>Ocean Residence</v>
      </c>
      <c r="L43" s="31" t="str">
        <f t="shared" si="23"/>
        <v>PAI</v>
      </c>
      <c r="M43" s="31" t="str">
        <f t="shared" si="23"/>
        <v>04 Persons</v>
      </c>
      <c r="N43" s="31">
        <f t="shared" si="24"/>
        <v>0</v>
      </c>
      <c r="O43" s="31">
        <f t="shared" si="24"/>
        <v>4250</v>
      </c>
      <c r="P43" s="31">
        <f>SUM(F43)</f>
        <v>600</v>
      </c>
      <c r="Q43" s="31">
        <f t="shared" si="25"/>
        <v>0</v>
      </c>
      <c r="R43" s="31">
        <f t="shared" si="25"/>
        <v>3825</v>
      </c>
      <c r="S43" s="31">
        <f>SUM(I43)</f>
        <v>600</v>
      </c>
      <c r="T43" s="8"/>
      <c r="U43" s="33"/>
      <c r="V43" s="33"/>
      <c r="W43" s="33">
        <v>0</v>
      </c>
      <c r="X43" s="33">
        <v>0</v>
      </c>
      <c r="Y43" s="33">
        <v>0</v>
      </c>
      <c r="AA43" s="30" t="str">
        <f t="shared" si="26"/>
        <v>Ocean Residence</v>
      </c>
      <c r="AB43" s="31" t="str">
        <f t="shared" si="26"/>
        <v>PAI</v>
      </c>
      <c r="AC43" s="31" t="str">
        <f t="shared" si="26"/>
        <v>04 Persons</v>
      </c>
      <c r="AD43" s="31">
        <f t="shared" si="26"/>
        <v>0</v>
      </c>
      <c r="AE43" s="34">
        <f t="shared" si="26"/>
        <v>4250</v>
      </c>
      <c r="AF43" s="34">
        <f>P43</f>
        <v>600</v>
      </c>
      <c r="AG43" s="34">
        <f t="shared" si="27"/>
        <v>0</v>
      </c>
      <c r="AH43" s="34">
        <f t="shared" si="27"/>
        <v>3825</v>
      </c>
      <c r="AI43" s="34">
        <f>S43</f>
        <v>600</v>
      </c>
      <c r="AK43" s="35">
        <v>0</v>
      </c>
      <c r="AL43" s="35">
        <v>0</v>
      </c>
      <c r="AM43" s="35">
        <v>0</v>
      </c>
      <c r="AN43" s="35">
        <v>0</v>
      </c>
      <c r="AP43" s="30" t="str">
        <f t="shared" si="28"/>
        <v>Ocean Residence</v>
      </c>
      <c r="AQ43" s="31" t="str">
        <f t="shared" si="28"/>
        <v>PAI</v>
      </c>
      <c r="AR43" s="31" t="str">
        <f t="shared" si="28"/>
        <v>04 Persons</v>
      </c>
      <c r="AS43" s="31">
        <f>AD43+AK43</f>
        <v>0</v>
      </c>
      <c r="AT43" s="31">
        <f>AE43+AK43</f>
        <v>4250</v>
      </c>
      <c r="AU43" s="31">
        <f>AF43</f>
        <v>600</v>
      </c>
      <c r="AV43" s="31">
        <f>AG43+AM43</f>
        <v>0</v>
      </c>
      <c r="AW43" s="31">
        <f>AH43+AM43</f>
        <v>3825</v>
      </c>
      <c r="AX43" s="31">
        <f>AI43</f>
        <v>600</v>
      </c>
    </row>
  </sheetData>
  <sheetProtection algorithmName="SHA-512" hashValue="XllAPL1aD/R02ObcJBH8CJQvomRN4iLxXDnaHEompriS322xanFXFQDou0bJnsd25ekKLJrKW/5LARqLA3L3ug==" saltValue="xNrgrTxNJabXE3tHzzZl8A==" spinCount="100000" sheet="1" selectLockedCells="1" selectUnlockedCells="1"/>
  <mergeCells count="90">
    <mergeCell ref="AB9:AB11"/>
    <mergeCell ref="A9:A11"/>
    <mergeCell ref="B9:B11"/>
    <mergeCell ref="C9:C11"/>
    <mergeCell ref="D9:F9"/>
    <mergeCell ref="G9:I9"/>
    <mergeCell ref="K9:K11"/>
    <mergeCell ref="L9:L11"/>
    <mergeCell ref="M9:M11"/>
    <mergeCell ref="N9:P9"/>
    <mergeCell ref="Q9:S9"/>
    <mergeCell ref="AA9:AA11"/>
    <mergeCell ref="AS9:AU9"/>
    <mergeCell ref="AV9:AX9"/>
    <mergeCell ref="D10:F10"/>
    <mergeCell ref="G10:I10"/>
    <mergeCell ref="N10:P10"/>
    <mergeCell ref="Q10:S10"/>
    <mergeCell ref="AD10:AF10"/>
    <mergeCell ref="AG10:AI10"/>
    <mergeCell ref="AS10:AU10"/>
    <mergeCell ref="AV10:AX10"/>
    <mergeCell ref="AC9:AC11"/>
    <mergeCell ref="AD9:AF9"/>
    <mergeCell ref="AG9:AI9"/>
    <mergeCell ref="AP9:AP11"/>
    <mergeCell ref="AQ9:AQ11"/>
    <mergeCell ref="AR9:AR11"/>
    <mergeCell ref="D16:E16"/>
    <mergeCell ref="G16:H16"/>
    <mergeCell ref="A21:A23"/>
    <mergeCell ref="B21:B23"/>
    <mergeCell ref="C21:C23"/>
    <mergeCell ref="D21:F21"/>
    <mergeCell ref="G21:I21"/>
    <mergeCell ref="K21:K23"/>
    <mergeCell ref="L21:L23"/>
    <mergeCell ref="M21:M23"/>
    <mergeCell ref="N21:P21"/>
    <mergeCell ref="Q21:S21"/>
    <mergeCell ref="Q22:S22"/>
    <mergeCell ref="N22:P22"/>
    <mergeCell ref="AD22:AF22"/>
    <mergeCell ref="AG22:AI22"/>
    <mergeCell ref="AS22:AU22"/>
    <mergeCell ref="AB21:AB23"/>
    <mergeCell ref="AC21:AC23"/>
    <mergeCell ref="AD21:AF21"/>
    <mergeCell ref="AG21:AI21"/>
    <mergeCell ref="AP21:AP23"/>
    <mergeCell ref="AQ21:AQ23"/>
    <mergeCell ref="AA21:AA23"/>
    <mergeCell ref="AV22:AX22"/>
    <mergeCell ref="D28:E28"/>
    <mergeCell ref="G28:H28"/>
    <mergeCell ref="A33:A35"/>
    <mergeCell ref="B33:B35"/>
    <mergeCell ref="C33:C35"/>
    <mergeCell ref="D33:F33"/>
    <mergeCell ref="G33:I33"/>
    <mergeCell ref="K33:K35"/>
    <mergeCell ref="L33:L35"/>
    <mergeCell ref="AR21:AR23"/>
    <mergeCell ref="AS21:AU21"/>
    <mergeCell ref="AV21:AX21"/>
    <mergeCell ref="D22:F22"/>
    <mergeCell ref="G22:I22"/>
    <mergeCell ref="AS33:AU33"/>
    <mergeCell ref="M33:M35"/>
    <mergeCell ref="N33:P33"/>
    <mergeCell ref="Q33:S33"/>
    <mergeCell ref="AA33:AA35"/>
    <mergeCell ref="AB33:AB35"/>
    <mergeCell ref="AC33:AC35"/>
    <mergeCell ref="D40:E40"/>
    <mergeCell ref="G40:H40"/>
    <mergeCell ref="AV33:AX33"/>
    <mergeCell ref="D34:F34"/>
    <mergeCell ref="G34:I34"/>
    <mergeCell ref="N34:P34"/>
    <mergeCell ref="Q34:S34"/>
    <mergeCell ref="AD34:AF34"/>
    <mergeCell ref="AG34:AI34"/>
    <mergeCell ref="AS34:AU34"/>
    <mergeCell ref="AV34:AX34"/>
    <mergeCell ref="AD33:AF33"/>
    <mergeCell ref="AG33:AI33"/>
    <mergeCell ref="AP33:AP35"/>
    <mergeCell ref="AQ33:AQ35"/>
    <mergeCell ref="AR33:AR35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2BBD2-68E2-48D8-AE24-11FD5A566758}">
  <sheetPr codeName="Лист10">
    <tabColor rgb="FFFF0000"/>
  </sheetPr>
  <dimension ref="A8:BF43"/>
  <sheetViews>
    <sheetView topLeftCell="BG1" zoomScaleNormal="100" zoomScaleSheetLayoutView="100" workbookViewId="0">
      <selection sqref="A1:BF1048576"/>
    </sheetView>
  </sheetViews>
  <sheetFormatPr defaultColWidth="16.140625" defaultRowHeight="25.15" customHeight="1"/>
  <cols>
    <col min="1" max="1" width="25.28515625" style="25" hidden="1" customWidth="1"/>
    <col min="2" max="2" width="10.28515625" style="25" hidden="1" customWidth="1"/>
    <col min="3" max="3" width="11" style="25" hidden="1" customWidth="1"/>
    <col min="4" max="11" width="11.28515625" style="25" hidden="1" customWidth="1"/>
    <col min="12" max="58" width="0" style="25" hidden="1" customWidth="1"/>
    <col min="59" max="16384" width="16.140625" style="25"/>
  </cols>
  <sheetData>
    <row r="8" spans="1:58" ht="25.15" customHeight="1">
      <c r="A8" s="25" t="s">
        <v>23</v>
      </c>
      <c r="M8" s="25" t="s">
        <v>24</v>
      </c>
      <c r="Y8" s="25" t="s">
        <v>25</v>
      </c>
      <c r="AE8" s="25" t="s">
        <v>26</v>
      </c>
      <c r="AQ8" s="25" t="s">
        <v>27</v>
      </c>
      <c r="AV8" s="25" t="s">
        <v>28</v>
      </c>
    </row>
    <row r="9" spans="1:58" ht="25.15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6"/>
      <c r="G9" s="287"/>
      <c r="H9" s="285" t="s">
        <v>31</v>
      </c>
      <c r="I9" s="286"/>
      <c r="J9" s="286"/>
      <c r="K9" s="287"/>
      <c r="M9" s="299" t="s">
        <v>0</v>
      </c>
      <c r="N9" s="299" t="s">
        <v>1</v>
      </c>
      <c r="O9" s="299" t="s">
        <v>29</v>
      </c>
      <c r="P9" s="288" t="str">
        <f>D9</f>
        <v>Season 1</v>
      </c>
      <c r="Q9" s="289"/>
      <c r="R9" s="289"/>
      <c r="S9" s="290"/>
      <c r="T9" s="288" t="str">
        <f>H9</f>
        <v>Season 2</v>
      </c>
      <c r="U9" s="289"/>
      <c r="V9" s="289"/>
      <c r="W9" s="290"/>
      <c r="X9" s="8"/>
      <c r="Y9" s="26" t="s">
        <v>32</v>
      </c>
      <c r="Z9" s="26" t="s">
        <v>33</v>
      </c>
      <c r="AA9" s="26" t="s">
        <v>34</v>
      </c>
      <c r="AB9" s="26" t="s">
        <v>34</v>
      </c>
      <c r="AC9" s="26" t="s">
        <v>34</v>
      </c>
      <c r="AE9" s="294" t="s">
        <v>0</v>
      </c>
      <c r="AF9" s="294" t="s">
        <v>1</v>
      </c>
      <c r="AG9" s="294" t="s">
        <v>29</v>
      </c>
      <c r="AH9" s="291" t="str">
        <f>P9</f>
        <v>Season 1</v>
      </c>
      <c r="AI9" s="292"/>
      <c r="AJ9" s="292"/>
      <c r="AK9" s="293"/>
      <c r="AL9" s="291" t="str">
        <f>T9</f>
        <v>Season 2</v>
      </c>
      <c r="AM9" s="292"/>
      <c r="AN9" s="292"/>
      <c r="AO9" s="293"/>
      <c r="AQ9" s="27"/>
      <c r="AR9" s="27"/>
      <c r="AS9" s="27"/>
      <c r="AT9" s="28"/>
      <c r="AV9" s="295" t="s">
        <v>0</v>
      </c>
      <c r="AW9" s="295" t="s">
        <v>1</v>
      </c>
      <c r="AX9" s="295" t="s">
        <v>29</v>
      </c>
      <c r="AY9" s="282" t="str">
        <f>AH9</f>
        <v>Season 1</v>
      </c>
      <c r="AZ9" s="283"/>
      <c r="BA9" s="283"/>
      <c r="BB9" s="284"/>
      <c r="BC9" s="282" t="str">
        <f>AL9</f>
        <v>Season 2</v>
      </c>
      <c r="BD9" s="283"/>
      <c r="BE9" s="283"/>
      <c r="BF9" s="284"/>
    </row>
    <row r="10" spans="1:58" ht="25.15" customHeight="1">
      <c r="A10" s="298"/>
      <c r="B10" s="298"/>
      <c r="C10" s="298"/>
      <c r="D10" s="285" t="s">
        <v>35</v>
      </c>
      <c r="E10" s="286"/>
      <c r="F10" s="286"/>
      <c r="G10" s="287"/>
      <c r="H10" s="285" t="s">
        <v>36</v>
      </c>
      <c r="I10" s="286"/>
      <c r="J10" s="286"/>
      <c r="K10" s="287"/>
      <c r="M10" s="299"/>
      <c r="N10" s="299"/>
      <c r="O10" s="299"/>
      <c r="P10" s="288" t="str">
        <f>D10</f>
        <v>01 Nov 2019 to 26 Dec 2019</v>
      </c>
      <c r="Q10" s="289"/>
      <c r="R10" s="289"/>
      <c r="S10" s="290"/>
      <c r="T10" s="288" t="str">
        <f>H10</f>
        <v>27 Dec 2019 to 10 Jan 2020</v>
      </c>
      <c r="U10" s="289"/>
      <c r="V10" s="289"/>
      <c r="W10" s="290"/>
      <c r="X10" s="8"/>
      <c r="Y10" s="26" t="s">
        <v>37</v>
      </c>
      <c r="Z10" s="26" t="s">
        <v>38</v>
      </c>
      <c r="AA10" s="26" t="s">
        <v>38</v>
      </c>
      <c r="AB10" s="26" t="s">
        <v>38</v>
      </c>
      <c r="AC10" s="26"/>
      <c r="AE10" s="294"/>
      <c r="AF10" s="294"/>
      <c r="AG10" s="294"/>
      <c r="AH10" s="291" t="str">
        <f>P10</f>
        <v>01 Nov 2019 to 26 Dec 2019</v>
      </c>
      <c r="AI10" s="292"/>
      <c r="AJ10" s="292"/>
      <c r="AK10" s="293"/>
      <c r="AL10" s="291" t="str">
        <f>T10</f>
        <v>27 Dec 2019 to 10 Jan 2020</v>
      </c>
      <c r="AM10" s="292"/>
      <c r="AN10" s="292"/>
      <c r="AO10" s="293"/>
      <c r="AQ10" s="27" t="s">
        <v>39</v>
      </c>
      <c r="AR10" s="27"/>
      <c r="AS10" s="27" t="s">
        <v>40</v>
      </c>
      <c r="AT10" s="28"/>
      <c r="AV10" s="296"/>
      <c r="AW10" s="296"/>
      <c r="AX10" s="296"/>
      <c r="AY10" s="282" t="str">
        <f>AH10</f>
        <v>01 Nov 2019 to 26 Dec 2019</v>
      </c>
      <c r="AZ10" s="283"/>
      <c r="BA10" s="283"/>
      <c r="BB10" s="284"/>
      <c r="BC10" s="282" t="str">
        <f>AL10</f>
        <v>27 Dec 2019 to 10 Jan 2020</v>
      </c>
      <c r="BD10" s="283"/>
      <c r="BE10" s="283"/>
      <c r="BF10" s="284"/>
    </row>
    <row r="11" spans="1:58" ht="25.15" customHeight="1">
      <c r="A11" s="298"/>
      <c r="B11" s="298"/>
      <c r="C11" s="298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M11" s="299"/>
      <c r="N11" s="299"/>
      <c r="O11" s="299"/>
      <c r="P11" s="29" t="s">
        <v>3</v>
      </c>
      <c r="Q11" s="29" t="s">
        <v>4</v>
      </c>
      <c r="R11" s="29" t="s">
        <v>5</v>
      </c>
      <c r="S11" s="29" t="s">
        <v>41</v>
      </c>
      <c r="T11" s="29" t="s">
        <v>3</v>
      </c>
      <c r="U11" s="29" t="s">
        <v>4</v>
      </c>
      <c r="V11" s="29" t="s">
        <v>5</v>
      </c>
      <c r="W11" s="29" t="s">
        <v>41</v>
      </c>
      <c r="X11" s="8"/>
      <c r="Y11" s="26"/>
      <c r="Z11" s="26"/>
      <c r="AA11" s="26"/>
      <c r="AB11" s="26"/>
      <c r="AC11" s="26"/>
      <c r="AE11" s="294"/>
      <c r="AF11" s="294"/>
      <c r="AG11" s="294"/>
      <c r="AH11" s="29" t="s">
        <v>3</v>
      </c>
      <c r="AI11" s="29" t="s">
        <v>4</v>
      </c>
      <c r="AJ11" s="29" t="s">
        <v>5</v>
      </c>
      <c r="AK11" s="29" t="s">
        <v>41</v>
      </c>
      <c r="AL11" s="29" t="s">
        <v>3</v>
      </c>
      <c r="AM11" s="29" t="s">
        <v>4</v>
      </c>
      <c r="AN11" s="29" t="s">
        <v>5</v>
      </c>
      <c r="AO11" s="29" t="s">
        <v>41</v>
      </c>
      <c r="AQ11" s="27" t="s">
        <v>42</v>
      </c>
      <c r="AR11" s="27" t="s">
        <v>43</v>
      </c>
      <c r="AS11" s="27" t="s">
        <v>42</v>
      </c>
      <c r="AT11" s="28" t="s">
        <v>43</v>
      </c>
      <c r="AV11" s="297"/>
      <c r="AW11" s="297"/>
      <c r="AX11" s="297"/>
      <c r="AY11" s="29" t="s">
        <v>3</v>
      </c>
      <c r="AZ11" s="29" t="s">
        <v>4</v>
      </c>
      <c r="BA11" s="29" t="s">
        <v>5</v>
      </c>
      <c r="BB11" s="29" t="s">
        <v>41</v>
      </c>
      <c r="BC11" s="29" t="s">
        <v>3</v>
      </c>
      <c r="BD11" s="29" t="s">
        <v>4</v>
      </c>
      <c r="BE11" s="29" t="s">
        <v>5</v>
      </c>
      <c r="BF11" s="29" t="s">
        <v>41</v>
      </c>
    </row>
    <row r="12" spans="1:58" ht="25.15" customHeight="1">
      <c r="A12" s="30" t="s">
        <v>65</v>
      </c>
      <c r="B12" s="31" t="s">
        <v>62</v>
      </c>
      <c r="C12" s="32" t="s">
        <v>45</v>
      </c>
      <c r="D12" s="38">
        <v>300</v>
      </c>
      <c r="E12" s="38">
        <v>350</v>
      </c>
      <c r="F12" s="38">
        <v>475</v>
      </c>
      <c r="G12" s="31">
        <v>65</v>
      </c>
      <c r="H12" s="38">
        <v>455</v>
      </c>
      <c r="I12" s="38">
        <v>530</v>
      </c>
      <c r="J12" s="38">
        <v>720</v>
      </c>
      <c r="K12" s="31">
        <v>65</v>
      </c>
      <c r="M12" s="30" t="str">
        <f t="shared" ref="M12:O19" si="0">A12</f>
        <v xml:space="preserve">Beach Villa </v>
      </c>
      <c r="N12" s="31" t="str">
        <f t="shared" si="0"/>
        <v>PAI</v>
      </c>
      <c r="O12" s="31" t="str">
        <f t="shared" si="0"/>
        <v>as quoted</v>
      </c>
      <c r="P12" s="31">
        <f t="shared" ref="P12:Q15" si="1">SUM(D12)</f>
        <v>300</v>
      </c>
      <c r="Q12" s="31">
        <f t="shared" si="1"/>
        <v>350</v>
      </c>
      <c r="R12" s="31">
        <f t="shared" ref="R12:S19" si="2">F12</f>
        <v>475</v>
      </c>
      <c r="S12" s="31">
        <f t="shared" si="2"/>
        <v>65</v>
      </c>
      <c r="T12" s="31">
        <f t="shared" ref="T12:W19" si="3">SUM(H12)</f>
        <v>455</v>
      </c>
      <c r="U12" s="31">
        <f t="shared" si="3"/>
        <v>530</v>
      </c>
      <c r="V12" s="31">
        <f t="shared" si="3"/>
        <v>720</v>
      </c>
      <c r="W12" s="31">
        <f t="shared" si="3"/>
        <v>65</v>
      </c>
      <c r="X12" s="8"/>
      <c r="Y12" s="33"/>
      <c r="Z12" s="33"/>
      <c r="AA12" s="33">
        <v>0</v>
      </c>
      <c r="AB12" s="33">
        <v>0</v>
      </c>
      <c r="AC12" s="33">
        <v>0</v>
      </c>
      <c r="AE12" s="30" t="str">
        <f t="shared" ref="AE12:AJ19" si="4">M12</f>
        <v xml:space="preserve">Beach Villa </v>
      </c>
      <c r="AF12" s="31" t="str">
        <f t="shared" si="4"/>
        <v>PAI</v>
      </c>
      <c r="AG12" s="31" t="str">
        <f t="shared" si="4"/>
        <v>as quoted</v>
      </c>
      <c r="AH12" s="31">
        <f t="shared" si="4"/>
        <v>300</v>
      </c>
      <c r="AI12" s="34">
        <f t="shared" si="4"/>
        <v>350</v>
      </c>
      <c r="AJ12" s="34">
        <f t="shared" si="4"/>
        <v>475</v>
      </c>
      <c r="AK12" s="34">
        <f t="shared" ref="AK12:AK19" si="5">S12+AA12</f>
        <v>65</v>
      </c>
      <c r="AL12" s="34">
        <f t="shared" ref="AL12:AN19" si="6">T12</f>
        <v>455</v>
      </c>
      <c r="AM12" s="34">
        <f t="shared" si="6"/>
        <v>530</v>
      </c>
      <c r="AN12" s="34">
        <f t="shared" si="6"/>
        <v>720</v>
      </c>
      <c r="AO12" s="34">
        <f t="shared" ref="AO12:AO19" si="7">W12+AA12</f>
        <v>65</v>
      </c>
      <c r="AQ12" s="35">
        <v>0</v>
      </c>
      <c r="AR12" s="35">
        <v>0</v>
      </c>
      <c r="AS12" s="35">
        <v>10</v>
      </c>
      <c r="AT12" s="35">
        <v>0</v>
      </c>
      <c r="AV12" s="30" t="str">
        <f t="shared" ref="AV12:AX19" si="8">AE12</f>
        <v xml:space="preserve">Beach Villa </v>
      </c>
      <c r="AW12" s="31" t="str">
        <f t="shared" si="8"/>
        <v>PAI</v>
      </c>
      <c r="AX12" s="31" t="str">
        <f t="shared" si="8"/>
        <v>as quoted</v>
      </c>
      <c r="AY12" s="31">
        <f t="shared" ref="AY12:AY19" si="9">AH12+AQ12</f>
        <v>300</v>
      </c>
      <c r="AZ12" s="31">
        <f t="shared" ref="AZ12:AZ19" si="10">AI12+AQ12</f>
        <v>350</v>
      </c>
      <c r="BA12" s="31">
        <f t="shared" ref="BA12:BC19" si="11">AJ12+AQ12</f>
        <v>475</v>
      </c>
      <c r="BB12" s="31">
        <f t="shared" si="11"/>
        <v>65</v>
      </c>
      <c r="BC12" s="31">
        <f t="shared" si="11"/>
        <v>465</v>
      </c>
      <c r="BD12" s="31">
        <f t="shared" ref="BD12:BD19" si="12">AM12+AS12</f>
        <v>540</v>
      </c>
      <c r="BE12" s="31">
        <f t="shared" ref="BE12:BF19" si="13">AN12+AS12</f>
        <v>730</v>
      </c>
      <c r="BF12" s="31">
        <f t="shared" si="13"/>
        <v>65</v>
      </c>
    </row>
    <row r="13" spans="1:58" ht="25.15" customHeight="1">
      <c r="A13" s="30" t="s">
        <v>74</v>
      </c>
      <c r="B13" s="31" t="s">
        <v>62</v>
      </c>
      <c r="C13" s="32" t="s">
        <v>45</v>
      </c>
      <c r="D13" s="31">
        <f>D12+20</f>
        <v>320</v>
      </c>
      <c r="E13" s="31">
        <f>E12+20</f>
        <v>370</v>
      </c>
      <c r="F13" s="31">
        <f>F12+20</f>
        <v>495</v>
      </c>
      <c r="G13" s="31">
        <v>65</v>
      </c>
      <c r="H13" s="31">
        <f>H12+20</f>
        <v>475</v>
      </c>
      <c r="I13" s="31">
        <f>I12+20</f>
        <v>550</v>
      </c>
      <c r="J13" s="31">
        <f>J12+20</f>
        <v>740</v>
      </c>
      <c r="K13" s="31">
        <v>65</v>
      </c>
      <c r="M13" s="30" t="str">
        <f t="shared" si="0"/>
        <v xml:space="preserve">Sunset Beach Villa </v>
      </c>
      <c r="N13" s="31" t="str">
        <f t="shared" si="0"/>
        <v>PAI</v>
      </c>
      <c r="O13" s="31" t="str">
        <f t="shared" si="0"/>
        <v>as quoted</v>
      </c>
      <c r="P13" s="31">
        <f t="shared" si="1"/>
        <v>320</v>
      </c>
      <c r="Q13" s="31">
        <f t="shared" ref="Q13:Q19" si="14">SUM(E13)</f>
        <v>370</v>
      </c>
      <c r="R13" s="31">
        <f t="shared" si="2"/>
        <v>495</v>
      </c>
      <c r="S13" s="31">
        <f t="shared" si="2"/>
        <v>65</v>
      </c>
      <c r="T13" s="31">
        <f t="shared" si="3"/>
        <v>475</v>
      </c>
      <c r="U13" s="31">
        <f t="shared" si="3"/>
        <v>550</v>
      </c>
      <c r="V13" s="31">
        <f t="shared" si="3"/>
        <v>740</v>
      </c>
      <c r="W13" s="31">
        <f t="shared" si="3"/>
        <v>65</v>
      </c>
      <c r="X13" s="8"/>
      <c r="Y13" s="33"/>
      <c r="Z13" s="33"/>
      <c r="AA13" s="33">
        <v>0</v>
      </c>
      <c r="AB13" s="33">
        <v>0</v>
      </c>
      <c r="AC13" s="33">
        <v>0</v>
      </c>
      <c r="AE13" s="30" t="str">
        <f t="shared" si="4"/>
        <v xml:space="preserve">Sunset Beach Villa </v>
      </c>
      <c r="AF13" s="31" t="str">
        <f t="shared" si="4"/>
        <v>PAI</v>
      </c>
      <c r="AG13" s="31" t="str">
        <f t="shared" si="4"/>
        <v>as quoted</v>
      </c>
      <c r="AH13" s="31">
        <f t="shared" si="4"/>
        <v>320</v>
      </c>
      <c r="AI13" s="34">
        <f t="shared" si="4"/>
        <v>370</v>
      </c>
      <c r="AJ13" s="34">
        <f t="shared" si="4"/>
        <v>495</v>
      </c>
      <c r="AK13" s="34">
        <f t="shared" si="5"/>
        <v>65</v>
      </c>
      <c r="AL13" s="34">
        <f t="shared" si="6"/>
        <v>475</v>
      </c>
      <c r="AM13" s="34">
        <f t="shared" si="6"/>
        <v>550</v>
      </c>
      <c r="AN13" s="34">
        <f t="shared" si="6"/>
        <v>740</v>
      </c>
      <c r="AO13" s="34">
        <f t="shared" si="7"/>
        <v>65</v>
      </c>
      <c r="AQ13" s="35">
        <v>0</v>
      </c>
      <c r="AR13" s="35">
        <v>0</v>
      </c>
      <c r="AS13" s="35">
        <v>10</v>
      </c>
      <c r="AT13" s="35">
        <v>0</v>
      </c>
      <c r="AV13" s="30" t="str">
        <f t="shared" si="8"/>
        <v xml:space="preserve">Sunset Beach Villa </v>
      </c>
      <c r="AW13" s="31" t="str">
        <f t="shared" si="8"/>
        <v>PAI</v>
      </c>
      <c r="AX13" s="31" t="str">
        <f t="shared" si="8"/>
        <v>as quoted</v>
      </c>
      <c r="AY13" s="31">
        <f t="shared" si="9"/>
        <v>320</v>
      </c>
      <c r="AZ13" s="31">
        <f t="shared" si="10"/>
        <v>370</v>
      </c>
      <c r="BA13" s="31">
        <f t="shared" si="11"/>
        <v>495</v>
      </c>
      <c r="BB13" s="31">
        <f t="shared" si="11"/>
        <v>65</v>
      </c>
      <c r="BC13" s="31">
        <f t="shared" si="11"/>
        <v>485</v>
      </c>
      <c r="BD13" s="31">
        <f t="shared" si="12"/>
        <v>560</v>
      </c>
      <c r="BE13" s="31">
        <f t="shared" si="13"/>
        <v>750</v>
      </c>
      <c r="BF13" s="31">
        <f t="shared" si="13"/>
        <v>65</v>
      </c>
    </row>
    <row r="14" spans="1:58" ht="25.15" customHeight="1">
      <c r="A14" s="30" t="s">
        <v>66</v>
      </c>
      <c r="B14" s="31" t="s">
        <v>62</v>
      </c>
      <c r="C14" s="32" t="s">
        <v>45</v>
      </c>
      <c r="D14" s="31">
        <f>D12+35</f>
        <v>335</v>
      </c>
      <c r="E14" s="31">
        <f>E12+35</f>
        <v>385</v>
      </c>
      <c r="F14" s="31">
        <f>F12+35</f>
        <v>510</v>
      </c>
      <c r="G14" s="31">
        <v>65</v>
      </c>
      <c r="H14" s="31">
        <f>H12+35</f>
        <v>490</v>
      </c>
      <c r="I14" s="31">
        <f>I12+35</f>
        <v>565</v>
      </c>
      <c r="J14" s="31">
        <f>J12+35</f>
        <v>755</v>
      </c>
      <c r="K14" s="31">
        <v>65</v>
      </c>
      <c r="M14" s="30" t="str">
        <f t="shared" si="0"/>
        <v xml:space="preserve">Deluxe Beach Villa </v>
      </c>
      <c r="N14" s="31" t="str">
        <f t="shared" si="0"/>
        <v>PAI</v>
      </c>
      <c r="O14" s="31" t="str">
        <f t="shared" si="0"/>
        <v>as quoted</v>
      </c>
      <c r="P14" s="31">
        <f t="shared" si="1"/>
        <v>335</v>
      </c>
      <c r="Q14" s="31">
        <f t="shared" si="14"/>
        <v>385</v>
      </c>
      <c r="R14" s="31">
        <f t="shared" si="2"/>
        <v>510</v>
      </c>
      <c r="S14" s="31">
        <f t="shared" si="2"/>
        <v>65</v>
      </c>
      <c r="T14" s="31">
        <f t="shared" si="3"/>
        <v>490</v>
      </c>
      <c r="U14" s="31">
        <f t="shared" si="3"/>
        <v>565</v>
      </c>
      <c r="V14" s="31">
        <f t="shared" si="3"/>
        <v>755</v>
      </c>
      <c r="W14" s="31">
        <f t="shared" si="3"/>
        <v>65</v>
      </c>
      <c r="X14" s="8"/>
      <c r="Y14" s="33"/>
      <c r="Z14" s="33"/>
      <c r="AA14" s="33">
        <v>0</v>
      </c>
      <c r="AB14" s="33">
        <v>0</v>
      </c>
      <c r="AC14" s="33">
        <v>0</v>
      </c>
      <c r="AE14" s="30" t="str">
        <f t="shared" si="4"/>
        <v xml:space="preserve">Deluxe Beach Villa </v>
      </c>
      <c r="AF14" s="31" t="str">
        <f t="shared" si="4"/>
        <v>PAI</v>
      </c>
      <c r="AG14" s="31" t="str">
        <f t="shared" si="4"/>
        <v>as quoted</v>
      </c>
      <c r="AH14" s="31">
        <f t="shared" si="4"/>
        <v>335</v>
      </c>
      <c r="AI14" s="34">
        <f t="shared" si="4"/>
        <v>385</v>
      </c>
      <c r="AJ14" s="34">
        <f t="shared" si="4"/>
        <v>510</v>
      </c>
      <c r="AK14" s="34">
        <f t="shared" si="5"/>
        <v>65</v>
      </c>
      <c r="AL14" s="34">
        <f t="shared" si="6"/>
        <v>490</v>
      </c>
      <c r="AM14" s="34">
        <f t="shared" si="6"/>
        <v>565</v>
      </c>
      <c r="AN14" s="34">
        <f t="shared" si="6"/>
        <v>755</v>
      </c>
      <c r="AO14" s="34">
        <f t="shared" si="7"/>
        <v>65</v>
      </c>
      <c r="AQ14" s="35">
        <v>0</v>
      </c>
      <c r="AR14" s="35">
        <v>0</v>
      </c>
      <c r="AS14" s="35">
        <v>10</v>
      </c>
      <c r="AT14" s="35">
        <v>0</v>
      </c>
      <c r="AV14" s="30" t="str">
        <f t="shared" si="8"/>
        <v xml:space="preserve">Deluxe Beach Villa </v>
      </c>
      <c r="AW14" s="31" t="str">
        <f t="shared" si="8"/>
        <v>PAI</v>
      </c>
      <c r="AX14" s="31" t="str">
        <f t="shared" si="8"/>
        <v>as quoted</v>
      </c>
      <c r="AY14" s="31">
        <f t="shared" si="9"/>
        <v>335</v>
      </c>
      <c r="AZ14" s="31">
        <f t="shared" si="10"/>
        <v>385</v>
      </c>
      <c r="BA14" s="31">
        <f t="shared" si="11"/>
        <v>510</v>
      </c>
      <c r="BB14" s="31">
        <f t="shared" si="11"/>
        <v>65</v>
      </c>
      <c r="BC14" s="31">
        <f t="shared" si="11"/>
        <v>500</v>
      </c>
      <c r="BD14" s="31">
        <f t="shared" si="12"/>
        <v>575</v>
      </c>
      <c r="BE14" s="31">
        <f t="shared" si="13"/>
        <v>765</v>
      </c>
      <c r="BF14" s="31">
        <f t="shared" si="13"/>
        <v>65</v>
      </c>
    </row>
    <row r="15" spans="1:58" ht="25.15" customHeight="1">
      <c r="A15" s="30" t="s">
        <v>75</v>
      </c>
      <c r="B15" s="31" t="s">
        <v>62</v>
      </c>
      <c r="C15" s="32" t="s">
        <v>45</v>
      </c>
      <c r="D15" s="31">
        <f>D12+70</f>
        <v>370</v>
      </c>
      <c r="E15" s="31">
        <f>E12+70</f>
        <v>420</v>
      </c>
      <c r="F15" s="31">
        <f>F12+70</f>
        <v>545</v>
      </c>
      <c r="G15" s="31">
        <v>65</v>
      </c>
      <c r="H15" s="31">
        <f>H12+70</f>
        <v>525</v>
      </c>
      <c r="I15" s="31">
        <f>I12+70</f>
        <v>600</v>
      </c>
      <c r="J15" s="31">
        <f>J12+70</f>
        <v>790</v>
      </c>
      <c r="K15" s="31">
        <v>65</v>
      </c>
      <c r="M15" s="30" t="str">
        <f t="shared" si="0"/>
        <v>Deluxe Jacuzzi Beach Villa</v>
      </c>
      <c r="N15" s="31" t="str">
        <f t="shared" si="0"/>
        <v>PAI</v>
      </c>
      <c r="O15" s="31" t="str">
        <f t="shared" si="0"/>
        <v>as quoted</v>
      </c>
      <c r="P15" s="31">
        <f t="shared" si="1"/>
        <v>370</v>
      </c>
      <c r="Q15" s="31">
        <f t="shared" si="14"/>
        <v>420</v>
      </c>
      <c r="R15" s="31">
        <f t="shared" si="2"/>
        <v>545</v>
      </c>
      <c r="S15" s="31">
        <f t="shared" si="2"/>
        <v>65</v>
      </c>
      <c r="T15" s="31">
        <f t="shared" si="3"/>
        <v>525</v>
      </c>
      <c r="U15" s="31">
        <f t="shared" si="3"/>
        <v>600</v>
      </c>
      <c r="V15" s="31">
        <f t="shared" si="3"/>
        <v>790</v>
      </c>
      <c r="W15" s="31">
        <f t="shared" si="3"/>
        <v>65</v>
      </c>
      <c r="X15" s="8"/>
      <c r="Y15" s="33"/>
      <c r="Z15" s="33"/>
      <c r="AA15" s="33">
        <v>0</v>
      </c>
      <c r="AB15" s="33">
        <v>0</v>
      </c>
      <c r="AC15" s="33">
        <v>0</v>
      </c>
      <c r="AE15" s="30" t="str">
        <f t="shared" si="4"/>
        <v>Deluxe Jacuzzi Beach Villa</v>
      </c>
      <c r="AF15" s="31" t="str">
        <f t="shared" si="4"/>
        <v>PAI</v>
      </c>
      <c r="AG15" s="31" t="str">
        <f t="shared" si="4"/>
        <v>as quoted</v>
      </c>
      <c r="AH15" s="31">
        <f t="shared" si="4"/>
        <v>370</v>
      </c>
      <c r="AI15" s="34">
        <f t="shared" si="4"/>
        <v>420</v>
      </c>
      <c r="AJ15" s="34">
        <f t="shared" si="4"/>
        <v>545</v>
      </c>
      <c r="AK15" s="34">
        <f t="shared" si="5"/>
        <v>65</v>
      </c>
      <c r="AL15" s="34">
        <f t="shared" si="6"/>
        <v>525</v>
      </c>
      <c r="AM15" s="34">
        <f t="shared" si="6"/>
        <v>600</v>
      </c>
      <c r="AN15" s="34">
        <f t="shared" si="6"/>
        <v>790</v>
      </c>
      <c r="AO15" s="34">
        <f t="shared" si="7"/>
        <v>65</v>
      </c>
      <c r="AQ15" s="35">
        <v>0</v>
      </c>
      <c r="AR15" s="35">
        <v>0</v>
      </c>
      <c r="AS15" s="35">
        <v>10</v>
      </c>
      <c r="AT15" s="35">
        <v>0</v>
      </c>
      <c r="AV15" s="30" t="str">
        <f t="shared" si="8"/>
        <v>Deluxe Jacuzzi Beach Villa</v>
      </c>
      <c r="AW15" s="31" t="str">
        <f t="shared" si="8"/>
        <v>PAI</v>
      </c>
      <c r="AX15" s="31" t="str">
        <f t="shared" si="8"/>
        <v>as quoted</v>
      </c>
      <c r="AY15" s="31">
        <f t="shared" si="9"/>
        <v>370</v>
      </c>
      <c r="AZ15" s="31">
        <f t="shared" si="10"/>
        <v>420</v>
      </c>
      <c r="BA15" s="31">
        <f t="shared" si="11"/>
        <v>545</v>
      </c>
      <c r="BB15" s="31">
        <f t="shared" si="11"/>
        <v>65</v>
      </c>
      <c r="BC15" s="31">
        <f t="shared" si="11"/>
        <v>535</v>
      </c>
      <c r="BD15" s="31">
        <f t="shared" si="12"/>
        <v>610</v>
      </c>
      <c r="BE15" s="31">
        <f t="shared" si="13"/>
        <v>800</v>
      </c>
      <c r="BF15" s="31">
        <f t="shared" si="13"/>
        <v>65</v>
      </c>
    </row>
    <row r="16" spans="1:58" ht="25.15" customHeight="1">
      <c r="A16" s="30" t="s">
        <v>76</v>
      </c>
      <c r="B16" s="31" t="s">
        <v>62</v>
      </c>
      <c r="C16" s="32" t="s">
        <v>45</v>
      </c>
      <c r="D16" s="31">
        <f>D12+200</f>
        <v>500</v>
      </c>
      <c r="E16" s="31">
        <f>E12+200</f>
        <v>550</v>
      </c>
      <c r="F16" s="31">
        <f>F12+200</f>
        <v>675</v>
      </c>
      <c r="G16" s="31">
        <f>E16/4</f>
        <v>137.5</v>
      </c>
      <c r="H16" s="31">
        <f>H12+200</f>
        <v>655</v>
      </c>
      <c r="I16" s="31">
        <f>I12+200</f>
        <v>730</v>
      </c>
      <c r="J16" s="31">
        <f>J12+200</f>
        <v>920</v>
      </c>
      <c r="K16" s="31">
        <f>I16/4</f>
        <v>182.5</v>
      </c>
      <c r="M16" s="30" t="str">
        <f t="shared" si="0"/>
        <v>Honeymoon Suite</v>
      </c>
      <c r="N16" s="31" t="str">
        <f t="shared" si="0"/>
        <v>PAI</v>
      </c>
      <c r="O16" s="31" t="str">
        <f t="shared" si="0"/>
        <v>as quoted</v>
      </c>
      <c r="P16" s="31">
        <f t="shared" ref="P16:P18" si="15">SUM(D16)</f>
        <v>500</v>
      </c>
      <c r="Q16" s="31">
        <f t="shared" si="14"/>
        <v>550</v>
      </c>
      <c r="R16" s="31">
        <f t="shared" si="2"/>
        <v>675</v>
      </c>
      <c r="S16" s="31">
        <f t="shared" si="2"/>
        <v>137.5</v>
      </c>
      <c r="T16" s="31">
        <f t="shared" si="3"/>
        <v>655</v>
      </c>
      <c r="U16" s="31">
        <f t="shared" si="3"/>
        <v>730</v>
      </c>
      <c r="V16" s="31">
        <f t="shared" si="3"/>
        <v>920</v>
      </c>
      <c r="W16" s="31">
        <f t="shared" si="3"/>
        <v>182.5</v>
      </c>
      <c r="X16" s="8"/>
      <c r="Y16" s="33"/>
      <c r="Z16" s="33"/>
      <c r="AA16" s="33">
        <v>0</v>
      </c>
      <c r="AB16" s="33">
        <v>0</v>
      </c>
      <c r="AC16" s="33">
        <v>0</v>
      </c>
      <c r="AE16" s="30" t="str">
        <f t="shared" si="4"/>
        <v>Honeymoon Suite</v>
      </c>
      <c r="AF16" s="31" t="str">
        <f t="shared" si="4"/>
        <v>PAI</v>
      </c>
      <c r="AG16" s="31" t="str">
        <f t="shared" si="4"/>
        <v>as quoted</v>
      </c>
      <c r="AH16" s="31">
        <f t="shared" si="4"/>
        <v>500</v>
      </c>
      <c r="AI16" s="34">
        <f t="shared" si="4"/>
        <v>550</v>
      </c>
      <c r="AJ16" s="34">
        <f t="shared" si="4"/>
        <v>675</v>
      </c>
      <c r="AK16" s="34">
        <f t="shared" si="5"/>
        <v>137.5</v>
      </c>
      <c r="AL16" s="34">
        <f t="shared" si="6"/>
        <v>655</v>
      </c>
      <c r="AM16" s="34">
        <f t="shared" si="6"/>
        <v>730</v>
      </c>
      <c r="AN16" s="34">
        <f t="shared" si="6"/>
        <v>920</v>
      </c>
      <c r="AO16" s="34">
        <f t="shared" si="7"/>
        <v>182.5</v>
      </c>
      <c r="AQ16" s="35">
        <v>0</v>
      </c>
      <c r="AR16" s="35">
        <v>0</v>
      </c>
      <c r="AS16" s="35">
        <v>10</v>
      </c>
      <c r="AT16" s="35">
        <v>0</v>
      </c>
      <c r="AV16" s="30" t="str">
        <f t="shared" si="8"/>
        <v>Honeymoon Suite</v>
      </c>
      <c r="AW16" s="31" t="str">
        <f t="shared" si="8"/>
        <v>PAI</v>
      </c>
      <c r="AX16" s="31" t="str">
        <f t="shared" si="8"/>
        <v>as quoted</v>
      </c>
      <c r="AY16" s="31">
        <f t="shared" si="9"/>
        <v>500</v>
      </c>
      <c r="AZ16" s="31">
        <f t="shared" si="10"/>
        <v>550</v>
      </c>
      <c r="BA16" s="31">
        <f t="shared" si="11"/>
        <v>675</v>
      </c>
      <c r="BB16" s="31">
        <f t="shared" si="11"/>
        <v>137.5</v>
      </c>
      <c r="BC16" s="31">
        <f t="shared" si="11"/>
        <v>665</v>
      </c>
      <c r="BD16" s="31">
        <f t="shared" si="12"/>
        <v>740</v>
      </c>
      <c r="BE16" s="31">
        <f t="shared" si="13"/>
        <v>930</v>
      </c>
      <c r="BF16" s="31">
        <f t="shared" si="13"/>
        <v>182.5</v>
      </c>
    </row>
    <row r="17" spans="1:58" ht="25.15" customHeight="1">
      <c r="A17" s="30" t="s">
        <v>77</v>
      </c>
      <c r="B17" s="31" t="s">
        <v>62</v>
      </c>
      <c r="C17" s="32" t="s">
        <v>45</v>
      </c>
      <c r="D17" s="31">
        <f>D12+300</f>
        <v>600</v>
      </c>
      <c r="E17" s="31">
        <f>E12+300</f>
        <v>650</v>
      </c>
      <c r="F17" s="31">
        <f>F12+300</f>
        <v>775</v>
      </c>
      <c r="G17" s="31">
        <f>E17/4</f>
        <v>162.5</v>
      </c>
      <c r="H17" s="31">
        <f>H12+300</f>
        <v>755</v>
      </c>
      <c r="I17" s="31">
        <f>I12+300</f>
        <v>830</v>
      </c>
      <c r="J17" s="31">
        <f>J12+300</f>
        <v>1020</v>
      </c>
      <c r="K17" s="31">
        <f>I17/4</f>
        <v>207.5</v>
      </c>
      <c r="M17" s="30" t="str">
        <f t="shared" si="0"/>
        <v>Honeymoon Duplex Pool Villa</v>
      </c>
      <c r="N17" s="31" t="str">
        <f t="shared" si="0"/>
        <v>PAI</v>
      </c>
      <c r="O17" s="31" t="str">
        <f t="shared" si="0"/>
        <v>as quoted</v>
      </c>
      <c r="P17" s="31">
        <f t="shared" si="15"/>
        <v>600</v>
      </c>
      <c r="Q17" s="31">
        <f t="shared" si="14"/>
        <v>650</v>
      </c>
      <c r="R17" s="31">
        <f t="shared" si="2"/>
        <v>775</v>
      </c>
      <c r="S17" s="31">
        <f t="shared" si="2"/>
        <v>162.5</v>
      </c>
      <c r="T17" s="31">
        <f t="shared" si="3"/>
        <v>755</v>
      </c>
      <c r="U17" s="31">
        <f t="shared" si="3"/>
        <v>830</v>
      </c>
      <c r="V17" s="31">
        <f t="shared" si="3"/>
        <v>1020</v>
      </c>
      <c r="W17" s="31">
        <f t="shared" si="3"/>
        <v>207.5</v>
      </c>
      <c r="X17" s="8"/>
      <c r="Y17" s="33"/>
      <c r="Z17" s="33"/>
      <c r="AA17" s="33">
        <v>0</v>
      </c>
      <c r="AB17" s="33">
        <v>0</v>
      </c>
      <c r="AC17" s="33">
        <v>0</v>
      </c>
      <c r="AE17" s="30" t="str">
        <f t="shared" si="4"/>
        <v>Honeymoon Duplex Pool Villa</v>
      </c>
      <c r="AF17" s="31" t="str">
        <f t="shared" si="4"/>
        <v>PAI</v>
      </c>
      <c r="AG17" s="31" t="str">
        <f t="shared" si="4"/>
        <v>as quoted</v>
      </c>
      <c r="AH17" s="31">
        <f t="shared" si="4"/>
        <v>600</v>
      </c>
      <c r="AI17" s="34">
        <f t="shared" si="4"/>
        <v>650</v>
      </c>
      <c r="AJ17" s="34">
        <f t="shared" si="4"/>
        <v>775</v>
      </c>
      <c r="AK17" s="34">
        <f t="shared" si="5"/>
        <v>162.5</v>
      </c>
      <c r="AL17" s="34">
        <f t="shared" si="6"/>
        <v>755</v>
      </c>
      <c r="AM17" s="34">
        <f t="shared" si="6"/>
        <v>830</v>
      </c>
      <c r="AN17" s="34">
        <f t="shared" si="6"/>
        <v>1020</v>
      </c>
      <c r="AO17" s="34">
        <f t="shared" si="7"/>
        <v>207.5</v>
      </c>
      <c r="AQ17" s="35">
        <v>0</v>
      </c>
      <c r="AR17" s="35">
        <v>0</v>
      </c>
      <c r="AS17" s="35">
        <v>10</v>
      </c>
      <c r="AT17" s="35">
        <v>0</v>
      </c>
      <c r="AV17" s="30" t="str">
        <f t="shared" si="8"/>
        <v>Honeymoon Duplex Pool Villa</v>
      </c>
      <c r="AW17" s="31" t="str">
        <f t="shared" si="8"/>
        <v>PAI</v>
      </c>
      <c r="AX17" s="31" t="str">
        <f t="shared" si="8"/>
        <v>as quoted</v>
      </c>
      <c r="AY17" s="31">
        <f t="shared" si="9"/>
        <v>600</v>
      </c>
      <c r="AZ17" s="31">
        <f t="shared" si="10"/>
        <v>650</v>
      </c>
      <c r="BA17" s="31">
        <f t="shared" si="11"/>
        <v>775</v>
      </c>
      <c r="BB17" s="31">
        <f t="shared" si="11"/>
        <v>162.5</v>
      </c>
      <c r="BC17" s="31">
        <f t="shared" si="11"/>
        <v>765</v>
      </c>
      <c r="BD17" s="31">
        <f t="shared" si="12"/>
        <v>840</v>
      </c>
      <c r="BE17" s="31">
        <f t="shared" si="13"/>
        <v>1030</v>
      </c>
      <c r="BF17" s="31">
        <f t="shared" si="13"/>
        <v>207.5</v>
      </c>
    </row>
    <row r="18" spans="1:58" ht="25.15" customHeight="1">
      <c r="A18" s="30" t="s">
        <v>78</v>
      </c>
      <c r="B18" s="31" t="s">
        <v>62</v>
      </c>
      <c r="C18" s="32" t="s">
        <v>45</v>
      </c>
      <c r="D18" s="31">
        <f>D12+500</f>
        <v>800</v>
      </c>
      <c r="E18" s="31">
        <f>E12+500</f>
        <v>850</v>
      </c>
      <c r="F18" s="31">
        <f>F12+500</f>
        <v>975</v>
      </c>
      <c r="G18" s="31">
        <f>E18/4</f>
        <v>212.5</v>
      </c>
      <c r="H18" s="31">
        <f>H12+500</f>
        <v>955</v>
      </c>
      <c r="I18" s="31">
        <f>I12+500</f>
        <v>1030</v>
      </c>
      <c r="J18" s="31">
        <f>J12+500</f>
        <v>1220</v>
      </c>
      <c r="K18" s="31">
        <f>I18/4</f>
        <v>257.5</v>
      </c>
      <c r="M18" s="30" t="str">
        <f t="shared" si="0"/>
        <v>Prestige Water Villas</v>
      </c>
      <c r="N18" s="31" t="str">
        <f t="shared" si="0"/>
        <v>PAI</v>
      </c>
      <c r="O18" s="31" t="str">
        <f t="shared" si="0"/>
        <v>as quoted</v>
      </c>
      <c r="P18" s="31">
        <f t="shared" si="15"/>
        <v>800</v>
      </c>
      <c r="Q18" s="31">
        <f t="shared" si="14"/>
        <v>850</v>
      </c>
      <c r="R18" s="31">
        <f t="shared" si="2"/>
        <v>975</v>
      </c>
      <c r="S18" s="31">
        <f t="shared" si="2"/>
        <v>212.5</v>
      </c>
      <c r="T18" s="31">
        <f t="shared" si="3"/>
        <v>955</v>
      </c>
      <c r="U18" s="31">
        <f t="shared" si="3"/>
        <v>1030</v>
      </c>
      <c r="V18" s="31">
        <f t="shared" si="3"/>
        <v>1220</v>
      </c>
      <c r="W18" s="31">
        <f t="shared" si="3"/>
        <v>257.5</v>
      </c>
      <c r="X18" s="8"/>
      <c r="Y18" s="33"/>
      <c r="Z18" s="33"/>
      <c r="AA18" s="33">
        <v>0</v>
      </c>
      <c r="AB18" s="33">
        <v>0</v>
      </c>
      <c r="AC18" s="33">
        <v>0</v>
      </c>
      <c r="AE18" s="30" t="str">
        <f t="shared" si="4"/>
        <v>Prestige Water Villas</v>
      </c>
      <c r="AF18" s="31" t="str">
        <f t="shared" si="4"/>
        <v>PAI</v>
      </c>
      <c r="AG18" s="31" t="str">
        <f t="shared" si="4"/>
        <v>as quoted</v>
      </c>
      <c r="AH18" s="31">
        <f t="shared" si="4"/>
        <v>800</v>
      </c>
      <c r="AI18" s="34">
        <f t="shared" si="4"/>
        <v>850</v>
      </c>
      <c r="AJ18" s="34">
        <f t="shared" si="4"/>
        <v>975</v>
      </c>
      <c r="AK18" s="34">
        <f t="shared" si="5"/>
        <v>212.5</v>
      </c>
      <c r="AL18" s="34">
        <f t="shared" si="6"/>
        <v>955</v>
      </c>
      <c r="AM18" s="34">
        <f t="shared" si="6"/>
        <v>1030</v>
      </c>
      <c r="AN18" s="34">
        <f t="shared" si="6"/>
        <v>1220</v>
      </c>
      <c r="AO18" s="34">
        <f t="shared" si="7"/>
        <v>257.5</v>
      </c>
      <c r="AQ18" s="35">
        <v>0</v>
      </c>
      <c r="AR18" s="35">
        <v>0</v>
      </c>
      <c r="AS18" s="35">
        <v>10</v>
      </c>
      <c r="AT18" s="35">
        <v>0</v>
      </c>
      <c r="AV18" s="30" t="str">
        <f t="shared" si="8"/>
        <v>Prestige Water Villas</v>
      </c>
      <c r="AW18" s="31" t="str">
        <f t="shared" si="8"/>
        <v>PAI</v>
      </c>
      <c r="AX18" s="31" t="str">
        <f t="shared" si="8"/>
        <v>as quoted</v>
      </c>
      <c r="AY18" s="31">
        <f t="shared" si="9"/>
        <v>800</v>
      </c>
      <c r="AZ18" s="31">
        <f t="shared" si="10"/>
        <v>850</v>
      </c>
      <c r="BA18" s="31">
        <f t="shared" si="11"/>
        <v>975</v>
      </c>
      <c r="BB18" s="31">
        <f t="shared" si="11"/>
        <v>212.5</v>
      </c>
      <c r="BC18" s="31">
        <f t="shared" si="11"/>
        <v>965</v>
      </c>
      <c r="BD18" s="31">
        <f t="shared" si="12"/>
        <v>1040</v>
      </c>
      <c r="BE18" s="31">
        <f t="shared" si="13"/>
        <v>1230</v>
      </c>
      <c r="BF18" s="31">
        <f t="shared" si="13"/>
        <v>257.5</v>
      </c>
    </row>
    <row r="19" spans="1:58" ht="25.15" customHeight="1">
      <c r="A19" s="30" t="s">
        <v>67</v>
      </c>
      <c r="B19" s="31" t="s">
        <v>62</v>
      </c>
      <c r="C19" s="32" t="s">
        <v>68</v>
      </c>
      <c r="D19" s="31">
        <v>0</v>
      </c>
      <c r="E19" s="31">
        <v>750</v>
      </c>
      <c r="F19" s="31">
        <v>0</v>
      </c>
      <c r="G19" s="31">
        <v>65</v>
      </c>
      <c r="H19" s="31">
        <v>0</v>
      </c>
      <c r="I19" s="31">
        <v>1110</v>
      </c>
      <c r="J19" s="31">
        <v>0</v>
      </c>
      <c r="K19" s="31">
        <v>65</v>
      </c>
      <c r="M19" s="30" t="str">
        <f t="shared" si="0"/>
        <v xml:space="preserve">Family Beach Villa </v>
      </c>
      <c r="N19" s="31" t="str">
        <f t="shared" si="0"/>
        <v>PAI</v>
      </c>
      <c r="O19" s="31" t="str">
        <f t="shared" si="0"/>
        <v>04 Persons</v>
      </c>
      <c r="P19" s="31">
        <f t="shared" ref="P19" si="16">SUM(D19)</f>
        <v>0</v>
      </c>
      <c r="Q19" s="31">
        <f t="shared" si="14"/>
        <v>750</v>
      </c>
      <c r="R19" s="31">
        <f t="shared" si="2"/>
        <v>0</v>
      </c>
      <c r="S19" s="31">
        <f t="shared" si="2"/>
        <v>65</v>
      </c>
      <c r="T19" s="31">
        <f t="shared" si="3"/>
        <v>0</v>
      </c>
      <c r="U19" s="31">
        <f t="shared" si="3"/>
        <v>1110</v>
      </c>
      <c r="V19" s="31">
        <f t="shared" si="3"/>
        <v>0</v>
      </c>
      <c r="W19" s="31">
        <f t="shared" si="3"/>
        <v>65</v>
      </c>
      <c r="X19" s="8"/>
      <c r="Y19" s="33"/>
      <c r="Z19" s="33"/>
      <c r="AA19" s="33">
        <v>0</v>
      </c>
      <c r="AB19" s="33">
        <v>0</v>
      </c>
      <c r="AC19" s="33">
        <v>0</v>
      </c>
      <c r="AE19" s="30" t="str">
        <f t="shared" si="4"/>
        <v xml:space="preserve">Family Beach Villa </v>
      </c>
      <c r="AF19" s="31" t="str">
        <f t="shared" si="4"/>
        <v>PAI</v>
      </c>
      <c r="AG19" s="31" t="str">
        <f t="shared" si="4"/>
        <v>04 Persons</v>
      </c>
      <c r="AH19" s="31">
        <f t="shared" si="4"/>
        <v>0</v>
      </c>
      <c r="AI19" s="34">
        <f t="shared" si="4"/>
        <v>750</v>
      </c>
      <c r="AJ19" s="34">
        <f t="shared" si="4"/>
        <v>0</v>
      </c>
      <c r="AK19" s="34">
        <f t="shared" si="5"/>
        <v>65</v>
      </c>
      <c r="AL19" s="34">
        <f t="shared" si="6"/>
        <v>0</v>
      </c>
      <c r="AM19" s="34">
        <f t="shared" si="6"/>
        <v>1110</v>
      </c>
      <c r="AN19" s="34">
        <f t="shared" si="6"/>
        <v>0</v>
      </c>
      <c r="AO19" s="34">
        <f t="shared" si="7"/>
        <v>65</v>
      </c>
      <c r="AQ19" s="35">
        <v>0</v>
      </c>
      <c r="AR19" s="35">
        <v>0</v>
      </c>
      <c r="AS19" s="35">
        <v>10</v>
      </c>
      <c r="AT19" s="35">
        <v>0</v>
      </c>
      <c r="AV19" s="30" t="str">
        <f t="shared" si="8"/>
        <v xml:space="preserve">Family Beach Villa </v>
      </c>
      <c r="AW19" s="31" t="str">
        <f t="shared" si="8"/>
        <v>PAI</v>
      </c>
      <c r="AX19" s="31" t="str">
        <f t="shared" si="8"/>
        <v>04 Persons</v>
      </c>
      <c r="AY19" s="31">
        <f t="shared" si="9"/>
        <v>0</v>
      </c>
      <c r="AZ19" s="31">
        <f t="shared" si="10"/>
        <v>750</v>
      </c>
      <c r="BA19" s="31">
        <f t="shared" si="11"/>
        <v>0</v>
      </c>
      <c r="BB19" s="31">
        <f t="shared" si="11"/>
        <v>65</v>
      </c>
      <c r="BC19" s="31">
        <f t="shared" si="11"/>
        <v>10</v>
      </c>
      <c r="BD19" s="31">
        <f t="shared" si="12"/>
        <v>1120</v>
      </c>
      <c r="BE19" s="31">
        <f t="shared" si="13"/>
        <v>10</v>
      </c>
      <c r="BF19" s="31">
        <f t="shared" si="13"/>
        <v>65</v>
      </c>
    </row>
    <row r="20" spans="1:58" ht="25.15" customHeight="1">
      <c r="A20" s="25" t="s">
        <v>23</v>
      </c>
      <c r="M20" s="25" t="s">
        <v>24</v>
      </c>
      <c r="Y20" s="25" t="s">
        <v>25</v>
      </c>
      <c r="AE20" s="25" t="s">
        <v>26</v>
      </c>
      <c r="AQ20" s="25" t="s">
        <v>27</v>
      </c>
      <c r="AV20" s="25" t="s">
        <v>28</v>
      </c>
    </row>
    <row r="21" spans="1:58" ht="25.15" customHeight="1">
      <c r="A21" s="304" t="s">
        <v>0</v>
      </c>
      <c r="B21" s="304" t="s">
        <v>1</v>
      </c>
      <c r="C21" s="304" t="s">
        <v>29</v>
      </c>
      <c r="D21" s="285" t="s">
        <v>47</v>
      </c>
      <c r="E21" s="286"/>
      <c r="F21" s="286"/>
      <c r="G21" s="287"/>
      <c r="H21" s="285" t="s">
        <v>48</v>
      </c>
      <c r="I21" s="286"/>
      <c r="J21" s="286"/>
      <c r="K21" s="287"/>
      <c r="M21" s="307" t="s">
        <v>0</v>
      </c>
      <c r="N21" s="307" t="s">
        <v>1</v>
      </c>
      <c r="O21" s="307" t="s">
        <v>29</v>
      </c>
      <c r="P21" s="288" t="str">
        <f>D21</f>
        <v>Season 3</v>
      </c>
      <c r="Q21" s="289"/>
      <c r="R21" s="289"/>
      <c r="S21" s="290"/>
      <c r="T21" s="288" t="str">
        <f>H21</f>
        <v>Season 4</v>
      </c>
      <c r="U21" s="289"/>
      <c r="V21" s="289"/>
      <c r="W21" s="290"/>
      <c r="X21" s="8"/>
      <c r="Y21" s="26" t="s">
        <v>32</v>
      </c>
      <c r="Z21" s="26" t="s">
        <v>33</v>
      </c>
      <c r="AA21" s="26" t="s">
        <v>34</v>
      </c>
      <c r="AB21" s="26" t="s">
        <v>34</v>
      </c>
      <c r="AC21" s="26" t="s">
        <v>34</v>
      </c>
      <c r="AE21" s="301" t="s">
        <v>0</v>
      </c>
      <c r="AF21" s="301" t="s">
        <v>1</v>
      </c>
      <c r="AG21" s="301" t="s">
        <v>29</v>
      </c>
      <c r="AH21" s="291" t="str">
        <f>P21</f>
        <v>Season 3</v>
      </c>
      <c r="AI21" s="292"/>
      <c r="AJ21" s="292"/>
      <c r="AK21" s="293"/>
      <c r="AL21" s="291" t="str">
        <f>T21</f>
        <v>Season 4</v>
      </c>
      <c r="AM21" s="292"/>
      <c r="AN21" s="292"/>
      <c r="AO21" s="293"/>
      <c r="AQ21" s="27"/>
      <c r="AR21" s="27"/>
      <c r="AS21" s="27"/>
      <c r="AT21" s="28"/>
      <c r="AV21" s="295" t="s">
        <v>0</v>
      </c>
      <c r="AW21" s="295" t="s">
        <v>1</v>
      </c>
      <c r="AX21" s="295" t="s">
        <v>29</v>
      </c>
      <c r="AY21" s="282" t="str">
        <f>AH21</f>
        <v>Season 3</v>
      </c>
      <c r="AZ21" s="283"/>
      <c r="BA21" s="283"/>
      <c r="BB21" s="284"/>
      <c r="BC21" s="282" t="str">
        <f>AL21</f>
        <v>Season 4</v>
      </c>
      <c r="BD21" s="283"/>
      <c r="BE21" s="283"/>
      <c r="BF21" s="284"/>
    </row>
    <row r="22" spans="1:58" ht="25.15" customHeight="1">
      <c r="A22" s="305"/>
      <c r="B22" s="305"/>
      <c r="C22" s="305"/>
      <c r="D22" s="285" t="s">
        <v>49</v>
      </c>
      <c r="E22" s="286"/>
      <c r="F22" s="286"/>
      <c r="G22" s="287"/>
      <c r="H22" s="285" t="s">
        <v>50</v>
      </c>
      <c r="I22" s="286"/>
      <c r="J22" s="286"/>
      <c r="K22" s="287"/>
      <c r="M22" s="308"/>
      <c r="N22" s="308"/>
      <c r="O22" s="308"/>
      <c r="P22" s="288" t="str">
        <f>D22</f>
        <v>11 Jan 2020 to 31 Mar 2020</v>
      </c>
      <c r="Q22" s="289"/>
      <c r="R22" s="289"/>
      <c r="S22" s="290"/>
      <c r="T22" s="288" t="str">
        <f>H22</f>
        <v>01 Apr 2020 to 30 Apr 2020</v>
      </c>
      <c r="U22" s="289"/>
      <c r="V22" s="289"/>
      <c r="W22" s="290"/>
      <c r="X22" s="8"/>
      <c r="Y22" s="26" t="s">
        <v>37</v>
      </c>
      <c r="Z22" s="26" t="s">
        <v>38</v>
      </c>
      <c r="AA22" s="26" t="s">
        <v>38</v>
      </c>
      <c r="AB22" s="26" t="s">
        <v>38</v>
      </c>
      <c r="AC22" s="26"/>
      <c r="AE22" s="302"/>
      <c r="AF22" s="302"/>
      <c r="AG22" s="302"/>
      <c r="AH22" s="291" t="str">
        <f>P22</f>
        <v>11 Jan 2020 to 31 Mar 2020</v>
      </c>
      <c r="AI22" s="292"/>
      <c r="AJ22" s="292"/>
      <c r="AK22" s="293"/>
      <c r="AL22" s="291" t="str">
        <f>T22</f>
        <v>01 Apr 2020 to 30 Apr 2020</v>
      </c>
      <c r="AM22" s="292"/>
      <c r="AN22" s="292"/>
      <c r="AO22" s="293"/>
      <c r="AQ22" s="27" t="s">
        <v>39</v>
      </c>
      <c r="AR22" s="27"/>
      <c r="AS22" s="27" t="s">
        <v>40</v>
      </c>
      <c r="AT22" s="28"/>
      <c r="AV22" s="296"/>
      <c r="AW22" s="296"/>
      <c r="AX22" s="296"/>
      <c r="AY22" s="282" t="str">
        <f>AH22</f>
        <v>11 Jan 2020 to 31 Mar 2020</v>
      </c>
      <c r="AZ22" s="283"/>
      <c r="BA22" s="283"/>
      <c r="BB22" s="284"/>
      <c r="BC22" s="282" t="str">
        <f>AL22</f>
        <v>01 Apr 2020 to 30 Apr 2020</v>
      </c>
      <c r="BD22" s="283"/>
      <c r="BE22" s="283"/>
      <c r="BF22" s="284"/>
    </row>
    <row r="23" spans="1:58" ht="25.15" customHeight="1">
      <c r="A23" s="306"/>
      <c r="B23" s="306"/>
      <c r="C23" s="306"/>
      <c r="D23" s="29" t="s">
        <v>3</v>
      </c>
      <c r="E23" s="29" t="s">
        <v>4</v>
      </c>
      <c r="F23" s="29" t="s">
        <v>5</v>
      </c>
      <c r="G23" s="29" t="s">
        <v>41</v>
      </c>
      <c r="H23" s="29" t="s">
        <v>3</v>
      </c>
      <c r="I23" s="29" t="s">
        <v>4</v>
      </c>
      <c r="J23" s="29" t="s">
        <v>5</v>
      </c>
      <c r="K23" s="29" t="s">
        <v>41</v>
      </c>
      <c r="M23" s="309"/>
      <c r="N23" s="309"/>
      <c r="O23" s="309"/>
      <c r="P23" s="29" t="s">
        <v>3</v>
      </c>
      <c r="Q23" s="29" t="s">
        <v>4</v>
      </c>
      <c r="R23" s="29" t="s">
        <v>5</v>
      </c>
      <c r="S23" s="29" t="s">
        <v>41</v>
      </c>
      <c r="T23" s="29" t="s">
        <v>3</v>
      </c>
      <c r="U23" s="29" t="s">
        <v>4</v>
      </c>
      <c r="V23" s="29" t="s">
        <v>5</v>
      </c>
      <c r="W23" s="29" t="s">
        <v>41</v>
      </c>
      <c r="X23" s="8"/>
      <c r="Y23" s="26"/>
      <c r="Z23" s="26"/>
      <c r="AA23" s="26"/>
      <c r="AB23" s="26"/>
      <c r="AC23" s="26"/>
      <c r="AE23" s="303"/>
      <c r="AF23" s="303"/>
      <c r="AG23" s="303"/>
      <c r="AH23" s="29" t="s">
        <v>3</v>
      </c>
      <c r="AI23" s="29" t="s">
        <v>4</v>
      </c>
      <c r="AJ23" s="29" t="s">
        <v>5</v>
      </c>
      <c r="AK23" s="29" t="s">
        <v>41</v>
      </c>
      <c r="AL23" s="29" t="s">
        <v>3</v>
      </c>
      <c r="AM23" s="29" t="s">
        <v>4</v>
      </c>
      <c r="AN23" s="29" t="s">
        <v>5</v>
      </c>
      <c r="AO23" s="29" t="s">
        <v>41</v>
      </c>
      <c r="AQ23" s="27" t="s">
        <v>42</v>
      </c>
      <c r="AR23" s="27" t="s">
        <v>43</v>
      </c>
      <c r="AS23" s="27" t="s">
        <v>42</v>
      </c>
      <c r="AT23" s="28" t="s">
        <v>43</v>
      </c>
      <c r="AV23" s="297"/>
      <c r="AW23" s="297"/>
      <c r="AX23" s="297"/>
      <c r="AY23" s="29" t="s">
        <v>3</v>
      </c>
      <c r="AZ23" s="29" t="s">
        <v>4</v>
      </c>
      <c r="BA23" s="29" t="s">
        <v>5</v>
      </c>
      <c r="BB23" s="29" t="s">
        <v>41</v>
      </c>
      <c r="BC23" s="29" t="s">
        <v>3</v>
      </c>
      <c r="BD23" s="29" t="s">
        <v>4</v>
      </c>
      <c r="BE23" s="29" t="s">
        <v>5</v>
      </c>
      <c r="BF23" s="29" t="s">
        <v>41</v>
      </c>
    </row>
    <row r="24" spans="1:58" ht="25.15" customHeight="1">
      <c r="A24" s="30" t="s">
        <v>65</v>
      </c>
      <c r="B24" s="31" t="s">
        <v>62</v>
      </c>
      <c r="C24" s="32" t="s">
        <v>45</v>
      </c>
      <c r="D24" s="38">
        <v>405</v>
      </c>
      <c r="E24" s="38">
        <v>475</v>
      </c>
      <c r="F24" s="38">
        <v>645</v>
      </c>
      <c r="G24" s="31">
        <v>65</v>
      </c>
      <c r="H24" s="38">
        <v>340</v>
      </c>
      <c r="I24" s="38">
        <v>395</v>
      </c>
      <c r="J24" s="38">
        <v>525</v>
      </c>
      <c r="K24" s="31">
        <v>65</v>
      </c>
      <c r="M24" s="30" t="str">
        <f t="shared" ref="M24:O31" si="17">A24</f>
        <v xml:space="preserve">Beach Villa </v>
      </c>
      <c r="N24" s="31" t="str">
        <f t="shared" si="17"/>
        <v>PAI</v>
      </c>
      <c r="O24" s="31" t="str">
        <f t="shared" si="17"/>
        <v>as quoted</v>
      </c>
      <c r="P24" s="31">
        <f t="shared" ref="P24:Q31" si="18">SUM(D24)</f>
        <v>405</v>
      </c>
      <c r="Q24" s="31">
        <f t="shared" si="18"/>
        <v>475</v>
      </c>
      <c r="R24" s="31">
        <f t="shared" ref="R24:S31" si="19">F24</f>
        <v>645</v>
      </c>
      <c r="S24" s="31">
        <f t="shared" si="19"/>
        <v>65</v>
      </c>
      <c r="T24" s="31">
        <f t="shared" ref="T24:W31" si="20">SUM(H24)</f>
        <v>340</v>
      </c>
      <c r="U24" s="31">
        <f t="shared" si="20"/>
        <v>395</v>
      </c>
      <c r="V24" s="31">
        <f t="shared" si="20"/>
        <v>525</v>
      </c>
      <c r="W24" s="31">
        <f t="shared" si="20"/>
        <v>65</v>
      </c>
      <c r="X24" s="8"/>
      <c r="Y24" s="33"/>
      <c r="Z24" s="33"/>
      <c r="AA24" s="33">
        <v>0</v>
      </c>
      <c r="AB24" s="33">
        <v>0</v>
      </c>
      <c r="AC24" s="33">
        <v>0</v>
      </c>
      <c r="AE24" s="30" t="str">
        <f t="shared" ref="AE24:AJ31" si="21">M24</f>
        <v xml:space="preserve">Beach Villa </v>
      </c>
      <c r="AF24" s="31" t="str">
        <f t="shared" si="21"/>
        <v>PAI</v>
      </c>
      <c r="AG24" s="31" t="str">
        <f t="shared" si="21"/>
        <v>as quoted</v>
      </c>
      <c r="AH24" s="31">
        <f t="shared" si="21"/>
        <v>405</v>
      </c>
      <c r="AI24" s="34">
        <f t="shared" si="21"/>
        <v>475</v>
      </c>
      <c r="AJ24" s="34">
        <f t="shared" si="21"/>
        <v>645</v>
      </c>
      <c r="AK24" s="34">
        <f t="shared" ref="AK24:AK31" si="22">S24+AA24</f>
        <v>65</v>
      </c>
      <c r="AL24" s="34">
        <f t="shared" ref="AL24:AN31" si="23">T24</f>
        <v>340</v>
      </c>
      <c r="AM24" s="34">
        <f t="shared" si="23"/>
        <v>395</v>
      </c>
      <c r="AN24" s="34">
        <f t="shared" si="23"/>
        <v>525</v>
      </c>
      <c r="AO24" s="34">
        <f t="shared" ref="AO24:AO31" si="24">W24+AA24</f>
        <v>65</v>
      </c>
      <c r="AQ24" s="35">
        <v>0</v>
      </c>
      <c r="AR24" s="35">
        <v>0</v>
      </c>
      <c r="AS24" s="35">
        <v>0</v>
      </c>
      <c r="AT24" s="35">
        <v>0</v>
      </c>
      <c r="AV24" s="30" t="str">
        <f t="shared" ref="AV24:AX31" si="25">AE24</f>
        <v xml:space="preserve">Beach Villa </v>
      </c>
      <c r="AW24" s="31" t="str">
        <f t="shared" si="25"/>
        <v>PAI</v>
      </c>
      <c r="AX24" s="31" t="str">
        <f t="shared" si="25"/>
        <v>as quoted</v>
      </c>
      <c r="AY24" s="31">
        <f t="shared" ref="AY24:AY31" si="26">AH24+AQ24</f>
        <v>405</v>
      </c>
      <c r="AZ24" s="31">
        <f t="shared" ref="AZ24:AZ31" si="27">AI24+AQ24</f>
        <v>475</v>
      </c>
      <c r="BA24" s="31">
        <f t="shared" ref="BA24:BC31" si="28">AJ24+AQ24</f>
        <v>645</v>
      </c>
      <c r="BB24" s="31">
        <f t="shared" si="28"/>
        <v>65</v>
      </c>
      <c r="BC24" s="31">
        <f t="shared" si="28"/>
        <v>340</v>
      </c>
      <c r="BD24" s="31">
        <f t="shared" ref="BD24:BD31" si="29">AM24+AS24</f>
        <v>395</v>
      </c>
      <c r="BE24" s="31">
        <f t="shared" ref="BE24:BF31" si="30">AN24+AS24</f>
        <v>525</v>
      </c>
      <c r="BF24" s="31">
        <f t="shared" si="30"/>
        <v>65</v>
      </c>
    </row>
    <row r="25" spans="1:58" ht="25.15" customHeight="1">
      <c r="A25" s="30" t="s">
        <v>74</v>
      </c>
      <c r="B25" s="31" t="s">
        <v>62</v>
      </c>
      <c r="C25" s="32" t="s">
        <v>45</v>
      </c>
      <c r="D25" s="31">
        <f>D24+20</f>
        <v>425</v>
      </c>
      <c r="E25" s="31">
        <f>E24+20</f>
        <v>495</v>
      </c>
      <c r="F25" s="31">
        <f>F24+20</f>
        <v>665</v>
      </c>
      <c r="G25" s="31">
        <v>65</v>
      </c>
      <c r="H25" s="31">
        <f>H24+20</f>
        <v>360</v>
      </c>
      <c r="I25" s="31">
        <f>I24+20</f>
        <v>415</v>
      </c>
      <c r="J25" s="31">
        <f>J24+20</f>
        <v>545</v>
      </c>
      <c r="K25" s="31">
        <v>65</v>
      </c>
      <c r="M25" s="30" t="str">
        <f t="shared" si="17"/>
        <v xml:space="preserve">Sunset Beach Villa </v>
      </c>
      <c r="N25" s="31" t="str">
        <f t="shared" si="17"/>
        <v>PAI</v>
      </c>
      <c r="O25" s="31" t="str">
        <f t="shared" si="17"/>
        <v>as quoted</v>
      </c>
      <c r="P25" s="31">
        <f t="shared" si="18"/>
        <v>425</v>
      </c>
      <c r="Q25" s="31">
        <f t="shared" si="18"/>
        <v>495</v>
      </c>
      <c r="R25" s="31">
        <f t="shared" si="19"/>
        <v>665</v>
      </c>
      <c r="S25" s="31">
        <f t="shared" si="19"/>
        <v>65</v>
      </c>
      <c r="T25" s="31">
        <f t="shared" si="20"/>
        <v>360</v>
      </c>
      <c r="U25" s="31">
        <f t="shared" si="20"/>
        <v>415</v>
      </c>
      <c r="V25" s="31">
        <f t="shared" si="20"/>
        <v>545</v>
      </c>
      <c r="W25" s="31">
        <f t="shared" si="20"/>
        <v>65</v>
      </c>
      <c r="X25" s="8"/>
      <c r="Y25" s="33"/>
      <c r="Z25" s="33"/>
      <c r="AA25" s="33">
        <v>0</v>
      </c>
      <c r="AB25" s="33">
        <v>0</v>
      </c>
      <c r="AC25" s="33">
        <v>0</v>
      </c>
      <c r="AE25" s="30" t="str">
        <f t="shared" si="21"/>
        <v xml:space="preserve">Sunset Beach Villa </v>
      </c>
      <c r="AF25" s="31" t="str">
        <f t="shared" si="21"/>
        <v>PAI</v>
      </c>
      <c r="AG25" s="31" t="str">
        <f t="shared" si="21"/>
        <v>as quoted</v>
      </c>
      <c r="AH25" s="31">
        <f t="shared" si="21"/>
        <v>425</v>
      </c>
      <c r="AI25" s="34">
        <f t="shared" si="21"/>
        <v>495</v>
      </c>
      <c r="AJ25" s="34">
        <f t="shared" si="21"/>
        <v>665</v>
      </c>
      <c r="AK25" s="34">
        <f t="shared" si="22"/>
        <v>65</v>
      </c>
      <c r="AL25" s="34">
        <f t="shared" si="23"/>
        <v>360</v>
      </c>
      <c r="AM25" s="34">
        <f t="shared" si="23"/>
        <v>415</v>
      </c>
      <c r="AN25" s="34">
        <f t="shared" si="23"/>
        <v>545</v>
      </c>
      <c r="AO25" s="34">
        <f t="shared" si="24"/>
        <v>65</v>
      </c>
      <c r="AQ25" s="35">
        <v>0</v>
      </c>
      <c r="AR25" s="35">
        <v>0</v>
      </c>
      <c r="AS25" s="35">
        <v>0</v>
      </c>
      <c r="AT25" s="35">
        <v>0</v>
      </c>
      <c r="AV25" s="30" t="str">
        <f t="shared" si="25"/>
        <v xml:space="preserve">Sunset Beach Villa </v>
      </c>
      <c r="AW25" s="31" t="str">
        <f t="shared" si="25"/>
        <v>PAI</v>
      </c>
      <c r="AX25" s="31" t="str">
        <f t="shared" si="25"/>
        <v>as quoted</v>
      </c>
      <c r="AY25" s="31">
        <f t="shared" si="26"/>
        <v>425</v>
      </c>
      <c r="AZ25" s="31">
        <f t="shared" si="27"/>
        <v>495</v>
      </c>
      <c r="BA25" s="31">
        <f t="shared" si="28"/>
        <v>665</v>
      </c>
      <c r="BB25" s="31">
        <f t="shared" si="28"/>
        <v>65</v>
      </c>
      <c r="BC25" s="31">
        <f t="shared" si="28"/>
        <v>360</v>
      </c>
      <c r="BD25" s="31">
        <f t="shared" si="29"/>
        <v>415</v>
      </c>
      <c r="BE25" s="31">
        <f t="shared" si="30"/>
        <v>545</v>
      </c>
      <c r="BF25" s="31">
        <f t="shared" si="30"/>
        <v>65</v>
      </c>
    </row>
    <row r="26" spans="1:58" ht="25.15" customHeight="1">
      <c r="A26" s="30" t="s">
        <v>66</v>
      </c>
      <c r="B26" s="31" t="s">
        <v>62</v>
      </c>
      <c r="C26" s="32" t="s">
        <v>45</v>
      </c>
      <c r="D26" s="31">
        <f>D24+35</f>
        <v>440</v>
      </c>
      <c r="E26" s="31">
        <f>E24+35</f>
        <v>510</v>
      </c>
      <c r="F26" s="31">
        <f>F24+35</f>
        <v>680</v>
      </c>
      <c r="G26" s="31">
        <v>65</v>
      </c>
      <c r="H26" s="31">
        <f>H24+35</f>
        <v>375</v>
      </c>
      <c r="I26" s="31">
        <f>I24+35</f>
        <v>430</v>
      </c>
      <c r="J26" s="31">
        <f>J24+35</f>
        <v>560</v>
      </c>
      <c r="K26" s="31">
        <v>65</v>
      </c>
      <c r="M26" s="30" t="str">
        <f t="shared" si="17"/>
        <v xml:space="preserve">Deluxe Beach Villa </v>
      </c>
      <c r="N26" s="31" t="str">
        <f t="shared" si="17"/>
        <v>PAI</v>
      </c>
      <c r="O26" s="31" t="str">
        <f t="shared" si="17"/>
        <v>as quoted</v>
      </c>
      <c r="P26" s="31">
        <f t="shared" si="18"/>
        <v>440</v>
      </c>
      <c r="Q26" s="31">
        <f t="shared" si="18"/>
        <v>510</v>
      </c>
      <c r="R26" s="31">
        <f t="shared" si="19"/>
        <v>680</v>
      </c>
      <c r="S26" s="31">
        <f t="shared" si="19"/>
        <v>65</v>
      </c>
      <c r="T26" s="31">
        <f t="shared" si="20"/>
        <v>375</v>
      </c>
      <c r="U26" s="31">
        <f t="shared" si="20"/>
        <v>430</v>
      </c>
      <c r="V26" s="31">
        <f t="shared" si="20"/>
        <v>560</v>
      </c>
      <c r="W26" s="31">
        <f t="shared" si="20"/>
        <v>65</v>
      </c>
      <c r="X26" s="8"/>
      <c r="Y26" s="33"/>
      <c r="Z26" s="33"/>
      <c r="AA26" s="33">
        <v>0</v>
      </c>
      <c r="AB26" s="33">
        <v>0</v>
      </c>
      <c r="AC26" s="33">
        <v>0</v>
      </c>
      <c r="AE26" s="30" t="str">
        <f t="shared" si="21"/>
        <v xml:space="preserve">Deluxe Beach Villa </v>
      </c>
      <c r="AF26" s="31" t="str">
        <f t="shared" si="21"/>
        <v>PAI</v>
      </c>
      <c r="AG26" s="31" t="str">
        <f t="shared" si="21"/>
        <v>as quoted</v>
      </c>
      <c r="AH26" s="31">
        <f t="shared" si="21"/>
        <v>440</v>
      </c>
      <c r="AI26" s="34">
        <f t="shared" si="21"/>
        <v>510</v>
      </c>
      <c r="AJ26" s="34">
        <f t="shared" si="21"/>
        <v>680</v>
      </c>
      <c r="AK26" s="34">
        <f t="shared" si="22"/>
        <v>65</v>
      </c>
      <c r="AL26" s="34">
        <f t="shared" si="23"/>
        <v>375</v>
      </c>
      <c r="AM26" s="34">
        <f t="shared" si="23"/>
        <v>430</v>
      </c>
      <c r="AN26" s="34">
        <f t="shared" si="23"/>
        <v>560</v>
      </c>
      <c r="AO26" s="34">
        <f t="shared" si="24"/>
        <v>65</v>
      </c>
      <c r="AQ26" s="35">
        <v>0</v>
      </c>
      <c r="AR26" s="35">
        <v>0</v>
      </c>
      <c r="AS26" s="35">
        <v>0</v>
      </c>
      <c r="AT26" s="35">
        <v>0</v>
      </c>
      <c r="AV26" s="30" t="str">
        <f t="shared" si="25"/>
        <v xml:space="preserve">Deluxe Beach Villa </v>
      </c>
      <c r="AW26" s="31" t="str">
        <f t="shared" si="25"/>
        <v>PAI</v>
      </c>
      <c r="AX26" s="31" t="str">
        <f t="shared" si="25"/>
        <v>as quoted</v>
      </c>
      <c r="AY26" s="31">
        <f t="shared" si="26"/>
        <v>440</v>
      </c>
      <c r="AZ26" s="31">
        <f t="shared" si="27"/>
        <v>510</v>
      </c>
      <c r="BA26" s="31">
        <f t="shared" si="28"/>
        <v>680</v>
      </c>
      <c r="BB26" s="31">
        <f t="shared" si="28"/>
        <v>65</v>
      </c>
      <c r="BC26" s="31">
        <f t="shared" si="28"/>
        <v>375</v>
      </c>
      <c r="BD26" s="31">
        <f t="shared" si="29"/>
        <v>430</v>
      </c>
      <c r="BE26" s="31">
        <f t="shared" si="30"/>
        <v>560</v>
      </c>
      <c r="BF26" s="31">
        <f t="shared" si="30"/>
        <v>65</v>
      </c>
    </row>
    <row r="27" spans="1:58" ht="25.15" customHeight="1">
      <c r="A27" s="30" t="s">
        <v>75</v>
      </c>
      <c r="B27" s="31" t="s">
        <v>62</v>
      </c>
      <c r="C27" s="32" t="s">
        <v>45</v>
      </c>
      <c r="D27" s="31">
        <f>D24+70</f>
        <v>475</v>
      </c>
      <c r="E27" s="31">
        <f>E24+70</f>
        <v>545</v>
      </c>
      <c r="F27" s="31">
        <f>F24+70</f>
        <v>715</v>
      </c>
      <c r="G27" s="31">
        <v>65</v>
      </c>
      <c r="H27" s="31">
        <f>H24+70</f>
        <v>410</v>
      </c>
      <c r="I27" s="31">
        <f>I24+70</f>
        <v>465</v>
      </c>
      <c r="J27" s="31">
        <f>J24+70</f>
        <v>595</v>
      </c>
      <c r="K27" s="31">
        <v>65</v>
      </c>
      <c r="M27" s="30" t="str">
        <f t="shared" si="17"/>
        <v>Deluxe Jacuzzi Beach Villa</v>
      </c>
      <c r="N27" s="31" t="str">
        <f t="shared" si="17"/>
        <v>PAI</v>
      </c>
      <c r="O27" s="31" t="str">
        <f t="shared" si="17"/>
        <v>as quoted</v>
      </c>
      <c r="P27" s="31">
        <f t="shared" si="18"/>
        <v>475</v>
      </c>
      <c r="Q27" s="31">
        <f t="shared" si="18"/>
        <v>545</v>
      </c>
      <c r="R27" s="31">
        <f t="shared" si="19"/>
        <v>715</v>
      </c>
      <c r="S27" s="31">
        <f t="shared" si="19"/>
        <v>65</v>
      </c>
      <c r="T27" s="31">
        <f t="shared" si="20"/>
        <v>410</v>
      </c>
      <c r="U27" s="31">
        <f t="shared" si="20"/>
        <v>465</v>
      </c>
      <c r="V27" s="31">
        <f t="shared" si="20"/>
        <v>595</v>
      </c>
      <c r="W27" s="31">
        <f t="shared" si="20"/>
        <v>65</v>
      </c>
      <c r="X27" s="8"/>
      <c r="Y27" s="33"/>
      <c r="Z27" s="33"/>
      <c r="AA27" s="33">
        <v>0</v>
      </c>
      <c r="AB27" s="33">
        <v>0</v>
      </c>
      <c r="AC27" s="33">
        <v>0</v>
      </c>
      <c r="AE27" s="30" t="str">
        <f t="shared" si="21"/>
        <v>Deluxe Jacuzzi Beach Villa</v>
      </c>
      <c r="AF27" s="31" t="str">
        <f t="shared" si="21"/>
        <v>PAI</v>
      </c>
      <c r="AG27" s="31" t="str">
        <f t="shared" si="21"/>
        <v>as quoted</v>
      </c>
      <c r="AH27" s="31">
        <f t="shared" si="21"/>
        <v>475</v>
      </c>
      <c r="AI27" s="34">
        <f t="shared" si="21"/>
        <v>545</v>
      </c>
      <c r="AJ27" s="34">
        <f t="shared" si="21"/>
        <v>715</v>
      </c>
      <c r="AK27" s="34">
        <f t="shared" si="22"/>
        <v>65</v>
      </c>
      <c r="AL27" s="34">
        <f t="shared" si="23"/>
        <v>410</v>
      </c>
      <c r="AM27" s="34">
        <f t="shared" si="23"/>
        <v>465</v>
      </c>
      <c r="AN27" s="34">
        <f t="shared" si="23"/>
        <v>595</v>
      </c>
      <c r="AO27" s="34">
        <f t="shared" si="24"/>
        <v>65</v>
      </c>
      <c r="AQ27" s="35">
        <v>0</v>
      </c>
      <c r="AR27" s="35">
        <v>0</v>
      </c>
      <c r="AS27" s="35">
        <v>0</v>
      </c>
      <c r="AT27" s="35">
        <v>0</v>
      </c>
      <c r="AV27" s="30" t="str">
        <f t="shared" si="25"/>
        <v>Deluxe Jacuzzi Beach Villa</v>
      </c>
      <c r="AW27" s="31" t="str">
        <f t="shared" si="25"/>
        <v>PAI</v>
      </c>
      <c r="AX27" s="31" t="str">
        <f t="shared" si="25"/>
        <v>as quoted</v>
      </c>
      <c r="AY27" s="31">
        <f t="shared" si="26"/>
        <v>475</v>
      </c>
      <c r="AZ27" s="31">
        <f t="shared" si="27"/>
        <v>545</v>
      </c>
      <c r="BA27" s="31">
        <f t="shared" si="28"/>
        <v>715</v>
      </c>
      <c r="BB27" s="31">
        <f t="shared" si="28"/>
        <v>65</v>
      </c>
      <c r="BC27" s="31">
        <f t="shared" si="28"/>
        <v>410</v>
      </c>
      <c r="BD27" s="31">
        <f t="shared" si="29"/>
        <v>465</v>
      </c>
      <c r="BE27" s="31">
        <f t="shared" si="30"/>
        <v>595</v>
      </c>
      <c r="BF27" s="31">
        <f t="shared" si="30"/>
        <v>65</v>
      </c>
    </row>
    <row r="28" spans="1:58" ht="25.15" customHeight="1">
      <c r="A28" s="30" t="s">
        <v>76</v>
      </c>
      <c r="B28" s="31" t="s">
        <v>62</v>
      </c>
      <c r="C28" s="32" t="s">
        <v>45</v>
      </c>
      <c r="D28" s="31">
        <f>D24+200</f>
        <v>605</v>
      </c>
      <c r="E28" s="31">
        <f>E24+200</f>
        <v>675</v>
      </c>
      <c r="F28" s="31">
        <f>F24+200</f>
        <v>845</v>
      </c>
      <c r="G28" s="31">
        <f>E28/4</f>
        <v>168.75</v>
      </c>
      <c r="H28" s="31">
        <f>H24+200</f>
        <v>540</v>
      </c>
      <c r="I28" s="31">
        <f>I24+200</f>
        <v>595</v>
      </c>
      <c r="J28" s="31">
        <f>J24+200</f>
        <v>725</v>
      </c>
      <c r="K28" s="31">
        <f>I28/4</f>
        <v>148.75</v>
      </c>
      <c r="M28" s="30" t="str">
        <f t="shared" si="17"/>
        <v>Honeymoon Suite</v>
      </c>
      <c r="N28" s="31" t="str">
        <f t="shared" si="17"/>
        <v>PAI</v>
      </c>
      <c r="O28" s="31" t="str">
        <f t="shared" si="17"/>
        <v>as quoted</v>
      </c>
      <c r="P28" s="31">
        <f t="shared" si="18"/>
        <v>605</v>
      </c>
      <c r="Q28" s="31">
        <f t="shared" si="18"/>
        <v>675</v>
      </c>
      <c r="R28" s="31">
        <f t="shared" si="19"/>
        <v>845</v>
      </c>
      <c r="S28" s="31">
        <f t="shared" si="19"/>
        <v>168.75</v>
      </c>
      <c r="T28" s="31">
        <f t="shared" si="20"/>
        <v>540</v>
      </c>
      <c r="U28" s="31">
        <f t="shared" si="20"/>
        <v>595</v>
      </c>
      <c r="V28" s="31">
        <f t="shared" si="20"/>
        <v>725</v>
      </c>
      <c r="W28" s="31">
        <f t="shared" si="20"/>
        <v>148.75</v>
      </c>
      <c r="X28" s="8"/>
      <c r="Y28" s="33"/>
      <c r="Z28" s="33"/>
      <c r="AA28" s="33">
        <v>0</v>
      </c>
      <c r="AB28" s="33">
        <v>0</v>
      </c>
      <c r="AC28" s="33">
        <v>0</v>
      </c>
      <c r="AE28" s="30" t="str">
        <f t="shared" si="21"/>
        <v>Honeymoon Suite</v>
      </c>
      <c r="AF28" s="31" t="str">
        <f t="shared" si="21"/>
        <v>PAI</v>
      </c>
      <c r="AG28" s="31" t="str">
        <f t="shared" si="21"/>
        <v>as quoted</v>
      </c>
      <c r="AH28" s="31">
        <f t="shared" si="21"/>
        <v>605</v>
      </c>
      <c r="AI28" s="34">
        <f t="shared" si="21"/>
        <v>675</v>
      </c>
      <c r="AJ28" s="34">
        <f t="shared" si="21"/>
        <v>845</v>
      </c>
      <c r="AK28" s="34">
        <f t="shared" si="22"/>
        <v>168.75</v>
      </c>
      <c r="AL28" s="34">
        <f t="shared" si="23"/>
        <v>540</v>
      </c>
      <c r="AM28" s="34">
        <f t="shared" si="23"/>
        <v>595</v>
      </c>
      <c r="AN28" s="34">
        <f t="shared" si="23"/>
        <v>725</v>
      </c>
      <c r="AO28" s="34">
        <f t="shared" si="24"/>
        <v>148.75</v>
      </c>
      <c r="AQ28" s="35">
        <v>0</v>
      </c>
      <c r="AR28" s="35">
        <v>0</v>
      </c>
      <c r="AS28" s="35">
        <v>0</v>
      </c>
      <c r="AT28" s="35">
        <v>0</v>
      </c>
      <c r="AV28" s="30" t="str">
        <f t="shared" si="25"/>
        <v>Honeymoon Suite</v>
      </c>
      <c r="AW28" s="31" t="str">
        <f t="shared" si="25"/>
        <v>PAI</v>
      </c>
      <c r="AX28" s="31" t="str">
        <f t="shared" si="25"/>
        <v>as quoted</v>
      </c>
      <c r="AY28" s="31">
        <f t="shared" si="26"/>
        <v>605</v>
      </c>
      <c r="AZ28" s="31">
        <f t="shared" si="27"/>
        <v>675</v>
      </c>
      <c r="BA28" s="31">
        <f t="shared" si="28"/>
        <v>845</v>
      </c>
      <c r="BB28" s="31">
        <f t="shared" si="28"/>
        <v>168.75</v>
      </c>
      <c r="BC28" s="31">
        <f t="shared" si="28"/>
        <v>540</v>
      </c>
      <c r="BD28" s="31">
        <f t="shared" si="29"/>
        <v>595</v>
      </c>
      <c r="BE28" s="31">
        <f t="shared" si="30"/>
        <v>725</v>
      </c>
      <c r="BF28" s="31">
        <f t="shared" si="30"/>
        <v>148.75</v>
      </c>
    </row>
    <row r="29" spans="1:58" ht="25.15" customHeight="1">
      <c r="A29" s="30" t="s">
        <v>77</v>
      </c>
      <c r="B29" s="31" t="s">
        <v>62</v>
      </c>
      <c r="C29" s="32" t="s">
        <v>45</v>
      </c>
      <c r="D29" s="31">
        <f>D24+300</f>
        <v>705</v>
      </c>
      <c r="E29" s="31">
        <f>E24+300</f>
        <v>775</v>
      </c>
      <c r="F29" s="31">
        <f>F24+300</f>
        <v>945</v>
      </c>
      <c r="G29" s="31">
        <f>E29/4</f>
        <v>193.75</v>
      </c>
      <c r="H29" s="31">
        <f>H24+300</f>
        <v>640</v>
      </c>
      <c r="I29" s="31">
        <f>I24+300</f>
        <v>695</v>
      </c>
      <c r="J29" s="31">
        <f>J24+300</f>
        <v>825</v>
      </c>
      <c r="K29" s="31">
        <f>I29/4</f>
        <v>173.75</v>
      </c>
      <c r="M29" s="30" t="str">
        <f t="shared" si="17"/>
        <v>Honeymoon Duplex Pool Villa</v>
      </c>
      <c r="N29" s="31" t="str">
        <f t="shared" si="17"/>
        <v>PAI</v>
      </c>
      <c r="O29" s="31" t="str">
        <f t="shared" si="17"/>
        <v>as quoted</v>
      </c>
      <c r="P29" s="31">
        <f t="shared" si="18"/>
        <v>705</v>
      </c>
      <c r="Q29" s="31">
        <f t="shared" si="18"/>
        <v>775</v>
      </c>
      <c r="R29" s="31">
        <f t="shared" si="19"/>
        <v>945</v>
      </c>
      <c r="S29" s="31">
        <f t="shared" si="19"/>
        <v>193.75</v>
      </c>
      <c r="T29" s="31">
        <f t="shared" si="20"/>
        <v>640</v>
      </c>
      <c r="U29" s="31">
        <f t="shared" si="20"/>
        <v>695</v>
      </c>
      <c r="V29" s="31">
        <f t="shared" si="20"/>
        <v>825</v>
      </c>
      <c r="W29" s="31">
        <f t="shared" si="20"/>
        <v>173.75</v>
      </c>
      <c r="X29" s="8"/>
      <c r="Y29" s="33"/>
      <c r="Z29" s="33"/>
      <c r="AA29" s="33">
        <v>0</v>
      </c>
      <c r="AB29" s="33">
        <v>0</v>
      </c>
      <c r="AC29" s="33">
        <v>0</v>
      </c>
      <c r="AE29" s="30" t="str">
        <f t="shared" si="21"/>
        <v>Honeymoon Duplex Pool Villa</v>
      </c>
      <c r="AF29" s="31" t="str">
        <f t="shared" si="21"/>
        <v>PAI</v>
      </c>
      <c r="AG29" s="31" t="str">
        <f t="shared" si="21"/>
        <v>as quoted</v>
      </c>
      <c r="AH29" s="31">
        <f t="shared" si="21"/>
        <v>705</v>
      </c>
      <c r="AI29" s="34">
        <f t="shared" si="21"/>
        <v>775</v>
      </c>
      <c r="AJ29" s="34">
        <f t="shared" si="21"/>
        <v>945</v>
      </c>
      <c r="AK29" s="34">
        <f t="shared" si="22"/>
        <v>193.75</v>
      </c>
      <c r="AL29" s="34">
        <f t="shared" si="23"/>
        <v>640</v>
      </c>
      <c r="AM29" s="34">
        <f t="shared" si="23"/>
        <v>695</v>
      </c>
      <c r="AN29" s="34">
        <f t="shared" si="23"/>
        <v>825</v>
      </c>
      <c r="AO29" s="34">
        <f t="shared" si="24"/>
        <v>173.75</v>
      </c>
      <c r="AQ29" s="35">
        <v>0</v>
      </c>
      <c r="AR29" s="35">
        <v>0</v>
      </c>
      <c r="AS29" s="35">
        <v>0</v>
      </c>
      <c r="AT29" s="35">
        <v>0</v>
      </c>
      <c r="AV29" s="30" t="str">
        <f t="shared" si="25"/>
        <v>Honeymoon Duplex Pool Villa</v>
      </c>
      <c r="AW29" s="31" t="str">
        <f t="shared" si="25"/>
        <v>PAI</v>
      </c>
      <c r="AX29" s="31" t="str">
        <f t="shared" si="25"/>
        <v>as quoted</v>
      </c>
      <c r="AY29" s="31">
        <f t="shared" si="26"/>
        <v>705</v>
      </c>
      <c r="AZ29" s="31">
        <f t="shared" si="27"/>
        <v>775</v>
      </c>
      <c r="BA29" s="31">
        <f t="shared" si="28"/>
        <v>945</v>
      </c>
      <c r="BB29" s="31">
        <f t="shared" si="28"/>
        <v>193.75</v>
      </c>
      <c r="BC29" s="31">
        <f t="shared" si="28"/>
        <v>640</v>
      </c>
      <c r="BD29" s="31">
        <f t="shared" si="29"/>
        <v>695</v>
      </c>
      <c r="BE29" s="31">
        <f t="shared" si="30"/>
        <v>825</v>
      </c>
      <c r="BF29" s="31">
        <f t="shared" si="30"/>
        <v>173.75</v>
      </c>
    </row>
    <row r="30" spans="1:58" ht="25.15" customHeight="1">
      <c r="A30" s="30" t="s">
        <v>78</v>
      </c>
      <c r="B30" s="31" t="s">
        <v>62</v>
      </c>
      <c r="C30" s="32" t="s">
        <v>45</v>
      </c>
      <c r="D30" s="31">
        <f>D24+500</f>
        <v>905</v>
      </c>
      <c r="E30" s="31">
        <f>E24+500</f>
        <v>975</v>
      </c>
      <c r="F30" s="31">
        <f>F24+500</f>
        <v>1145</v>
      </c>
      <c r="G30" s="31">
        <f>E30/4</f>
        <v>243.75</v>
      </c>
      <c r="H30" s="31">
        <f>H24+500</f>
        <v>840</v>
      </c>
      <c r="I30" s="31">
        <f>I24+500</f>
        <v>895</v>
      </c>
      <c r="J30" s="31">
        <f>J24+500</f>
        <v>1025</v>
      </c>
      <c r="K30" s="31">
        <f>I30/4</f>
        <v>223.75</v>
      </c>
      <c r="M30" s="30" t="str">
        <f t="shared" si="17"/>
        <v>Prestige Water Villas</v>
      </c>
      <c r="N30" s="31" t="str">
        <f t="shared" si="17"/>
        <v>PAI</v>
      </c>
      <c r="O30" s="31" t="str">
        <f t="shared" si="17"/>
        <v>as quoted</v>
      </c>
      <c r="P30" s="31">
        <f t="shared" si="18"/>
        <v>905</v>
      </c>
      <c r="Q30" s="31">
        <f t="shared" si="18"/>
        <v>975</v>
      </c>
      <c r="R30" s="31">
        <f t="shared" si="19"/>
        <v>1145</v>
      </c>
      <c r="S30" s="31">
        <f t="shared" si="19"/>
        <v>243.75</v>
      </c>
      <c r="T30" s="31">
        <f t="shared" si="20"/>
        <v>840</v>
      </c>
      <c r="U30" s="31">
        <f t="shared" si="20"/>
        <v>895</v>
      </c>
      <c r="V30" s="31">
        <f t="shared" si="20"/>
        <v>1025</v>
      </c>
      <c r="W30" s="31">
        <f t="shared" si="20"/>
        <v>223.75</v>
      </c>
      <c r="X30" s="8"/>
      <c r="Y30" s="33"/>
      <c r="Z30" s="33"/>
      <c r="AA30" s="33">
        <v>0</v>
      </c>
      <c r="AB30" s="33">
        <v>0</v>
      </c>
      <c r="AC30" s="33">
        <v>0</v>
      </c>
      <c r="AE30" s="30" t="str">
        <f t="shared" si="21"/>
        <v>Prestige Water Villas</v>
      </c>
      <c r="AF30" s="31" t="str">
        <f t="shared" si="21"/>
        <v>PAI</v>
      </c>
      <c r="AG30" s="31" t="str">
        <f t="shared" si="21"/>
        <v>as quoted</v>
      </c>
      <c r="AH30" s="31">
        <f t="shared" si="21"/>
        <v>905</v>
      </c>
      <c r="AI30" s="34">
        <f t="shared" si="21"/>
        <v>975</v>
      </c>
      <c r="AJ30" s="34">
        <f t="shared" si="21"/>
        <v>1145</v>
      </c>
      <c r="AK30" s="34">
        <f t="shared" si="22"/>
        <v>243.75</v>
      </c>
      <c r="AL30" s="34">
        <f t="shared" si="23"/>
        <v>840</v>
      </c>
      <c r="AM30" s="34">
        <f t="shared" si="23"/>
        <v>895</v>
      </c>
      <c r="AN30" s="34">
        <f t="shared" si="23"/>
        <v>1025</v>
      </c>
      <c r="AO30" s="34">
        <f t="shared" si="24"/>
        <v>223.75</v>
      </c>
      <c r="AQ30" s="35">
        <v>0</v>
      </c>
      <c r="AR30" s="35">
        <v>0</v>
      </c>
      <c r="AS30" s="35">
        <v>0</v>
      </c>
      <c r="AT30" s="35">
        <v>0</v>
      </c>
      <c r="AV30" s="30" t="str">
        <f t="shared" si="25"/>
        <v>Prestige Water Villas</v>
      </c>
      <c r="AW30" s="31" t="str">
        <f t="shared" si="25"/>
        <v>PAI</v>
      </c>
      <c r="AX30" s="31" t="str">
        <f t="shared" si="25"/>
        <v>as quoted</v>
      </c>
      <c r="AY30" s="31">
        <f t="shared" si="26"/>
        <v>905</v>
      </c>
      <c r="AZ30" s="31">
        <f t="shared" si="27"/>
        <v>975</v>
      </c>
      <c r="BA30" s="31">
        <f t="shared" si="28"/>
        <v>1145</v>
      </c>
      <c r="BB30" s="31">
        <f t="shared" si="28"/>
        <v>243.75</v>
      </c>
      <c r="BC30" s="31">
        <f t="shared" si="28"/>
        <v>840</v>
      </c>
      <c r="BD30" s="31">
        <f t="shared" si="29"/>
        <v>895</v>
      </c>
      <c r="BE30" s="31">
        <f t="shared" si="30"/>
        <v>1025</v>
      </c>
      <c r="BF30" s="31">
        <f t="shared" si="30"/>
        <v>223.75</v>
      </c>
    </row>
    <row r="31" spans="1:58" ht="25.15" customHeight="1">
      <c r="A31" s="30" t="s">
        <v>67</v>
      </c>
      <c r="B31" s="31" t="s">
        <v>62</v>
      </c>
      <c r="C31" s="32" t="s">
        <v>68</v>
      </c>
      <c r="D31" s="31">
        <v>0</v>
      </c>
      <c r="E31" s="31">
        <v>1000</v>
      </c>
      <c r="F31" s="31">
        <v>0</v>
      </c>
      <c r="G31" s="31">
        <v>65</v>
      </c>
      <c r="H31" s="31">
        <v>0</v>
      </c>
      <c r="I31" s="31">
        <v>840</v>
      </c>
      <c r="J31" s="31">
        <v>0</v>
      </c>
      <c r="K31" s="31">
        <v>65</v>
      </c>
      <c r="M31" s="30" t="str">
        <f t="shared" si="17"/>
        <v xml:space="preserve">Family Beach Villa </v>
      </c>
      <c r="N31" s="31" t="str">
        <f t="shared" si="17"/>
        <v>PAI</v>
      </c>
      <c r="O31" s="31" t="str">
        <f t="shared" si="17"/>
        <v>04 Persons</v>
      </c>
      <c r="P31" s="31">
        <f t="shared" si="18"/>
        <v>0</v>
      </c>
      <c r="Q31" s="31">
        <f t="shared" si="18"/>
        <v>1000</v>
      </c>
      <c r="R31" s="31">
        <f t="shared" si="19"/>
        <v>0</v>
      </c>
      <c r="S31" s="31">
        <f t="shared" si="19"/>
        <v>65</v>
      </c>
      <c r="T31" s="31">
        <f t="shared" si="20"/>
        <v>0</v>
      </c>
      <c r="U31" s="31">
        <f t="shared" si="20"/>
        <v>840</v>
      </c>
      <c r="V31" s="31">
        <f t="shared" si="20"/>
        <v>0</v>
      </c>
      <c r="W31" s="31">
        <f t="shared" si="20"/>
        <v>65</v>
      </c>
      <c r="X31" s="8"/>
      <c r="Y31" s="33"/>
      <c r="Z31" s="33"/>
      <c r="AA31" s="33">
        <v>0</v>
      </c>
      <c r="AB31" s="33">
        <v>0</v>
      </c>
      <c r="AC31" s="33">
        <v>0</v>
      </c>
      <c r="AE31" s="30" t="str">
        <f t="shared" si="21"/>
        <v xml:space="preserve">Family Beach Villa </v>
      </c>
      <c r="AF31" s="31" t="str">
        <f t="shared" si="21"/>
        <v>PAI</v>
      </c>
      <c r="AG31" s="31" t="str">
        <f t="shared" si="21"/>
        <v>04 Persons</v>
      </c>
      <c r="AH31" s="31">
        <f t="shared" si="21"/>
        <v>0</v>
      </c>
      <c r="AI31" s="34">
        <f t="shared" si="21"/>
        <v>1000</v>
      </c>
      <c r="AJ31" s="34">
        <f t="shared" si="21"/>
        <v>0</v>
      </c>
      <c r="AK31" s="34">
        <f t="shared" si="22"/>
        <v>65</v>
      </c>
      <c r="AL31" s="34">
        <f t="shared" si="23"/>
        <v>0</v>
      </c>
      <c r="AM31" s="34">
        <f t="shared" si="23"/>
        <v>840</v>
      </c>
      <c r="AN31" s="34">
        <f t="shared" si="23"/>
        <v>0</v>
      </c>
      <c r="AO31" s="34">
        <f t="shared" si="24"/>
        <v>65</v>
      </c>
      <c r="AQ31" s="35">
        <v>0</v>
      </c>
      <c r="AR31" s="35">
        <v>0</v>
      </c>
      <c r="AS31" s="35">
        <v>0</v>
      </c>
      <c r="AT31" s="35">
        <v>0</v>
      </c>
      <c r="AV31" s="30" t="str">
        <f t="shared" si="25"/>
        <v xml:space="preserve">Family Beach Villa </v>
      </c>
      <c r="AW31" s="31" t="str">
        <f t="shared" si="25"/>
        <v>PAI</v>
      </c>
      <c r="AX31" s="31" t="str">
        <f t="shared" si="25"/>
        <v>04 Persons</v>
      </c>
      <c r="AY31" s="31">
        <f t="shared" si="26"/>
        <v>0</v>
      </c>
      <c r="AZ31" s="31">
        <f t="shared" si="27"/>
        <v>1000</v>
      </c>
      <c r="BA31" s="31">
        <f t="shared" si="28"/>
        <v>0</v>
      </c>
      <c r="BB31" s="31">
        <f t="shared" si="28"/>
        <v>65</v>
      </c>
      <c r="BC31" s="31">
        <f t="shared" si="28"/>
        <v>0</v>
      </c>
      <c r="BD31" s="31">
        <f t="shared" si="29"/>
        <v>840</v>
      </c>
      <c r="BE31" s="31">
        <f t="shared" si="30"/>
        <v>0</v>
      </c>
      <c r="BF31" s="31">
        <f t="shared" si="30"/>
        <v>65</v>
      </c>
    </row>
    <row r="32" spans="1:58" ht="25.15" customHeight="1">
      <c r="A32" s="25" t="s">
        <v>23</v>
      </c>
      <c r="M32" s="25" t="s">
        <v>24</v>
      </c>
      <c r="Y32" s="25" t="s">
        <v>25</v>
      </c>
      <c r="AE32" s="25" t="s">
        <v>26</v>
      </c>
      <c r="AQ32" s="25" t="s">
        <v>27</v>
      </c>
      <c r="AV32" s="25" t="s">
        <v>28</v>
      </c>
    </row>
    <row r="33" spans="1:58" ht="25.15" customHeight="1">
      <c r="A33" s="304" t="s">
        <v>0</v>
      </c>
      <c r="B33" s="304" t="s">
        <v>1</v>
      </c>
      <c r="C33" s="304" t="s">
        <v>29</v>
      </c>
      <c r="D33" s="285" t="s">
        <v>51</v>
      </c>
      <c r="E33" s="286"/>
      <c r="F33" s="286"/>
      <c r="G33" s="287"/>
      <c r="H33" s="285">
        <v>0</v>
      </c>
      <c r="I33" s="286"/>
      <c r="J33" s="286"/>
      <c r="K33" s="287"/>
      <c r="M33" s="307" t="s">
        <v>0</v>
      </c>
      <c r="N33" s="307" t="s">
        <v>1</v>
      </c>
      <c r="O33" s="307" t="s">
        <v>29</v>
      </c>
      <c r="P33" s="288" t="str">
        <f>D33</f>
        <v>Season 5</v>
      </c>
      <c r="Q33" s="289"/>
      <c r="R33" s="289"/>
      <c r="S33" s="290"/>
      <c r="T33" s="288">
        <f>H33</f>
        <v>0</v>
      </c>
      <c r="U33" s="289"/>
      <c r="V33" s="289"/>
      <c r="W33" s="290"/>
      <c r="X33" s="8"/>
      <c r="Y33" s="26" t="s">
        <v>32</v>
      </c>
      <c r="Z33" s="26" t="s">
        <v>33</v>
      </c>
      <c r="AA33" s="26" t="s">
        <v>34</v>
      </c>
      <c r="AB33" s="26" t="s">
        <v>34</v>
      </c>
      <c r="AC33" s="26" t="s">
        <v>34</v>
      </c>
      <c r="AE33" s="301" t="s">
        <v>0</v>
      </c>
      <c r="AF33" s="301" t="s">
        <v>1</v>
      </c>
      <c r="AG33" s="301" t="s">
        <v>29</v>
      </c>
      <c r="AH33" s="291" t="str">
        <f>P33</f>
        <v>Season 5</v>
      </c>
      <c r="AI33" s="292"/>
      <c r="AJ33" s="292"/>
      <c r="AK33" s="293"/>
      <c r="AL33" s="291">
        <f>T33</f>
        <v>0</v>
      </c>
      <c r="AM33" s="292"/>
      <c r="AN33" s="292"/>
      <c r="AO33" s="293"/>
      <c r="AQ33" s="27"/>
      <c r="AR33" s="27"/>
      <c r="AS33" s="27"/>
      <c r="AT33" s="28"/>
      <c r="AV33" s="295" t="s">
        <v>0</v>
      </c>
      <c r="AW33" s="295" t="s">
        <v>1</v>
      </c>
      <c r="AX33" s="295" t="s">
        <v>29</v>
      </c>
      <c r="AY33" s="282" t="str">
        <f>AH33</f>
        <v>Season 5</v>
      </c>
      <c r="AZ33" s="283"/>
      <c r="BA33" s="283"/>
      <c r="BB33" s="284"/>
      <c r="BC33" s="282">
        <f>AL33</f>
        <v>0</v>
      </c>
      <c r="BD33" s="283"/>
      <c r="BE33" s="283"/>
      <c r="BF33" s="284"/>
    </row>
    <row r="34" spans="1:58" ht="25.15" customHeight="1">
      <c r="A34" s="305"/>
      <c r="B34" s="305"/>
      <c r="C34" s="305"/>
      <c r="D34" s="285" t="s">
        <v>61</v>
      </c>
      <c r="E34" s="286"/>
      <c r="F34" s="286"/>
      <c r="G34" s="287"/>
      <c r="H34" s="285">
        <v>0</v>
      </c>
      <c r="I34" s="286"/>
      <c r="J34" s="286"/>
      <c r="K34" s="287"/>
      <c r="M34" s="308"/>
      <c r="N34" s="308"/>
      <c r="O34" s="308"/>
      <c r="P34" s="288" t="str">
        <f>D34</f>
        <v>01 May 2020 to 31 Oct 2020</v>
      </c>
      <c r="Q34" s="289"/>
      <c r="R34" s="289"/>
      <c r="S34" s="290"/>
      <c r="T34" s="288">
        <f>H34</f>
        <v>0</v>
      </c>
      <c r="U34" s="289"/>
      <c r="V34" s="289"/>
      <c r="W34" s="290"/>
      <c r="X34" s="8"/>
      <c r="Y34" s="26" t="s">
        <v>37</v>
      </c>
      <c r="Z34" s="26" t="s">
        <v>38</v>
      </c>
      <c r="AA34" s="26" t="s">
        <v>38</v>
      </c>
      <c r="AB34" s="26" t="s">
        <v>38</v>
      </c>
      <c r="AC34" s="26"/>
      <c r="AE34" s="302"/>
      <c r="AF34" s="302"/>
      <c r="AG34" s="302"/>
      <c r="AH34" s="291" t="str">
        <f>P34</f>
        <v>01 May 2020 to 31 Oct 2020</v>
      </c>
      <c r="AI34" s="292"/>
      <c r="AJ34" s="292"/>
      <c r="AK34" s="293"/>
      <c r="AL34" s="291">
        <f>T34</f>
        <v>0</v>
      </c>
      <c r="AM34" s="292"/>
      <c r="AN34" s="292"/>
      <c r="AO34" s="293"/>
      <c r="AQ34" s="27" t="s">
        <v>39</v>
      </c>
      <c r="AR34" s="27"/>
      <c r="AS34" s="27" t="s">
        <v>40</v>
      </c>
      <c r="AT34" s="28"/>
      <c r="AV34" s="296"/>
      <c r="AW34" s="296"/>
      <c r="AX34" s="296"/>
      <c r="AY34" s="282" t="str">
        <f>AH34</f>
        <v>01 May 2020 to 31 Oct 2020</v>
      </c>
      <c r="AZ34" s="283"/>
      <c r="BA34" s="283"/>
      <c r="BB34" s="284"/>
      <c r="BC34" s="282">
        <f>AL34</f>
        <v>0</v>
      </c>
      <c r="BD34" s="283"/>
      <c r="BE34" s="283"/>
      <c r="BF34" s="284"/>
    </row>
    <row r="35" spans="1:58" ht="25.15" customHeight="1">
      <c r="A35" s="306"/>
      <c r="B35" s="306"/>
      <c r="C35" s="306"/>
      <c r="D35" s="29" t="s">
        <v>3</v>
      </c>
      <c r="E35" s="29" t="s">
        <v>4</v>
      </c>
      <c r="F35" s="29" t="s">
        <v>5</v>
      </c>
      <c r="G35" s="29" t="s">
        <v>41</v>
      </c>
      <c r="H35" s="29">
        <v>0</v>
      </c>
      <c r="I35" s="29">
        <v>0</v>
      </c>
      <c r="J35" s="29">
        <v>0</v>
      </c>
      <c r="K35" s="29">
        <v>0</v>
      </c>
      <c r="M35" s="309"/>
      <c r="N35" s="309"/>
      <c r="O35" s="309"/>
      <c r="P35" s="29" t="s">
        <v>3</v>
      </c>
      <c r="Q35" s="29" t="s">
        <v>4</v>
      </c>
      <c r="R35" s="29" t="s">
        <v>5</v>
      </c>
      <c r="S35" s="29" t="s">
        <v>41</v>
      </c>
      <c r="T35" s="29" t="s">
        <v>3</v>
      </c>
      <c r="U35" s="29" t="s">
        <v>4</v>
      </c>
      <c r="V35" s="29" t="s">
        <v>5</v>
      </c>
      <c r="W35" s="29" t="s">
        <v>41</v>
      </c>
      <c r="X35" s="8"/>
      <c r="Y35" s="26"/>
      <c r="Z35" s="26"/>
      <c r="AA35" s="26"/>
      <c r="AB35" s="26"/>
      <c r="AC35" s="26"/>
      <c r="AE35" s="303"/>
      <c r="AF35" s="303"/>
      <c r="AG35" s="303"/>
      <c r="AH35" s="29" t="s">
        <v>3</v>
      </c>
      <c r="AI35" s="29" t="s">
        <v>4</v>
      </c>
      <c r="AJ35" s="29" t="s">
        <v>5</v>
      </c>
      <c r="AK35" s="29" t="s">
        <v>41</v>
      </c>
      <c r="AL35" s="29" t="s">
        <v>3</v>
      </c>
      <c r="AM35" s="29" t="s">
        <v>4</v>
      </c>
      <c r="AN35" s="29" t="s">
        <v>5</v>
      </c>
      <c r="AO35" s="29" t="s">
        <v>41</v>
      </c>
      <c r="AQ35" s="27" t="s">
        <v>42</v>
      </c>
      <c r="AR35" s="27" t="s">
        <v>43</v>
      </c>
      <c r="AS35" s="27" t="s">
        <v>42</v>
      </c>
      <c r="AT35" s="28" t="s">
        <v>43</v>
      </c>
      <c r="AV35" s="297"/>
      <c r="AW35" s="297"/>
      <c r="AX35" s="297"/>
      <c r="AY35" s="29" t="s">
        <v>3</v>
      </c>
      <c r="AZ35" s="29" t="s">
        <v>4</v>
      </c>
      <c r="BA35" s="29" t="s">
        <v>5</v>
      </c>
      <c r="BB35" s="29" t="s">
        <v>41</v>
      </c>
      <c r="BC35" s="29" t="s">
        <v>3</v>
      </c>
      <c r="BD35" s="29" t="s">
        <v>4</v>
      </c>
      <c r="BE35" s="29" t="s">
        <v>5</v>
      </c>
      <c r="BF35" s="29" t="s">
        <v>41</v>
      </c>
    </row>
    <row r="36" spans="1:58" ht="25.15" customHeight="1">
      <c r="A36" s="30" t="s">
        <v>65</v>
      </c>
      <c r="B36" s="31" t="s">
        <v>62</v>
      </c>
      <c r="C36" s="32" t="s">
        <v>45</v>
      </c>
      <c r="D36" s="38">
        <v>255</v>
      </c>
      <c r="E36" s="38">
        <v>300</v>
      </c>
      <c r="F36" s="38">
        <v>405</v>
      </c>
      <c r="G36" s="31">
        <v>6</v>
      </c>
      <c r="H36" s="38">
        <v>0</v>
      </c>
      <c r="I36" s="38">
        <v>0</v>
      </c>
      <c r="J36" s="38">
        <v>0</v>
      </c>
      <c r="K36" s="31">
        <v>0</v>
      </c>
      <c r="M36" s="30" t="str">
        <f t="shared" ref="M36:O43" si="31">A36</f>
        <v xml:space="preserve">Beach Villa </v>
      </c>
      <c r="N36" s="31" t="str">
        <f t="shared" si="31"/>
        <v>PAI</v>
      </c>
      <c r="O36" s="31" t="str">
        <f t="shared" si="31"/>
        <v>as quoted</v>
      </c>
      <c r="P36" s="31">
        <f t="shared" ref="P36:Q43" si="32">SUM(D36)</f>
        <v>255</v>
      </c>
      <c r="Q36" s="31">
        <f t="shared" si="32"/>
        <v>300</v>
      </c>
      <c r="R36" s="31">
        <f t="shared" ref="R36:S43" si="33">F36</f>
        <v>405</v>
      </c>
      <c r="S36" s="31">
        <f t="shared" si="33"/>
        <v>6</v>
      </c>
      <c r="T36" s="31">
        <f t="shared" ref="T36:W43" si="34">SUM(H36)</f>
        <v>0</v>
      </c>
      <c r="U36" s="31">
        <f t="shared" si="34"/>
        <v>0</v>
      </c>
      <c r="V36" s="31">
        <f t="shared" si="34"/>
        <v>0</v>
      </c>
      <c r="W36" s="31">
        <f t="shared" si="34"/>
        <v>0</v>
      </c>
      <c r="X36" s="8"/>
      <c r="Y36" s="33"/>
      <c r="Z36" s="33"/>
      <c r="AA36" s="33">
        <v>0</v>
      </c>
      <c r="AB36" s="33">
        <v>0</v>
      </c>
      <c r="AC36" s="33">
        <v>0</v>
      </c>
      <c r="AE36" s="30" t="str">
        <f t="shared" ref="AE36:AJ43" si="35">M36</f>
        <v xml:space="preserve">Beach Villa </v>
      </c>
      <c r="AF36" s="31" t="str">
        <f t="shared" si="35"/>
        <v>PAI</v>
      </c>
      <c r="AG36" s="31" t="str">
        <f t="shared" si="35"/>
        <v>as quoted</v>
      </c>
      <c r="AH36" s="31">
        <f t="shared" si="35"/>
        <v>255</v>
      </c>
      <c r="AI36" s="34">
        <f t="shared" si="35"/>
        <v>300</v>
      </c>
      <c r="AJ36" s="34">
        <f t="shared" si="35"/>
        <v>405</v>
      </c>
      <c r="AK36" s="34">
        <f t="shared" ref="AK36:AK43" si="36">S36+AA36</f>
        <v>6</v>
      </c>
      <c r="AL36" s="34">
        <f t="shared" ref="AL36:AN43" si="37">T36</f>
        <v>0</v>
      </c>
      <c r="AM36" s="34">
        <f t="shared" si="37"/>
        <v>0</v>
      </c>
      <c r="AN36" s="34">
        <f t="shared" si="37"/>
        <v>0</v>
      </c>
      <c r="AO36" s="34">
        <f t="shared" ref="AO36:AO43" si="38">W36+AA36</f>
        <v>0</v>
      </c>
      <c r="AQ36" s="35">
        <v>0</v>
      </c>
      <c r="AR36" s="35">
        <v>0</v>
      </c>
      <c r="AS36" s="35">
        <v>0</v>
      </c>
      <c r="AT36" s="35">
        <v>0</v>
      </c>
      <c r="AV36" s="30" t="str">
        <f t="shared" ref="AV36:AX43" si="39">AE36</f>
        <v xml:space="preserve">Beach Villa </v>
      </c>
      <c r="AW36" s="31" t="str">
        <f t="shared" si="39"/>
        <v>PAI</v>
      </c>
      <c r="AX36" s="31" t="str">
        <f t="shared" si="39"/>
        <v>as quoted</v>
      </c>
      <c r="AY36" s="31">
        <f t="shared" ref="AY36:AY43" si="40">AH36+AQ36</f>
        <v>255</v>
      </c>
      <c r="AZ36" s="31">
        <f t="shared" ref="AZ36:AZ43" si="41">AI36+AQ36</f>
        <v>300</v>
      </c>
      <c r="BA36" s="31">
        <f t="shared" ref="BA36:BC43" si="42">AJ36+AQ36</f>
        <v>405</v>
      </c>
      <c r="BB36" s="31">
        <f t="shared" si="42"/>
        <v>6</v>
      </c>
      <c r="BC36" s="31">
        <f t="shared" si="42"/>
        <v>0</v>
      </c>
      <c r="BD36" s="31">
        <f t="shared" ref="BD36:BD43" si="43">AM36+AS36</f>
        <v>0</v>
      </c>
      <c r="BE36" s="31">
        <f t="shared" ref="BE36:BF43" si="44">AN36+AS36</f>
        <v>0</v>
      </c>
      <c r="BF36" s="31">
        <f t="shared" si="44"/>
        <v>0</v>
      </c>
    </row>
    <row r="37" spans="1:58" ht="25.15" customHeight="1">
      <c r="A37" s="30" t="s">
        <v>74</v>
      </c>
      <c r="B37" s="31" t="s">
        <v>62</v>
      </c>
      <c r="C37" s="32" t="s">
        <v>45</v>
      </c>
      <c r="D37" s="31">
        <f>D36+20</f>
        <v>275</v>
      </c>
      <c r="E37" s="31">
        <f>E36+20</f>
        <v>320</v>
      </c>
      <c r="F37" s="31">
        <f>F36+20</f>
        <v>425</v>
      </c>
      <c r="G37" s="31">
        <v>6</v>
      </c>
      <c r="H37" s="31">
        <v>0</v>
      </c>
      <c r="I37" s="31">
        <v>0</v>
      </c>
      <c r="J37" s="31">
        <v>0</v>
      </c>
      <c r="K37" s="31">
        <v>0</v>
      </c>
      <c r="M37" s="30" t="str">
        <f t="shared" si="31"/>
        <v xml:space="preserve">Sunset Beach Villa </v>
      </c>
      <c r="N37" s="31" t="str">
        <f t="shared" si="31"/>
        <v>PAI</v>
      </c>
      <c r="O37" s="31" t="str">
        <f t="shared" si="31"/>
        <v>as quoted</v>
      </c>
      <c r="P37" s="31">
        <f t="shared" si="32"/>
        <v>275</v>
      </c>
      <c r="Q37" s="31">
        <f t="shared" si="32"/>
        <v>320</v>
      </c>
      <c r="R37" s="31">
        <f t="shared" si="33"/>
        <v>425</v>
      </c>
      <c r="S37" s="31">
        <f t="shared" si="33"/>
        <v>6</v>
      </c>
      <c r="T37" s="31">
        <f t="shared" si="34"/>
        <v>0</v>
      </c>
      <c r="U37" s="31">
        <f t="shared" si="34"/>
        <v>0</v>
      </c>
      <c r="V37" s="31">
        <f t="shared" si="34"/>
        <v>0</v>
      </c>
      <c r="W37" s="31">
        <f t="shared" si="34"/>
        <v>0</v>
      </c>
      <c r="X37" s="8"/>
      <c r="Y37" s="33"/>
      <c r="Z37" s="33"/>
      <c r="AA37" s="33">
        <v>0</v>
      </c>
      <c r="AB37" s="33">
        <v>0</v>
      </c>
      <c r="AC37" s="33">
        <v>0</v>
      </c>
      <c r="AE37" s="30" t="str">
        <f t="shared" si="35"/>
        <v xml:space="preserve">Sunset Beach Villa </v>
      </c>
      <c r="AF37" s="31" t="str">
        <f t="shared" si="35"/>
        <v>PAI</v>
      </c>
      <c r="AG37" s="31" t="str">
        <f t="shared" si="35"/>
        <v>as quoted</v>
      </c>
      <c r="AH37" s="31">
        <f t="shared" si="35"/>
        <v>275</v>
      </c>
      <c r="AI37" s="34">
        <f t="shared" si="35"/>
        <v>320</v>
      </c>
      <c r="AJ37" s="34">
        <f t="shared" si="35"/>
        <v>425</v>
      </c>
      <c r="AK37" s="34">
        <f t="shared" si="36"/>
        <v>6</v>
      </c>
      <c r="AL37" s="34">
        <f t="shared" si="37"/>
        <v>0</v>
      </c>
      <c r="AM37" s="34">
        <f t="shared" si="37"/>
        <v>0</v>
      </c>
      <c r="AN37" s="34">
        <f t="shared" si="37"/>
        <v>0</v>
      </c>
      <c r="AO37" s="34">
        <f t="shared" si="38"/>
        <v>0</v>
      </c>
      <c r="AQ37" s="35">
        <v>0</v>
      </c>
      <c r="AR37" s="35">
        <v>0</v>
      </c>
      <c r="AS37" s="35">
        <v>0</v>
      </c>
      <c r="AT37" s="35">
        <v>0</v>
      </c>
      <c r="AV37" s="30" t="str">
        <f t="shared" si="39"/>
        <v xml:space="preserve">Sunset Beach Villa </v>
      </c>
      <c r="AW37" s="31" t="str">
        <f t="shared" si="39"/>
        <v>PAI</v>
      </c>
      <c r="AX37" s="31" t="str">
        <f t="shared" si="39"/>
        <v>as quoted</v>
      </c>
      <c r="AY37" s="31">
        <f t="shared" si="40"/>
        <v>275</v>
      </c>
      <c r="AZ37" s="31">
        <f t="shared" si="41"/>
        <v>320</v>
      </c>
      <c r="BA37" s="31">
        <f t="shared" si="42"/>
        <v>425</v>
      </c>
      <c r="BB37" s="31">
        <f t="shared" si="42"/>
        <v>6</v>
      </c>
      <c r="BC37" s="31">
        <f t="shared" si="42"/>
        <v>0</v>
      </c>
      <c r="BD37" s="31">
        <f t="shared" si="43"/>
        <v>0</v>
      </c>
      <c r="BE37" s="31">
        <f t="shared" si="44"/>
        <v>0</v>
      </c>
      <c r="BF37" s="31">
        <f t="shared" si="44"/>
        <v>0</v>
      </c>
    </row>
    <row r="38" spans="1:58" ht="25.15" customHeight="1">
      <c r="A38" s="30" t="s">
        <v>66</v>
      </c>
      <c r="B38" s="31" t="s">
        <v>62</v>
      </c>
      <c r="C38" s="32" t="s">
        <v>45</v>
      </c>
      <c r="D38" s="31">
        <f>D36+35</f>
        <v>290</v>
      </c>
      <c r="E38" s="31">
        <f>E36+35</f>
        <v>335</v>
      </c>
      <c r="F38" s="31">
        <f>F36+35</f>
        <v>440</v>
      </c>
      <c r="G38" s="31">
        <v>6</v>
      </c>
      <c r="H38" s="31">
        <v>0</v>
      </c>
      <c r="I38" s="31">
        <v>0</v>
      </c>
      <c r="J38" s="31">
        <v>0</v>
      </c>
      <c r="K38" s="31">
        <v>0</v>
      </c>
      <c r="M38" s="30" t="str">
        <f t="shared" si="31"/>
        <v xml:space="preserve">Deluxe Beach Villa </v>
      </c>
      <c r="N38" s="31" t="str">
        <f t="shared" si="31"/>
        <v>PAI</v>
      </c>
      <c r="O38" s="31" t="str">
        <f t="shared" si="31"/>
        <v>as quoted</v>
      </c>
      <c r="P38" s="31">
        <f t="shared" si="32"/>
        <v>290</v>
      </c>
      <c r="Q38" s="31">
        <f t="shared" si="32"/>
        <v>335</v>
      </c>
      <c r="R38" s="31">
        <f t="shared" si="33"/>
        <v>440</v>
      </c>
      <c r="S38" s="31">
        <f t="shared" si="33"/>
        <v>6</v>
      </c>
      <c r="T38" s="31">
        <f t="shared" si="34"/>
        <v>0</v>
      </c>
      <c r="U38" s="31">
        <f t="shared" si="34"/>
        <v>0</v>
      </c>
      <c r="V38" s="31">
        <f t="shared" si="34"/>
        <v>0</v>
      </c>
      <c r="W38" s="31">
        <f t="shared" si="34"/>
        <v>0</v>
      </c>
      <c r="X38" s="8"/>
      <c r="Y38" s="33"/>
      <c r="Z38" s="33"/>
      <c r="AA38" s="33">
        <v>0</v>
      </c>
      <c r="AB38" s="33">
        <v>0</v>
      </c>
      <c r="AC38" s="33">
        <v>0</v>
      </c>
      <c r="AE38" s="30" t="str">
        <f t="shared" si="35"/>
        <v xml:space="preserve">Deluxe Beach Villa </v>
      </c>
      <c r="AF38" s="31" t="str">
        <f t="shared" si="35"/>
        <v>PAI</v>
      </c>
      <c r="AG38" s="31" t="str">
        <f t="shared" si="35"/>
        <v>as quoted</v>
      </c>
      <c r="AH38" s="31">
        <f t="shared" si="35"/>
        <v>290</v>
      </c>
      <c r="AI38" s="34">
        <f t="shared" si="35"/>
        <v>335</v>
      </c>
      <c r="AJ38" s="34">
        <f t="shared" si="35"/>
        <v>440</v>
      </c>
      <c r="AK38" s="34">
        <f t="shared" si="36"/>
        <v>6</v>
      </c>
      <c r="AL38" s="34">
        <f t="shared" si="37"/>
        <v>0</v>
      </c>
      <c r="AM38" s="34">
        <f t="shared" si="37"/>
        <v>0</v>
      </c>
      <c r="AN38" s="34">
        <f t="shared" si="37"/>
        <v>0</v>
      </c>
      <c r="AO38" s="34">
        <f t="shared" si="38"/>
        <v>0</v>
      </c>
      <c r="AQ38" s="35">
        <v>0</v>
      </c>
      <c r="AR38" s="35">
        <v>0</v>
      </c>
      <c r="AS38" s="35">
        <v>0</v>
      </c>
      <c r="AT38" s="35">
        <v>0</v>
      </c>
      <c r="AV38" s="30" t="str">
        <f t="shared" si="39"/>
        <v xml:space="preserve">Deluxe Beach Villa </v>
      </c>
      <c r="AW38" s="31" t="str">
        <f t="shared" si="39"/>
        <v>PAI</v>
      </c>
      <c r="AX38" s="31" t="str">
        <f t="shared" si="39"/>
        <v>as quoted</v>
      </c>
      <c r="AY38" s="31">
        <f t="shared" si="40"/>
        <v>290</v>
      </c>
      <c r="AZ38" s="31">
        <f t="shared" si="41"/>
        <v>335</v>
      </c>
      <c r="BA38" s="31">
        <f t="shared" si="42"/>
        <v>440</v>
      </c>
      <c r="BB38" s="31">
        <f t="shared" si="42"/>
        <v>6</v>
      </c>
      <c r="BC38" s="31">
        <f t="shared" si="42"/>
        <v>0</v>
      </c>
      <c r="BD38" s="31">
        <f t="shared" si="43"/>
        <v>0</v>
      </c>
      <c r="BE38" s="31">
        <f t="shared" si="44"/>
        <v>0</v>
      </c>
      <c r="BF38" s="31">
        <f t="shared" si="44"/>
        <v>0</v>
      </c>
    </row>
    <row r="39" spans="1:58" ht="25.15" customHeight="1">
      <c r="A39" s="30" t="s">
        <v>75</v>
      </c>
      <c r="B39" s="31" t="s">
        <v>62</v>
      </c>
      <c r="C39" s="32" t="s">
        <v>45</v>
      </c>
      <c r="D39" s="31">
        <f>D36+70</f>
        <v>325</v>
      </c>
      <c r="E39" s="31">
        <f>E36+70</f>
        <v>370</v>
      </c>
      <c r="F39" s="31">
        <f>F36+70</f>
        <v>475</v>
      </c>
      <c r="G39" s="31">
        <v>6</v>
      </c>
      <c r="H39" s="31">
        <v>0</v>
      </c>
      <c r="I39" s="31">
        <v>0</v>
      </c>
      <c r="J39" s="31">
        <v>0</v>
      </c>
      <c r="K39" s="31">
        <v>0</v>
      </c>
      <c r="M39" s="30" t="str">
        <f t="shared" si="31"/>
        <v>Deluxe Jacuzzi Beach Villa</v>
      </c>
      <c r="N39" s="31" t="str">
        <f t="shared" si="31"/>
        <v>PAI</v>
      </c>
      <c r="O39" s="31" t="str">
        <f t="shared" si="31"/>
        <v>as quoted</v>
      </c>
      <c r="P39" s="31">
        <f t="shared" si="32"/>
        <v>325</v>
      </c>
      <c r="Q39" s="31">
        <f t="shared" si="32"/>
        <v>370</v>
      </c>
      <c r="R39" s="31">
        <f t="shared" si="33"/>
        <v>475</v>
      </c>
      <c r="S39" s="31">
        <f t="shared" si="33"/>
        <v>6</v>
      </c>
      <c r="T39" s="31">
        <f t="shared" si="34"/>
        <v>0</v>
      </c>
      <c r="U39" s="31">
        <f t="shared" si="34"/>
        <v>0</v>
      </c>
      <c r="V39" s="31">
        <f t="shared" si="34"/>
        <v>0</v>
      </c>
      <c r="W39" s="31">
        <f t="shared" si="34"/>
        <v>0</v>
      </c>
      <c r="X39" s="8"/>
      <c r="Y39" s="33"/>
      <c r="Z39" s="33"/>
      <c r="AA39" s="33">
        <v>0</v>
      </c>
      <c r="AB39" s="33">
        <v>0</v>
      </c>
      <c r="AC39" s="33">
        <v>0</v>
      </c>
      <c r="AE39" s="30" t="str">
        <f t="shared" si="35"/>
        <v>Deluxe Jacuzzi Beach Villa</v>
      </c>
      <c r="AF39" s="31" t="str">
        <f t="shared" si="35"/>
        <v>PAI</v>
      </c>
      <c r="AG39" s="31" t="str">
        <f t="shared" si="35"/>
        <v>as quoted</v>
      </c>
      <c r="AH39" s="31">
        <f t="shared" si="35"/>
        <v>325</v>
      </c>
      <c r="AI39" s="34">
        <f t="shared" si="35"/>
        <v>370</v>
      </c>
      <c r="AJ39" s="34">
        <f t="shared" si="35"/>
        <v>475</v>
      </c>
      <c r="AK39" s="34">
        <f t="shared" si="36"/>
        <v>6</v>
      </c>
      <c r="AL39" s="34">
        <f t="shared" si="37"/>
        <v>0</v>
      </c>
      <c r="AM39" s="34">
        <f t="shared" si="37"/>
        <v>0</v>
      </c>
      <c r="AN39" s="34">
        <f t="shared" si="37"/>
        <v>0</v>
      </c>
      <c r="AO39" s="34">
        <f t="shared" si="38"/>
        <v>0</v>
      </c>
      <c r="AQ39" s="35">
        <v>0</v>
      </c>
      <c r="AR39" s="35">
        <v>0</v>
      </c>
      <c r="AS39" s="35">
        <v>0</v>
      </c>
      <c r="AT39" s="35">
        <v>0</v>
      </c>
      <c r="AV39" s="30" t="str">
        <f t="shared" si="39"/>
        <v>Deluxe Jacuzzi Beach Villa</v>
      </c>
      <c r="AW39" s="31" t="str">
        <f t="shared" si="39"/>
        <v>PAI</v>
      </c>
      <c r="AX39" s="31" t="str">
        <f t="shared" si="39"/>
        <v>as quoted</v>
      </c>
      <c r="AY39" s="31">
        <f t="shared" si="40"/>
        <v>325</v>
      </c>
      <c r="AZ39" s="31">
        <f t="shared" si="41"/>
        <v>370</v>
      </c>
      <c r="BA39" s="31">
        <f t="shared" si="42"/>
        <v>475</v>
      </c>
      <c r="BB39" s="31">
        <f t="shared" si="42"/>
        <v>6</v>
      </c>
      <c r="BC39" s="31">
        <f t="shared" si="42"/>
        <v>0</v>
      </c>
      <c r="BD39" s="31">
        <f t="shared" si="43"/>
        <v>0</v>
      </c>
      <c r="BE39" s="31">
        <f t="shared" si="44"/>
        <v>0</v>
      </c>
      <c r="BF39" s="31">
        <f t="shared" si="44"/>
        <v>0</v>
      </c>
    </row>
    <row r="40" spans="1:58" ht="25.15" customHeight="1">
      <c r="A40" s="30" t="s">
        <v>76</v>
      </c>
      <c r="B40" s="31" t="s">
        <v>62</v>
      </c>
      <c r="C40" s="32" t="s">
        <v>45</v>
      </c>
      <c r="D40" s="31">
        <f>D36+200</f>
        <v>455</v>
      </c>
      <c r="E40" s="31">
        <f>E36+200</f>
        <v>500</v>
      </c>
      <c r="F40" s="31">
        <f>F36+200</f>
        <v>605</v>
      </c>
      <c r="G40" s="31">
        <f>E40/4</f>
        <v>125</v>
      </c>
      <c r="H40" s="31">
        <v>0</v>
      </c>
      <c r="I40" s="31">
        <v>0</v>
      </c>
      <c r="J40" s="31">
        <v>0</v>
      </c>
      <c r="K40" s="31">
        <v>0</v>
      </c>
      <c r="M40" s="30" t="str">
        <f t="shared" si="31"/>
        <v>Honeymoon Suite</v>
      </c>
      <c r="N40" s="31" t="str">
        <f t="shared" si="31"/>
        <v>PAI</v>
      </c>
      <c r="O40" s="31" t="str">
        <f t="shared" si="31"/>
        <v>as quoted</v>
      </c>
      <c r="P40" s="31">
        <f t="shared" si="32"/>
        <v>455</v>
      </c>
      <c r="Q40" s="31">
        <f t="shared" si="32"/>
        <v>500</v>
      </c>
      <c r="R40" s="31">
        <f t="shared" si="33"/>
        <v>605</v>
      </c>
      <c r="S40" s="31">
        <f t="shared" si="33"/>
        <v>125</v>
      </c>
      <c r="T40" s="31">
        <f t="shared" si="34"/>
        <v>0</v>
      </c>
      <c r="U40" s="31">
        <f t="shared" si="34"/>
        <v>0</v>
      </c>
      <c r="V40" s="31">
        <f t="shared" si="34"/>
        <v>0</v>
      </c>
      <c r="W40" s="31">
        <f t="shared" si="34"/>
        <v>0</v>
      </c>
      <c r="X40" s="8"/>
      <c r="Y40" s="33"/>
      <c r="Z40" s="33"/>
      <c r="AA40" s="33">
        <v>0</v>
      </c>
      <c r="AB40" s="33">
        <v>0</v>
      </c>
      <c r="AC40" s="33">
        <v>0</v>
      </c>
      <c r="AE40" s="30" t="str">
        <f t="shared" si="35"/>
        <v>Honeymoon Suite</v>
      </c>
      <c r="AF40" s="31" t="str">
        <f t="shared" si="35"/>
        <v>PAI</v>
      </c>
      <c r="AG40" s="31" t="str">
        <f t="shared" si="35"/>
        <v>as quoted</v>
      </c>
      <c r="AH40" s="31">
        <f t="shared" si="35"/>
        <v>455</v>
      </c>
      <c r="AI40" s="34">
        <f t="shared" si="35"/>
        <v>500</v>
      </c>
      <c r="AJ40" s="34">
        <f t="shared" si="35"/>
        <v>605</v>
      </c>
      <c r="AK40" s="34">
        <f t="shared" si="36"/>
        <v>125</v>
      </c>
      <c r="AL40" s="34">
        <f t="shared" si="37"/>
        <v>0</v>
      </c>
      <c r="AM40" s="34">
        <f t="shared" si="37"/>
        <v>0</v>
      </c>
      <c r="AN40" s="34">
        <f t="shared" si="37"/>
        <v>0</v>
      </c>
      <c r="AO40" s="34">
        <f t="shared" si="38"/>
        <v>0</v>
      </c>
      <c r="AQ40" s="35">
        <v>0</v>
      </c>
      <c r="AR40" s="35">
        <v>0</v>
      </c>
      <c r="AS40" s="35">
        <v>0</v>
      </c>
      <c r="AT40" s="35">
        <v>0</v>
      </c>
      <c r="AV40" s="30" t="str">
        <f t="shared" si="39"/>
        <v>Honeymoon Suite</v>
      </c>
      <c r="AW40" s="31" t="str">
        <f t="shared" si="39"/>
        <v>PAI</v>
      </c>
      <c r="AX40" s="31" t="str">
        <f t="shared" si="39"/>
        <v>as quoted</v>
      </c>
      <c r="AY40" s="31">
        <f t="shared" si="40"/>
        <v>455</v>
      </c>
      <c r="AZ40" s="31">
        <f t="shared" si="41"/>
        <v>500</v>
      </c>
      <c r="BA40" s="31">
        <f t="shared" si="42"/>
        <v>605</v>
      </c>
      <c r="BB40" s="31">
        <f t="shared" si="42"/>
        <v>125</v>
      </c>
      <c r="BC40" s="31">
        <f t="shared" si="42"/>
        <v>0</v>
      </c>
      <c r="BD40" s="31">
        <f t="shared" si="43"/>
        <v>0</v>
      </c>
      <c r="BE40" s="31">
        <f t="shared" si="44"/>
        <v>0</v>
      </c>
      <c r="BF40" s="31">
        <f t="shared" si="44"/>
        <v>0</v>
      </c>
    </row>
    <row r="41" spans="1:58" ht="25.15" customHeight="1">
      <c r="A41" s="30" t="s">
        <v>77</v>
      </c>
      <c r="B41" s="31" t="s">
        <v>62</v>
      </c>
      <c r="C41" s="32" t="s">
        <v>45</v>
      </c>
      <c r="D41" s="31">
        <f>D36+300</f>
        <v>555</v>
      </c>
      <c r="E41" s="31">
        <f>E36+300</f>
        <v>600</v>
      </c>
      <c r="F41" s="31">
        <f>F36+300</f>
        <v>705</v>
      </c>
      <c r="G41" s="31">
        <f>E41/4</f>
        <v>150</v>
      </c>
      <c r="H41" s="31">
        <v>0</v>
      </c>
      <c r="I41" s="31">
        <v>0</v>
      </c>
      <c r="J41" s="31">
        <v>0</v>
      </c>
      <c r="K41" s="31">
        <v>0</v>
      </c>
      <c r="M41" s="30" t="str">
        <f t="shared" si="31"/>
        <v>Honeymoon Duplex Pool Villa</v>
      </c>
      <c r="N41" s="31" t="str">
        <f t="shared" si="31"/>
        <v>PAI</v>
      </c>
      <c r="O41" s="31" t="str">
        <f t="shared" si="31"/>
        <v>as quoted</v>
      </c>
      <c r="P41" s="31">
        <f t="shared" si="32"/>
        <v>555</v>
      </c>
      <c r="Q41" s="31">
        <f t="shared" si="32"/>
        <v>600</v>
      </c>
      <c r="R41" s="31">
        <f t="shared" si="33"/>
        <v>705</v>
      </c>
      <c r="S41" s="31">
        <f t="shared" si="33"/>
        <v>150</v>
      </c>
      <c r="T41" s="31">
        <f t="shared" si="34"/>
        <v>0</v>
      </c>
      <c r="U41" s="31">
        <f t="shared" si="34"/>
        <v>0</v>
      </c>
      <c r="V41" s="31">
        <f t="shared" si="34"/>
        <v>0</v>
      </c>
      <c r="W41" s="31">
        <f t="shared" si="34"/>
        <v>0</v>
      </c>
      <c r="X41" s="8"/>
      <c r="Y41" s="33"/>
      <c r="Z41" s="33"/>
      <c r="AA41" s="33">
        <v>0</v>
      </c>
      <c r="AB41" s="33">
        <v>0</v>
      </c>
      <c r="AC41" s="33">
        <v>0</v>
      </c>
      <c r="AE41" s="30" t="str">
        <f t="shared" si="35"/>
        <v>Honeymoon Duplex Pool Villa</v>
      </c>
      <c r="AF41" s="31" t="str">
        <f t="shared" si="35"/>
        <v>PAI</v>
      </c>
      <c r="AG41" s="31" t="str">
        <f t="shared" si="35"/>
        <v>as quoted</v>
      </c>
      <c r="AH41" s="31">
        <f t="shared" si="35"/>
        <v>555</v>
      </c>
      <c r="AI41" s="34">
        <f t="shared" si="35"/>
        <v>600</v>
      </c>
      <c r="AJ41" s="34">
        <f t="shared" si="35"/>
        <v>705</v>
      </c>
      <c r="AK41" s="34">
        <f t="shared" si="36"/>
        <v>150</v>
      </c>
      <c r="AL41" s="34">
        <f t="shared" si="37"/>
        <v>0</v>
      </c>
      <c r="AM41" s="34">
        <f t="shared" si="37"/>
        <v>0</v>
      </c>
      <c r="AN41" s="34">
        <f t="shared" si="37"/>
        <v>0</v>
      </c>
      <c r="AO41" s="34">
        <f t="shared" si="38"/>
        <v>0</v>
      </c>
      <c r="AQ41" s="35">
        <v>0</v>
      </c>
      <c r="AR41" s="35">
        <v>0</v>
      </c>
      <c r="AS41" s="35">
        <v>0</v>
      </c>
      <c r="AT41" s="35">
        <v>0</v>
      </c>
      <c r="AV41" s="30" t="str">
        <f t="shared" si="39"/>
        <v>Honeymoon Duplex Pool Villa</v>
      </c>
      <c r="AW41" s="31" t="str">
        <f t="shared" si="39"/>
        <v>PAI</v>
      </c>
      <c r="AX41" s="31" t="str">
        <f t="shared" si="39"/>
        <v>as quoted</v>
      </c>
      <c r="AY41" s="31">
        <f t="shared" si="40"/>
        <v>555</v>
      </c>
      <c r="AZ41" s="31">
        <f t="shared" si="41"/>
        <v>600</v>
      </c>
      <c r="BA41" s="31">
        <f t="shared" si="42"/>
        <v>705</v>
      </c>
      <c r="BB41" s="31">
        <f t="shared" si="42"/>
        <v>150</v>
      </c>
      <c r="BC41" s="31">
        <f t="shared" si="42"/>
        <v>0</v>
      </c>
      <c r="BD41" s="31">
        <f t="shared" si="43"/>
        <v>0</v>
      </c>
      <c r="BE41" s="31">
        <f t="shared" si="44"/>
        <v>0</v>
      </c>
      <c r="BF41" s="31">
        <f t="shared" si="44"/>
        <v>0</v>
      </c>
    </row>
    <row r="42" spans="1:58" ht="25.15" customHeight="1">
      <c r="A42" s="30" t="s">
        <v>78</v>
      </c>
      <c r="B42" s="31" t="s">
        <v>62</v>
      </c>
      <c r="C42" s="32" t="s">
        <v>45</v>
      </c>
      <c r="D42" s="31">
        <f>D36+500</f>
        <v>755</v>
      </c>
      <c r="E42" s="31">
        <f>E36+500</f>
        <v>800</v>
      </c>
      <c r="F42" s="31">
        <f>F36+500</f>
        <v>905</v>
      </c>
      <c r="G42" s="31">
        <f>E42/4</f>
        <v>200</v>
      </c>
      <c r="H42" s="31">
        <v>0</v>
      </c>
      <c r="I42" s="31">
        <v>0</v>
      </c>
      <c r="J42" s="31">
        <v>0</v>
      </c>
      <c r="K42" s="31">
        <v>0</v>
      </c>
      <c r="M42" s="30" t="str">
        <f t="shared" si="31"/>
        <v>Prestige Water Villas</v>
      </c>
      <c r="N42" s="31" t="str">
        <f t="shared" si="31"/>
        <v>PAI</v>
      </c>
      <c r="O42" s="31" t="str">
        <f t="shared" si="31"/>
        <v>as quoted</v>
      </c>
      <c r="P42" s="31">
        <f t="shared" si="32"/>
        <v>755</v>
      </c>
      <c r="Q42" s="31">
        <f t="shared" si="32"/>
        <v>800</v>
      </c>
      <c r="R42" s="31">
        <f t="shared" si="33"/>
        <v>905</v>
      </c>
      <c r="S42" s="31">
        <f t="shared" si="33"/>
        <v>200</v>
      </c>
      <c r="T42" s="31">
        <f t="shared" si="34"/>
        <v>0</v>
      </c>
      <c r="U42" s="31">
        <f t="shared" si="34"/>
        <v>0</v>
      </c>
      <c r="V42" s="31">
        <f t="shared" si="34"/>
        <v>0</v>
      </c>
      <c r="W42" s="31">
        <f t="shared" si="34"/>
        <v>0</v>
      </c>
      <c r="X42" s="8"/>
      <c r="Y42" s="33"/>
      <c r="Z42" s="33"/>
      <c r="AA42" s="33">
        <v>0</v>
      </c>
      <c r="AB42" s="33">
        <v>0</v>
      </c>
      <c r="AC42" s="33">
        <v>0</v>
      </c>
      <c r="AE42" s="30" t="str">
        <f t="shared" si="35"/>
        <v>Prestige Water Villas</v>
      </c>
      <c r="AF42" s="31" t="str">
        <f t="shared" si="35"/>
        <v>PAI</v>
      </c>
      <c r="AG42" s="31" t="str">
        <f t="shared" si="35"/>
        <v>as quoted</v>
      </c>
      <c r="AH42" s="31">
        <f t="shared" si="35"/>
        <v>755</v>
      </c>
      <c r="AI42" s="34">
        <f t="shared" si="35"/>
        <v>800</v>
      </c>
      <c r="AJ42" s="34">
        <f t="shared" si="35"/>
        <v>905</v>
      </c>
      <c r="AK42" s="34">
        <f t="shared" si="36"/>
        <v>200</v>
      </c>
      <c r="AL42" s="34">
        <f t="shared" si="37"/>
        <v>0</v>
      </c>
      <c r="AM42" s="34">
        <f t="shared" si="37"/>
        <v>0</v>
      </c>
      <c r="AN42" s="34">
        <f t="shared" si="37"/>
        <v>0</v>
      </c>
      <c r="AO42" s="34">
        <f t="shared" si="38"/>
        <v>0</v>
      </c>
      <c r="AQ42" s="35">
        <v>0</v>
      </c>
      <c r="AR42" s="35">
        <v>0</v>
      </c>
      <c r="AS42" s="35">
        <v>0</v>
      </c>
      <c r="AT42" s="35">
        <v>0</v>
      </c>
      <c r="AV42" s="30" t="str">
        <f t="shared" si="39"/>
        <v>Prestige Water Villas</v>
      </c>
      <c r="AW42" s="31" t="str">
        <f t="shared" si="39"/>
        <v>PAI</v>
      </c>
      <c r="AX42" s="31" t="str">
        <f t="shared" si="39"/>
        <v>as quoted</v>
      </c>
      <c r="AY42" s="31">
        <f t="shared" si="40"/>
        <v>755</v>
      </c>
      <c r="AZ42" s="31">
        <f t="shared" si="41"/>
        <v>800</v>
      </c>
      <c r="BA42" s="31">
        <f t="shared" si="42"/>
        <v>905</v>
      </c>
      <c r="BB42" s="31">
        <f t="shared" si="42"/>
        <v>200</v>
      </c>
      <c r="BC42" s="31">
        <f t="shared" si="42"/>
        <v>0</v>
      </c>
      <c r="BD42" s="31">
        <f t="shared" si="43"/>
        <v>0</v>
      </c>
      <c r="BE42" s="31">
        <f t="shared" si="44"/>
        <v>0</v>
      </c>
      <c r="BF42" s="31">
        <f t="shared" si="44"/>
        <v>0</v>
      </c>
    </row>
    <row r="43" spans="1:58" ht="25.15" customHeight="1">
      <c r="A43" s="30" t="s">
        <v>67</v>
      </c>
      <c r="B43" s="31" t="s">
        <v>62</v>
      </c>
      <c r="C43" s="32" t="s">
        <v>68</v>
      </c>
      <c r="D43" s="31">
        <v>0</v>
      </c>
      <c r="E43" s="31">
        <v>650</v>
      </c>
      <c r="F43" s="31">
        <v>0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M43" s="30" t="str">
        <f t="shared" si="31"/>
        <v xml:space="preserve">Family Beach Villa </v>
      </c>
      <c r="N43" s="31" t="str">
        <f t="shared" si="31"/>
        <v>PAI</v>
      </c>
      <c r="O43" s="31" t="str">
        <f t="shared" si="31"/>
        <v>04 Persons</v>
      </c>
      <c r="P43" s="31">
        <f t="shared" si="32"/>
        <v>0</v>
      </c>
      <c r="Q43" s="31">
        <f t="shared" si="32"/>
        <v>650</v>
      </c>
      <c r="R43" s="31">
        <f t="shared" si="33"/>
        <v>0</v>
      </c>
      <c r="S43" s="31">
        <f t="shared" si="33"/>
        <v>6</v>
      </c>
      <c r="T43" s="31">
        <f t="shared" si="34"/>
        <v>0</v>
      </c>
      <c r="U43" s="31">
        <f t="shared" si="34"/>
        <v>0</v>
      </c>
      <c r="V43" s="31">
        <f t="shared" si="34"/>
        <v>0</v>
      </c>
      <c r="W43" s="31">
        <f t="shared" si="34"/>
        <v>0</v>
      </c>
      <c r="X43" s="8"/>
      <c r="Y43" s="33"/>
      <c r="Z43" s="33"/>
      <c r="AA43" s="33">
        <v>0</v>
      </c>
      <c r="AB43" s="33">
        <v>0</v>
      </c>
      <c r="AC43" s="33">
        <v>0</v>
      </c>
      <c r="AE43" s="30" t="str">
        <f t="shared" si="35"/>
        <v xml:space="preserve">Family Beach Villa </v>
      </c>
      <c r="AF43" s="31" t="str">
        <f t="shared" si="35"/>
        <v>PAI</v>
      </c>
      <c r="AG43" s="31" t="str">
        <f t="shared" si="35"/>
        <v>04 Persons</v>
      </c>
      <c r="AH43" s="31">
        <f t="shared" si="35"/>
        <v>0</v>
      </c>
      <c r="AI43" s="34">
        <f t="shared" si="35"/>
        <v>650</v>
      </c>
      <c r="AJ43" s="34">
        <f t="shared" si="35"/>
        <v>0</v>
      </c>
      <c r="AK43" s="34">
        <f t="shared" si="36"/>
        <v>6</v>
      </c>
      <c r="AL43" s="34">
        <f t="shared" si="37"/>
        <v>0</v>
      </c>
      <c r="AM43" s="34">
        <f t="shared" si="37"/>
        <v>0</v>
      </c>
      <c r="AN43" s="34">
        <f t="shared" si="37"/>
        <v>0</v>
      </c>
      <c r="AO43" s="34">
        <f t="shared" si="38"/>
        <v>0</v>
      </c>
      <c r="AQ43" s="35">
        <v>0</v>
      </c>
      <c r="AR43" s="35">
        <v>0</v>
      </c>
      <c r="AS43" s="35">
        <v>0</v>
      </c>
      <c r="AT43" s="35">
        <v>0</v>
      </c>
      <c r="AV43" s="30" t="str">
        <f t="shared" si="39"/>
        <v xml:space="preserve">Family Beach Villa </v>
      </c>
      <c r="AW43" s="31" t="str">
        <f t="shared" si="39"/>
        <v>PAI</v>
      </c>
      <c r="AX43" s="31" t="str">
        <f t="shared" si="39"/>
        <v>04 Persons</v>
      </c>
      <c r="AY43" s="31">
        <f t="shared" si="40"/>
        <v>0</v>
      </c>
      <c r="AZ43" s="31">
        <f t="shared" si="41"/>
        <v>650</v>
      </c>
      <c r="BA43" s="31">
        <f t="shared" si="42"/>
        <v>0</v>
      </c>
      <c r="BB43" s="31">
        <f t="shared" si="42"/>
        <v>6</v>
      </c>
      <c r="BC43" s="31">
        <f t="shared" si="42"/>
        <v>0</v>
      </c>
      <c r="BD43" s="31">
        <f t="shared" si="43"/>
        <v>0</v>
      </c>
      <c r="BE43" s="31">
        <f t="shared" si="44"/>
        <v>0</v>
      </c>
      <c r="BF43" s="31">
        <f t="shared" si="44"/>
        <v>0</v>
      </c>
    </row>
  </sheetData>
  <sheetProtection algorithmName="SHA-512" hashValue="SIlhmrwLMQ48cveVL3FPdo3qkF41i6hSfIhqmgWKkVgB/5xwM4S6CLvpdLiMD/xiysxE9lojpPUsE8jisSPS9w==" saltValue="3dcsw4CovFPiRTqFcxJx2Q==" spinCount="100000" sheet="1" selectLockedCells="1" selectUnlockedCells="1"/>
  <mergeCells count="84">
    <mergeCell ref="AF9:AF11"/>
    <mergeCell ref="A9:A11"/>
    <mergeCell ref="B9:B11"/>
    <mergeCell ref="C9:C11"/>
    <mergeCell ref="D9:G9"/>
    <mergeCell ref="H9:K9"/>
    <mergeCell ref="M9:M11"/>
    <mergeCell ref="N9:N11"/>
    <mergeCell ref="O9:O11"/>
    <mergeCell ref="P9:S9"/>
    <mergeCell ref="T9:W9"/>
    <mergeCell ref="AE9:AE11"/>
    <mergeCell ref="AY9:BB9"/>
    <mergeCell ref="BC9:BF9"/>
    <mergeCell ref="D10:G10"/>
    <mergeCell ref="H10:K10"/>
    <mergeCell ref="P10:S10"/>
    <mergeCell ref="T10:W10"/>
    <mergeCell ref="AH10:AK10"/>
    <mergeCell ref="AL10:AO10"/>
    <mergeCell ref="AY10:BB10"/>
    <mergeCell ref="BC10:BF10"/>
    <mergeCell ref="AG9:AG11"/>
    <mergeCell ref="AH9:AK9"/>
    <mergeCell ref="AL9:AO9"/>
    <mergeCell ref="AV9:AV11"/>
    <mergeCell ref="AW9:AW11"/>
    <mergeCell ref="AX9:AX11"/>
    <mergeCell ref="AF21:AF23"/>
    <mergeCell ref="A21:A23"/>
    <mergeCell ref="B21:B23"/>
    <mergeCell ref="C21:C23"/>
    <mergeCell ref="D21:G21"/>
    <mergeCell ref="H21:K21"/>
    <mergeCell ref="M21:M23"/>
    <mergeCell ref="N21:N23"/>
    <mergeCell ref="O21:O23"/>
    <mergeCell ref="P21:S21"/>
    <mergeCell ref="T21:W21"/>
    <mergeCell ref="AE21:AE23"/>
    <mergeCell ref="AY21:BB21"/>
    <mergeCell ref="BC21:BF21"/>
    <mergeCell ref="D22:G22"/>
    <mergeCell ref="H22:K22"/>
    <mergeCell ref="P22:S22"/>
    <mergeCell ref="T22:W22"/>
    <mergeCell ref="AH22:AK22"/>
    <mergeCell ref="AL22:AO22"/>
    <mergeCell ref="AY22:BB22"/>
    <mergeCell ref="BC22:BF22"/>
    <mergeCell ref="AG21:AG23"/>
    <mergeCell ref="AH21:AK21"/>
    <mergeCell ref="AL21:AO21"/>
    <mergeCell ref="AV21:AV23"/>
    <mergeCell ref="AW21:AW23"/>
    <mergeCell ref="AX21:AX23"/>
    <mergeCell ref="AF33:AF35"/>
    <mergeCell ref="A33:A35"/>
    <mergeCell ref="B33:B35"/>
    <mergeCell ref="C33:C35"/>
    <mergeCell ref="D33:G33"/>
    <mergeCell ref="H33:K33"/>
    <mergeCell ref="M33:M35"/>
    <mergeCell ref="N33:N35"/>
    <mergeCell ref="O33:O35"/>
    <mergeCell ref="P33:S33"/>
    <mergeCell ref="T33:W33"/>
    <mergeCell ref="AE33:AE35"/>
    <mergeCell ref="AY33:BB33"/>
    <mergeCell ref="BC33:BF33"/>
    <mergeCell ref="D34:G34"/>
    <mergeCell ref="H34:K34"/>
    <mergeCell ref="P34:S34"/>
    <mergeCell ref="T34:W34"/>
    <mergeCell ref="AH34:AK34"/>
    <mergeCell ref="AL34:AO34"/>
    <mergeCell ref="AY34:BB34"/>
    <mergeCell ref="BC34:BF34"/>
    <mergeCell ref="AG33:AG35"/>
    <mergeCell ref="AH33:AK33"/>
    <mergeCell ref="AL33:AO33"/>
    <mergeCell ref="AV33:AV35"/>
    <mergeCell ref="AW33:AW35"/>
    <mergeCell ref="AX33:AX35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E17B0-0BE5-45D6-903C-9942C4317031}">
  <sheetPr codeName="Лист91"/>
  <dimension ref="A1:F42"/>
  <sheetViews>
    <sheetView view="pageBreakPreview" zoomScale="140" zoomScaleNormal="100" zoomScaleSheetLayoutView="140" workbookViewId="0">
      <selection activeCell="L7" sqref="L7"/>
    </sheetView>
  </sheetViews>
  <sheetFormatPr defaultColWidth="9.140625" defaultRowHeight="20.25" customHeight="1"/>
  <cols>
    <col min="1" max="1" width="32.42578125" style="1" customWidth="1"/>
    <col min="2" max="2" width="12.7109375" style="1" customWidth="1"/>
    <col min="3" max="3" width="15.42578125" style="2" customWidth="1"/>
    <col min="4" max="4" width="23.42578125" style="2" customWidth="1"/>
    <col min="5" max="6" width="23.42578125" style="3" customWidth="1"/>
    <col min="7" max="16384" width="9.140625" style="1"/>
  </cols>
  <sheetData>
    <row r="1" spans="1:6" ht="20.25" customHeight="1">
      <c r="A1" s="300" t="s">
        <v>2066</v>
      </c>
      <c r="B1" s="300"/>
      <c r="C1" s="300"/>
      <c r="D1" s="300"/>
      <c r="F1" s="78"/>
    </row>
    <row r="2" spans="1:6" s="2" customFormat="1" ht="20.25" customHeight="1">
      <c r="A2" s="5"/>
      <c r="B2" s="5"/>
      <c r="E2" s="3"/>
      <c r="F2" s="3"/>
    </row>
    <row r="3" spans="1:6" s="2" customFormat="1" ht="20.25" customHeight="1">
      <c r="A3" s="15" t="s">
        <v>10</v>
      </c>
      <c r="B3" s="15"/>
      <c r="E3" s="3"/>
      <c r="F3" s="3"/>
    </row>
    <row r="4" spans="1:6" s="2" customFormat="1" ht="20.25" customHeight="1">
      <c r="A4" s="5" t="s">
        <v>11</v>
      </c>
      <c r="B4" s="5"/>
      <c r="E4" s="3"/>
      <c r="F4" s="3"/>
    </row>
    <row r="5" spans="1:6" s="2" customFormat="1" ht="20.25" customHeight="1">
      <c r="A5" s="5" t="s">
        <v>12</v>
      </c>
      <c r="B5" s="5"/>
      <c r="E5" s="3"/>
      <c r="F5" s="3"/>
    </row>
    <row r="6" spans="1:6" s="2" customFormat="1" ht="20.25" customHeight="1">
      <c r="A6" s="5" t="s">
        <v>108</v>
      </c>
      <c r="B6" s="5"/>
      <c r="E6" s="3"/>
      <c r="F6" s="3"/>
    </row>
    <row r="7" spans="1:6" s="2" customFormat="1" ht="20.25" customHeight="1">
      <c r="A7" s="5"/>
      <c r="B7" s="5"/>
      <c r="E7" s="3"/>
      <c r="F7" s="3"/>
    </row>
    <row r="8" spans="1:6" s="2" customFormat="1" ht="20.25" customHeight="1">
      <c r="A8" s="15" t="s">
        <v>82</v>
      </c>
      <c r="B8" s="15"/>
      <c r="E8" s="3"/>
      <c r="F8" s="3"/>
    </row>
    <row r="9" spans="1:6" s="2" customFormat="1" ht="20.25" customHeight="1">
      <c r="A9" s="7" t="s">
        <v>1022</v>
      </c>
      <c r="B9" s="5"/>
      <c r="E9" s="3"/>
      <c r="F9" s="3"/>
    </row>
    <row r="10" spans="1:6" s="2" customFormat="1" ht="20.25" customHeight="1">
      <c r="A10" s="5" t="s">
        <v>1023</v>
      </c>
      <c r="B10" s="15"/>
      <c r="E10" s="3"/>
      <c r="F10" s="3"/>
    </row>
    <row r="11" spans="1:6" s="2" customFormat="1" ht="20.25" customHeight="1">
      <c r="A11" s="5" t="s">
        <v>1024</v>
      </c>
      <c r="B11" s="15"/>
      <c r="E11" s="3"/>
      <c r="F11" s="3"/>
    </row>
    <row r="12" spans="1:6" s="2" customFormat="1" ht="20.25" customHeight="1">
      <c r="A12" s="5" t="s">
        <v>583</v>
      </c>
      <c r="B12" s="23"/>
      <c r="E12" s="3"/>
      <c r="F12" s="3"/>
    </row>
    <row r="13" spans="1:6" s="2" customFormat="1" ht="20.25" customHeight="1">
      <c r="A13" s="7" t="s">
        <v>1025</v>
      </c>
      <c r="B13" s="15"/>
      <c r="E13" s="3"/>
      <c r="F13" s="3"/>
    </row>
    <row r="14" spans="1:6" s="2" customFormat="1" ht="20.25" customHeight="1">
      <c r="A14" s="5" t="s">
        <v>1026</v>
      </c>
      <c r="B14" s="15"/>
      <c r="E14" s="3"/>
      <c r="F14" s="3"/>
    </row>
    <row r="15" spans="1:6" s="2" customFormat="1" ht="20.25" customHeight="1">
      <c r="A15" s="5" t="s">
        <v>1027</v>
      </c>
      <c r="B15" s="15"/>
      <c r="E15" s="3"/>
      <c r="F15" s="3"/>
    </row>
    <row r="16" spans="1:6" s="2" customFormat="1" ht="20.25" customHeight="1">
      <c r="A16" s="5" t="s">
        <v>586</v>
      </c>
      <c r="B16" s="5"/>
      <c r="E16" s="3"/>
      <c r="F16" s="3"/>
    </row>
    <row r="17" spans="1:6" s="2" customFormat="1" ht="20.25" customHeight="1">
      <c r="A17" s="7" t="s">
        <v>1028</v>
      </c>
      <c r="B17" s="5"/>
      <c r="E17" s="3"/>
      <c r="F17" s="3"/>
    </row>
    <row r="18" spans="1:6" s="2" customFormat="1" ht="20.25" customHeight="1">
      <c r="A18" s="5" t="s">
        <v>1029</v>
      </c>
      <c r="B18" s="1"/>
      <c r="E18" s="3"/>
      <c r="F18" s="3"/>
    </row>
    <row r="19" spans="1:6" s="2" customFormat="1" ht="20.25" customHeight="1">
      <c r="A19" s="5" t="s">
        <v>1030</v>
      </c>
      <c r="B19" s="1"/>
      <c r="E19" s="3"/>
      <c r="F19" s="3"/>
    </row>
    <row r="20" spans="1:6" s="2" customFormat="1" ht="20.25" customHeight="1">
      <c r="A20" s="5" t="s">
        <v>583</v>
      </c>
      <c r="B20" s="1"/>
      <c r="E20" s="3"/>
      <c r="F20" s="3"/>
    </row>
    <row r="21" spans="1:6" s="2" customFormat="1" ht="20.25" customHeight="1">
      <c r="A21" s="5"/>
      <c r="B21" s="1"/>
      <c r="E21" s="3"/>
      <c r="F21" s="3"/>
    </row>
    <row r="22" spans="1:6" s="2" customFormat="1" ht="20.25" customHeight="1">
      <c r="A22" s="5"/>
      <c r="B22" s="1"/>
      <c r="E22" s="3"/>
      <c r="F22" s="3"/>
    </row>
    <row r="23" spans="1:6" ht="20.25" customHeight="1">
      <c r="A23" s="5"/>
    </row>
    <row r="24" spans="1:6" ht="20.25" customHeight="1">
      <c r="A24" s="5"/>
    </row>
    <row r="25" spans="1:6" ht="20.25" customHeight="1">
      <c r="A25" s="5"/>
    </row>
    <row r="26" spans="1:6" ht="20.25" customHeight="1">
      <c r="A26" s="5"/>
    </row>
    <row r="27" spans="1:6" ht="20.25" customHeight="1">
      <c r="A27" s="5"/>
    </row>
    <row r="28" spans="1:6" ht="20.25" customHeight="1">
      <c r="A28" s="5"/>
    </row>
    <row r="29" spans="1:6" ht="20.25" customHeight="1">
      <c r="A29" s="5"/>
    </row>
    <row r="30" spans="1:6" ht="20.25" customHeight="1">
      <c r="A30" s="5"/>
    </row>
    <row r="31" spans="1:6" ht="20.25" customHeight="1">
      <c r="A31" s="5"/>
    </row>
    <row r="32" spans="1:6" ht="20.25" customHeight="1">
      <c r="A32" s="5"/>
    </row>
    <row r="33" spans="1:1" ht="20.25" customHeight="1">
      <c r="A33" s="5"/>
    </row>
    <row r="34" spans="1:1" ht="20.25" customHeight="1">
      <c r="A34" s="5"/>
    </row>
    <row r="35" spans="1:1" ht="20.25" customHeight="1">
      <c r="A35" s="5"/>
    </row>
    <row r="36" spans="1:1" ht="20.25" customHeight="1">
      <c r="A36" s="5"/>
    </row>
    <row r="37" spans="1:1" ht="20.25" customHeight="1">
      <c r="A37" s="5"/>
    </row>
    <row r="38" spans="1:1" ht="20.25" customHeight="1">
      <c r="A38" s="5"/>
    </row>
    <row r="39" spans="1:1" ht="20.25" customHeight="1">
      <c r="A39" s="5"/>
    </row>
    <row r="40" spans="1:1" ht="20.25" customHeight="1">
      <c r="A40" s="5"/>
    </row>
    <row r="41" spans="1:1" ht="20.25" customHeight="1">
      <c r="A41" s="5"/>
    </row>
    <row r="42" spans="1:1" ht="20.25" customHeight="1">
      <c r="A42" s="5"/>
    </row>
  </sheetData>
  <mergeCells count="1">
    <mergeCell ref="A1:D1"/>
  </mergeCells>
  <pageMargins left="0.25" right="0.25" top="0.75" bottom="0.75" header="0.3" footer="0.3"/>
  <pageSetup paperSize="9" scale="77" orientation="portrait" verticalDpi="1200" r:id="rId1"/>
  <headerFooter>
    <oddFooter>&amp;L&amp;"Candara,Regular"&amp;8INTOUR MALDIVES&amp;C&amp;"Candara,Regular"&amp;8&amp;P of &amp;N&amp;R&amp;"Candara,Regular"&amp;8Hideaway Beach Resort &amp; Spa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504BF-E77E-452D-BF89-503A57D6F5AA}">
  <sheetPr codeName="Лист92">
    <tabColor rgb="FFFF0000"/>
  </sheetPr>
  <dimension ref="A8:AF33"/>
  <sheetViews>
    <sheetView topLeftCell="AG1" zoomScale="90" zoomScaleNormal="90" zoomScaleSheetLayoutView="100" workbookViewId="0">
      <selection sqref="A1:AF1048576"/>
    </sheetView>
  </sheetViews>
  <sheetFormatPr defaultColWidth="31.85546875" defaultRowHeight="31.15" customHeight="1"/>
  <cols>
    <col min="1" max="32" width="0" style="25" hidden="1" customWidth="1"/>
    <col min="33" max="16384" width="31.85546875" style="25"/>
  </cols>
  <sheetData>
    <row r="8" spans="1:32" ht="31.15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31.15" customHeight="1">
      <c r="A9" s="299" t="s">
        <v>0</v>
      </c>
      <c r="B9" s="299" t="s">
        <v>1</v>
      </c>
      <c r="C9" s="299" t="s">
        <v>29</v>
      </c>
      <c r="D9" s="57" t="s">
        <v>414</v>
      </c>
      <c r="E9" s="57" t="s">
        <v>258</v>
      </c>
      <c r="F9" s="57" t="s">
        <v>130</v>
      </c>
      <c r="G9" s="71"/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R10" si="0">D9</f>
        <v xml:space="preserve">Shoulder </v>
      </c>
      <c r="Q9" s="51" t="str">
        <f t="shared" si="0"/>
        <v>Peak</v>
      </c>
      <c r="R9" s="51" t="str">
        <f t="shared" si="0"/>
        <v>High</v>
      </c>
      <c r="S9" s="71"/>
      <c r="U9" s="27" t="str">
        <f t="shared" ref="U9:W10" si="1">P9</f>
        <v xml:space="preserve">Shoulder </v>
      </c>
      <c r="V9" s="27" t="str">
        <f t="shared" si="1"/>
        <v>Peak</v>
      </c>
      <c r="W9" s="27" t="str">
        <f t="shared" si="1"/>
        <v>High</v>
      </c>
      <c r="X9" s="71"/>
      <c r="Z9" s="311" t="s">
        <v>0</v>
      </c>
      <c r="AA9" s="311" t="s">
        <v>1</v>
      </c>
      <c r="AB9" s="311" t="s">
        <v>29</v>
      </c>
      <c r="AC9" s="52" t="str">
        <f t="shared" ref="AC9:AE10" si="2">U9</f>
        <v xml:space="preserve">Shoulder </v>
      </c>
      <c r="AD9" s="52" t="str">
        <f t="shared" si="2"/>
        <v>Peak</v>
      </c>
      <c r="AE9" s="52" t="str">
        <f t="shared" si="2"/>
        <v>High</v>
      </c>
      <c r="AF9" s="71"/>
    </row>
    <row r="10" spans="1:32" ht="31.15" customHeight="1">
      <c r="A10" s="299"/>
      <c r="B10" s="299"/>
      <c r="C10" s="299"/>
      <c r="D10" s="57" t="s">
        <v>235</v>
      </c>
      <c r="E10" s="57" t="s">
        <v>1031</v>
      </c>
      <c r="F10" s="57" t="s">
        <v>1032</v>
      </c>
      <c r="G10" s="71"/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23 Dec 2019</v>
      </c>
      <c r="Q10" s="51" t="str">
        <f t="shared" si="0"/>
        <v>24 Dec 2019 to 07 Jan 2020</v>
      </c>
      <c r="R10" s="51" t="str">
        <f t="shared" si="0"/>
        <v>08 Jan 2020 to 30 Apr 2020</v>
      </c>
      <c r="S10" s="71"/>
      <c r="U10" s="27" t="str">
        <f t="shared" si="1"/>
        <v>01 Nov 2019 to 23 Dec 2019</v>
      </c>
      <c r="V10" s="27" t="str">
        <f t="shared" si="1"/>
        <v>24 Dec 2019 to 07 Jan 2020</v>
      </c>
      <c r="W10" s="27" t="str">
        <f t="shared" si="1"/>
        <v>08 Jan 2020 to 30 Apr 2020</v>
      </c>
      <c r="X10" s="71"/>
      <c r="Z10" s="311"/>
      <c r="AA10" s="311"/>
      <c r="AB10" s="311"/>
      <c r="AC10" s="52" t="str">
        <f t="shared" si="2"/>
        <v>01 Nov 2019 to 23 Dec 2019</v>
      </c>
      <c r="AD10" s="52" t="str">
        <f t="shared" si="2"/>
        <v>24 Dec 2019 to 07 Jan 2020</v>
      </c>
      <c r="AE10" s="52" t="str">
        <f t="shared" si="2"/>
        <v>08 Jan 2020 to 30 Apr 2020</v>
      </c>
      <c r="AF10" s="71"/>
    </row>
    <row r="11" spans="1:32" ht="31.15" customHeight="1">
      <c r="A11" s="30" t="s">
        <v>182</v>
      </c>
      <c r="B11" s="31" t="s">
        <v>139</v>
      </c>
      <c r="C11" s="31" t="s">
        <v>140</v>
      </c>
      <c r="D11" s="31">
        <v>968</v>
      </c>
      <c r="E11" s="31">
        <v>1633</v>
      </c>
      <c r="F11" s="31">
        <v>1233</v>
      </c>
      <c r="G11" s="14"/>
      <c r="H11" s="8"/>
      <c r="I11" s="33"/>
      <c r="J11" s="33"/>
      <c r="K11" s="33">
        <v>0</v>
      </c>
      <c r="M11" s="30" t="str">
        <f t="shared" ref="M11:O20" si="3">A11</f>
        <v>Sunset Beach Villa</v>
      </c>
      <c r="N11" s="31" t="str">
        <f t="shared" si="3"/>
        <v>BB</v>
      </c>
      <c r="O11" s="31" t="str">
        <f t="shared" si="3"/>
        <v>02 Persons</v>
      </c>
      <c r="P11" s="34">
        <f t="shared" ref="P11:P20" si="4">D11+K11</f>
        <v>968</v>
      </c>
      <c r="Q11" s="34">
        <f t="shared" ref="Q11:Q16" si="5">E11+K11</f>
        <v>1633</v>
      </c>
      <c r="R11" s="34">
        <f t="shared" ref="R11:R16" si="6">F11+K11</f>
        <v>1233</v>
      </c>
      <c r="S11" s="71"/>
      <c r="U11" s="53">
        <v>12</v>
      </c>
      <c r="V11" s="53">
        <v>25</v>
      </c>
      <c r="W11" s="53">
        <v>12</v>
      </c>
      <c r="X11" s="41"/>
      <c r="Z11" s="30" t="str">
        <f t="shared" ref="Z11:AB20" si="7">M11</f>
        <v>Sunset Beach Villa</v>
      </c>
      <c r="AA11" s="31" t="str">
        <f t="shared" si="7"/>
        <v>BB</v>
      </c>
      <c r="AB11" s="31" t="str">
        <f t="shared" si="7"/>
        <v>02 Persons</v>
      </c>
      <c r="AC11" s="34">
        <f>P11+U11</f>
        <v>980</v>
      </c>
      <c r="AD11" s="34">
        <f>Q11+V11</f>
        <v>1658</v>
      </c>
      <c r="AE11" s="34">
        <f>R11+W11</f>
        <v>1245</v>
      </c>
      <c r="AF11" s="71"/>
    </row>
    <row r="12" spans="1:32" ht="31.15" customHeight="1">
      <c r="A12" s="30" t="s">
        <v>1033</v>
      </c>
      <c r="B12" s="31" t="s">
        <v>139</v>
      </c>
      <c r="C12" s="31" t="s">
        <v>140</v>
      </c>
      <c r="D12" s="31">
        <v>1162</v>
      </c>
      <c r="E12" s="31">
        <v>1927</v>
      </c>
      <c r="F12" s="31">
        <v>1453</v>
      </c>
      <c r="G12" s="14"/>
      <c r="H12" s="8"/>
      <c r="I12" s="33"/>
      <c r="J12" s="33"/>
      <c r="K12" s="33">
        <v>0</v>
      </c>
      <c r="M12" s="30" t="str">
        <f t="shared" si="3"/>
        <v>Beach Residence with Plunge Pool</v>
      </c>
      <c r="N12" s="31" t="str">
        <f t="shared" si="3"/>
        <v>BB</v>
      </c>
      <c r="O12" s="31" t="str">
        <f t="shared" si="3"/>
        <v>02 Persons</v>
      </c>
      <c r="P12" s="34">
        <f t="shared" si="4"/>
        <v>1162</v>
      </c>
      <c r="Q12" s="34">
        <f t="shared" si="5"/>
        <v>1927</v>
      </c>
      <c r="R12" s="34">
        <f t="shared" si="6"/>
        <v>1453</v>
      </c>
      <c r="S12" s="71"/>
      <c r="U12" s="53">
        <v>12</v>
      </c>
      <c r="V12" s="53">
        <v>25</v>
      </c>
      <c r="W12" s="53">
        <v>12</v>
      </c>
      <c r="X12" s="41"/>
      <c r="Z12" s="30" t="str">
        <f t="shared" si="7"/>
        <v>Beach Residence with Plunge Pool</v>
      </c>
      <c r="AA12" s="31" t="str">
        <f t="shared" si="7"/>
        <v>BB</v>
      </c>
      <c r="AB12" s="31" t="str">
        <f t="shared" si="7"/>
        <v>02 Persons</v>
      </c>
      <c r="AC12" s="34">
        <f t="shared" ref="AC12:AE20" si="8">P12+U12</f>
        <v>1174</v>
      </c>
      <c r="AD12" s="34">
        <f t="shared" si="8"/>
        <v>1952</v>
      </c>
      <c r="AE12" s="34">
        <f t="shared" si="8"/>
        <v>1465</v>
      </c>
      <c r="AF12" s="71"/>
    </row>
    <row r="13" spans="1:32" ht="31.15" customHeight="1">
      <c r="A13" s="30" t="s">
        <v>1034</v>
      </c>
      <c r="B13" s="31" t="s">
        <v>139</v>
      </c>
      <c r="C13" s="31" t="s">
        <v>140</v>
      </c>
      <c r="D13" s="31">
        <v>1231</v>
      </c>
      <c r="E13" s="31">
        <v>2007</v>
      </c>
      <c r="F13" s="31">
        <v>1506</v>
      </c>
      <c r="G13" s="14"/>
      <c r="H13" s="8"/>
      <c r="I13" s="33"/>
      <c r="J13" s="33"/>
      <c r="K13" s="33">
        <v>0</v>
      </c>
      <c r="M13" s="30" t="str">
        <f t="shared" si="3"/>
        <v>Deluxe Water Villa with Pool</v>
      </c>
      <c r="N13" s="31" t="str">
        <f t="shared" si="3"/>
        <v>BB</v>
      </c>
      <c r="O13" s="31" t="str">
        <f t="shared" si="3"/>
        <v>02 Persons</v>
      </c>
      <c r="P13" s="34">
        <f t="shared" si="4"/>
        <v>1231</v>
      </c>
      <c r="Q13" s="34">
        <f t="shared" si="5"/>
        <v>2007</v>
      </c>
      <c r="R13" s="34">
        <f t="shared" si="6"/>
        <v>1506</v>
      </c>
      <c r="S13" s="71"/>
      <c r="U13" s="53">
        <v>12</v>
      </c>
      <c r="V13" s="53">
        <v>25</v>
      </c>
      <c r="W13" s="53">
        <v>12</v>
      </c>
      <c r="X13" s="41"/>
      <c r="Z13" s="30" t="str">
        <f t="shared" si="7"/>
        <v>Deluxe Water Villa with Pool</v>
      </c>
      <c r="AA13" s="31" t="str">
        <f t="shared" si="7"/>
        <v>BB</v>
      </c>
      <c r="AB13" s="31" t="str">
        <f t="shared" si="7"/>
        <v>02 Persons</v>
      </c>
      <c r="AC13" s="34">
        <f t="shared" si="8"/>
        <v>1243</v>
      </c>
      <c r="AD13" s="34">
        <f t="shared" si="8"/>
        <v>2032</v>
      </c>
      <c r="AE13" s="34">
        <f t="shared" si="8"/>
        <v>1518</v>
      </c>
      <c r="AF13" s="71"/>
    </row>
    <row r="14" spans="1:32" ht="31.15" customHeight="1">
      <c r="A14" s="30" t="s">
        <v>1035</v>
      </c>
      <c r="B14" s="31" t="s">
        <v>139</v>
      </c>
      <c r="C14" s="31" t="s">
        <v>140</v>
      </c>
      <c r="D14" s="31">
        <v>1336</v>
      </c>
      <c r="E14" s="31">
        <v>2211</v>
      </c>
      <c r="F14" s="31">
        <v>1506</v>
      </c>
      <c r="G14" s="14"/>
      <c r="H14" s="8"/>
      <c r="I14" s="33"/>
      <c r="J14" s="33"/>
      <c r="K14" s="33">
        <v>0</v>
      </c>
      <c r="M14" s="30" t="str">
        <f t="shared" si="3"/>
        <v>Deluxe Beach Residence with Lap Pool</v>
      </c>
      <c r="N14" s="31" t="str">
        <f t="shared" si="3"/>
        <v>BB</v>
      </c>
      <c r="O14" s="31" t="str">
        <f t="shared" si="3"/>
        <v>02 Persons</v>
      </c>
      <c r="P14" s="34">
        <f t="shared" si="4"/>
        <v>1336</v>
      </c>
      <c r="Q14" s="34">
        <f t="shared" si="5"/>
        <v>2211</v>
      </c>
      <c r="R14" s="34">
        <f t="shared" si="6"/>
        <v>1506</v>
      </c>
      <c r="S14" s="71"/>
      <c r="U14" s="53">
        <v>12</v>
      </c>
      <c r="V14" s="53">
        <v>25</v>
      </c>
      <c r="W14" s="53">
        <v>12</v>
      </c>
      <c r="X14" s="41"/>
      <c r="Z14" s="30" t="str">
        <f t="shared" si="7"/>
        <v>Deluxe Beach Residence with Lap Pool</v>
      </c>
      <c r="AA14" s="31" t="str">
        <f t="shared" si="7"/>
        <v>BB</v>
      </c>
      <c r="AB14" s="31" t="str">
        <f t="shared" si="7"/>
        <v>02 Persons</v>
      </c>
      <c r="AC14" s="34">
        <f t="shared" si="8"/>
        <v>1348</v>
      </c>
      <c r="AD14" s="34">
        <f t="shared" si="8"/>
        <v>2236</v>
      </c>
      <c r="AE14" s="34">
        <f t="shared" si="8"/>
        <v>1518</v>
      </c>
      <c r="AF14" s="71"/>
    </row>
    <row r="15" spans="1:32" ht="31.15" customHeight="1">
      <c r="A15" s="30" t="s">
        <v>1036</v>
      </c>
      <c r="B15" s="31" t="s">
        <v>139</v>
      </c>
      <c r="C15" s="31" t="s">
        <v>140</v>
      </c>
      <c r="D15" s="31">
        <v>1336</v>
      </c>
      <c r="E15" s="31">
        <v>2211</v>
      </c>
      <c r="F15" s="31">
        <v>1506</v>
      </c>
      <c r="G15" s="14"/>
      <c r="H15" s="8"/>
      <c r="I15" s="33"/>
      <c r="J15" s="33"/>
      <c r="K15" s="33">
        <v>0</v>
      </c>
      <c r="M15" s="30" t="str">
        <f t="shared" si="3"/>
        <v>Deluxe Sunset Beach Villa with Pool</v>
      </c>
      <c r="N15" s="31" t="str">
        <f t="shared" si="3"/>
        <v>BB</v>
      </c>
      <c r="O15" s="31" t="str">
        <f t="shared" si="3"/>
        <v>02 Persons</v>
      </c>
      <c r="P15" s="34">
        <f t="shared" si="4"/>
        <v>1336</v>
      </c>
      <c r="Q15" s="34">
        <f t="shared" si="5"/>
        <v>2211</v>
      </c>
      <c r="R15" s="34">
        <f t="shared" si="6"/>
        <v>1506</v>
      </c>
      <c r="S15" s="71"/>
      <c r="U15" s="53">
        <v>12</v>
      </c>
      <c r="V15" s="53">
        <v>25</v>
      </c>
      <c r="W15" s="53">
        <v>12</v>
      </c>
      <c r="X15" s="41"/>
      <c r="Z15" s="30" t="str">
        <f t="shared" si="7"/>
        <v>Deluxe Sunset Beach Villa with Pool</v>
      </c>
      <c r="AA15" s="31" t="str">
        <f t="shared" si="7"/>
        <v>BB</v>
      </c>
      <c r="AB15" s="31" t="str">
        <f t="shared" si="7"/>
        <v>02 Persons</v>
      </c>
      <c r="AC15" s="34">
        <f t="shared" si="8"/>
        <v>1348</v>
      </c>
      <c r="AD15" s="34">
        <f t="shared" si="8"/>
        <v>2236</v>
      </c>
      <c r="AE15" s="34">
        <f t="shared" si="8"/>
        <v>1518</v>
      </c>
      <c r="AF15" s="71"/>
    </row>
    <row r="16" spans="1:32" ht="31.15" customHeight="1">
      <c r="A16" s="30" t="s">
        <v>1037</v>
      </c>
      <c r="B16" s="31" t="s">
        <v>139</v>
      </c>
      <c r="C16" s="31" t="s">
        <v>140</v>
      </c>
      <c r="D16" s="31">
        <v>1336</v>
      </c>
      <c r="E16" s="31">
        <v>2211</v>
      </c>
      <c r="F16" s="31">
        <v>1653</v>
      </c>
      <c r="G16" s="14"/>
      <c r="H16" s="8"/>
      <c r="I16" s="33"/>
      <c r="J16" s="33"/>
      <c r="K16" s="33">
        <v>0</v>
      </c>
      <c r="M16" s="30" t="str">
        <f t="shared" si="3"/>
        <v>Ocean Villa with Pool</v>
      </c>
      <c r="N16" s="31" t="str">
        <f t="shared" si="3"/>
        <v>BB</v>
      </c>
      <c r="O16" s="31" t="str">
        <f t="shared" si="3"/>
        <v>02 Persons</v>
      </c>
      <c r="P16" s="34">
        <f t="shared" si="4"/>
        <v>1336</v>
      </c>
      <c r="Q16" s="34">
        <f t="shared" si="5"/>
        <v>2211</v>
      </c>
      <c r="R16" s="34">
        <f t="shared" si="6"/>
        <v>1653</v>
      </c>
      <c r="S16" s="71"/>
      <c r="U16" s="53">
        <v>12</v>
      </c>
      <c r="V16" s="53">
        <v>25</v>
      </c>
      <c r="W16" s="53">
        <v>12</v>
      </c>
      <c r="X16" s="41"/>
      <c r="Z16" s="30" t="str">
        <f t="shared" si="7"/>
        <v>Ocean Villa with Pool</v>
      </c>
      <c r="AA16" s="31" t="str">
        <f t="shared" si="7"/>
        <v>BB</v>
      </c>
      <c r="AB16" s="31" t="str">
        <f t="shared" si="7"/>
        <v>02 Persons</v>
      </c>
      <c r="AC16" s="34">
        <f t="shared" si="8"/>
        <v>1348</v>
      </c>
      <c r="AD16" s="34">
        <f t="shared" si="8"/>
        <v>2236</v>
      </c>
      <c r="AE16" s="34">
        <f t="shared" si="8"/>
        <v>1665</v>
      </c>
      <c r="AF16" s="71"/>
    </row>
    <row r="17" spans="1:32" ht="31.15" customHeight="1">
      <c r="A17" s="30" t="s">
        <v>969</v>
      </c>
      <c r="B17" s="31" t="s">
        <v>139</v>
      </c>
      <c r="C17" s="31" t="s">
        <v>140</v>
      </c>
      <c r="D17" s="31">
        <v>1756</v>
      </c>
      <c r="E17" s="31">
        <v>2515</v>
      </c>
      <c r="F17" s="31">
        <v>2020</v>
      </c>
      <c r="G17" s="14"/>
      <c r="H17" s="8"/>
      <c r="I17" s="33"/>
      <c r="J17" s="33"/>
      <c r="K17" s="33">
        <v>0</v>
      </c>
      <c r="M17" s="30" t="str">
        <f t="shared" si="3"/>
        <v>Family Villa with Pool</v>
      </c>
      <c r="N17" s="31" t="str">
        <f t="shared" si="3"/>
        <v>BB</v>
      </c>
      <c r="O17" s="31" t="str">
        <f t="shared" si="3"/>
        <v>02 Persons</v>
      </c>
      <c r="P17" s="34">
        <f t="shared" si="4"/>
        <v>1756</v>
      </c>
      <c r="Q17" s="34">
        <f>E17+K17</f>
        <v>2515</v>
      </c>
      <c r="R17" s="34">
        <f>F17+K17</f>
        <v>2020</v>
      </c>
      <c r="S17" s="71"/>
      <c r="U17" s="53">
        <v>15</v>
      </c>
      <c r="V17" s="53">
        <v>30</v>
      </c>
      <c r="W17" s="53">
        <v>15</v>
      </c>
      <c r="X17" s="41"/>
      <c r="Z17" s="30" t="str">
        <f t="shared" si="7"/>
        <v>Family Villa with Pool</v>
      </c>
      <c r="AA17" s="31" t="str">
        <f t="shared" si="7"/>
        <v>BB</v>
      </c>
      <c r="AB17" s="31" t="str">
        <f t="shared" si="7"/>
        <v>02 Persons</v>
      </c>
      <c r="AC17" s="34">
        <f t="shared" si="8"/>
        <v>1771</v>
      </c>
      <c r="AD17" s="34">
        <f t="shared" si="8"/>
        <v>2545</v>
      </c>
      <c r="AE17" s="34">
        <f t="shared" si="8"/>
        <v>2035</v>
      </c>
      <c r="AF17" s="71"/>
    </row>
    <row r="18" spans="1:32" ht="31.15" customHeight="1">
      <c r="A18" s="30" t="s">
        <v>1038</v>
      </c>
      <c r="B18" s="31" t="s">
        <v>139</v>
      </c>
      <c r="C18" s="31" t="s">
        <v>68</v>
      </c>
      <c r="D18" s="31">
        <v>2501</v>
      </c>
      <c r="E18" s="31">
        <v>4056</v>
      </c>
      <c r="F18" s="31">
        <v>2913</v>
      </c>
      <c r="G18" s="14"/>
      <c r="H18" s="8"/>
      <c r="I18" s="33"/>
      <c r="J18" s="33"/>
      <c r="K18" s="33">
        <v>0</v>
      </c>
      <c r="M18" s="30" t="str">
        <f t="shared" si="3"/>
        <v>Two Bed Room Ocean Villa with pool</v>
      </c>
      <c r="N18" s="31" t="str">
        <f t="shared" si="3"/>
        <v>BB</v>
      </c>
      <c r="O18" s="31" t="str">
        <f t="shared" si="3"/>
        <v>04 Persons</v>
      </c>
      <c r="P18" s="34">
        <f t="shared" si="4"/>
        <v>2501</v>
      </c>
      <c r="Q18" s="34">
        <f>E18+K18</f>
        <v>4056</v>
      </c>
      <c r="R18" s="34">
        <f>F18+K18</f>
        <v>2913</v>
      </c>
      <c r="S18" s="71"/>
      <c r="U18" s="53">
        <v>15</v>
      </c>
      <c r="V18" s="53">
        <v>30</v>
      </c>
      <c r="W18" s="53">
        <v>15</v>
      </c>
      <c r="X18" s="41"/>
      <c r="Z18" s="30" t="str">
        <f t="shared" si="7"/>
        <v>Two Bed Room Ocean Villa with pool</v>
      </c>
      <c r="AA18" s="31" t="str">
        <f t="shared" si="7"/>
        <v>BB</v>
      </c>
      <c r="AB18" s="31" t="str">
        <f t="shared" si="7"/>
        <v>04 Persons</v>
      </c>
      <c r="AC18" s="34">
        <f t="shared" si="8"/>
        <v>2516</v>
      </c>
      <c r="AD18" s="34">
        <f t="shared" si="8"/>
        <v>4086</v>
      </c>
      <c r="AE18" s="34">
        <f t="shared" si="8"/>
        <v>2928</v>
      </c>
      <c r="AF18" s="71"/>
    </row>
    <row r="19" spans="1:32" ht="31.15" customHeight="1">
      <c r="A19" s="30" t="s">
        <v>1039</v>
      </c>
      <c r="B19" s="31" t="s">
        <v>139</v>
      </c>
      <c r="C19" s="31" t="s">
        <v>68</v>
      </c>
      <c r="D19" s="31">
        <v>2937</v>
      </c>
      <c r="E19" s="31">
        <v>4774</v>
      </c>
      <c r="F19" s="31">
        <v>3333</v>
      </c>
      <c r="G19" s="14"/>
      <c r="H19" s="8"/>
      <c r="I19" s="33"/>
      <c r="J19" s="33"/>
      <c r="K19" s="33">
        <v>0</v>
      </c>
      <c r="M19" s="30" t="str">
        <f t="shared" si="3"/>
        <v>Two Bed Room Family Villa with Pool</v>
      </c>
      <c r="N19" s="31" t="str">
        <f t="shared" si="3"/>
        <v>BB</v>
      </c>
      <c r="O19" s="31" t="str">
        <f t="shared" si="3"/>
        <v>04 Persons</v>
      </c>
      <c r="P19" s="34">
        <f t="shared" si="4"/>
        <v>2937</v>
      </c>
      <c r="Q19" s="34">
        <f>E19+K19</f>
        <v>4774</v>
      </c>
      <c r="R19" s="34">
        <f>F19+K19</f>
        <v>3333</v>
      </c>
      <c r="S19" s="71"/>
      <c r="U19" s="53">
        <v>20</v>
      </c>
      <c r="V19" s="53">
        <v>30</v>
      </c>
      <c r="W19" s="53">
        <v>20</v>
      </c>
      <c r="X19" s="41"/>
      <c r="Z19" s="30" t="str">
        <f t="shared" si="7"/>
        <v>Two Bed Room Family Villa with Pool</v>
      </c>
      <c r="AA19" s="31" t="str">
        <f t="shared" si="7"/>
        <v>BB</v>
      </c>
      <c r="AB19" s="31" t="str">
        <f t="shared" si="7"/>
        <v>04 Persons</v>
      </c>
      <c r="AC19" s="34">
        <f t="shared" si="8"/>
        <v>2957</v>
      </c>
      <c r="AD19" s="34">
        <f t="shared" si="8"/>
        <v>4804</v>
      </c>
      <c r="AE19" s="34">
        <f t="shared" si="8"/>
        <v>3353</v>
      </c>
      <c r="AF19" s="71"/>
    </row>
    <row r="20" spans="1:32" ht="31.15" customHeight="1">
      <c r="A20" s="30" t="s">
        <v>1040</v>
      </c>
      <c r="B20" s="31" t="s">
        <v>139</v>
      </c>
      <c r="C20" s="31" t="s">
        <v>206</v>
      </c>
      <c r="D20" s="31">
        <v>4223</v>
      </c>
      <c r="E20" s="31">
        <v>7952</v>
      </c>
      <c r="F20" s="31">
        <v>6053</v>
      </c>
      <c r="G20" s="14"/>
      <c r="H20" s="8"/>
      <c r="I20" s="33"/>
      <c r="J20" s="33"/>
      <c r="K20" s="33">
        <v>0</v>
      </c>
      <c r="M20" s="30" t="str">
        <f t="shared" si="3"/>
        <v xml:space="preserve">Hideaway Palace Three Bed Room </v>
      </c>
      <c r="N20" s="31" t="str">
        <f t="shared" si="3"/>
        <v>BB</v>
      </c>
      <c r="O20" s="31" t="str">
        <f t="shared" si="3"/>
        <v>06 Persons</v>
      </c>
      <c r="P20" s="34">
        <f t="shared" si="4"/>
        <v>4223</v>
      </c>
      <c r="Q20" s="34">
        <f>E20+K20</f>
        <v>7952</v>
      </c>
      <c r="R20" s="34">
        <f>F20+K20</f>
        <v>6053</v>
      </c>
      <c r="S20" s="71"/>
      <c r="U20" s="53">
        <v>35</v>
      </c>
      <c r="V20" s="53">
        <v>60</v>
      </c>
      <c r="W20" s="53">
        <v>35</v>
      </c>
      <c r="X20" s="41"/>
      <c r="Z20" s="30" t="str">
        <f t="shared" si="7"/>
        <v xml:space="preserve">Hideaway Palace Three Bed Room </v>
      </c>
      <c r="AA20" s="31" t="str">
        <f t="shared" si="7"/>
        <v>BB</v>
      </c>
      <c r="AB20" s="31" t="str">
        <f t="shared" si="7"/>
        <v>06 Persons</v>
      </c>
      <c r="AC20" s="34">
        <f t="shared" si="8"/>
        <v>4258</v>
      </c>
      <c r="AD20" s="34">
        <f t="shared" si="8"/>
        <v>8012</v>
      </c>
      <c r="AE20" s="34">
        <f t="shared" si="8"/>
        <v>6088</v>
      </c>
      <c r="AF20" s="71"/>
    </row>
    <row r="21" spans="1:32" ht="31.15" customHeight="1">
      <c r="A21" s="25" t="s">
        <v>24</v>
      </c>
      <c r="I21" s="25" t="s">
        <v>25</v>
      </c>
      <c r="M21" s="25" t="s">
        <v>26</v>
      </c>
      <c r="U21" s="25" t="s">
        <v>27</v>
      </c>
      <c r="Z21" s="25" t="s">
        <v>129</v>
      </c>
    </row>
    <row r="22" spans="1:32" ht="31.15" customHeight="1">
      <c r="A22" s="299" t="s">
        <v>0</v>
      </c>
      <c r="B22" s="299" t="s">
        <v>1</v>
      </c>
      <c r="C22" s="299" t="s">
        <v>29</v>
      </c>
      <c r="D22" s="57" t="s">
        <v>176</v>
      </c>
      <c r="E22" s="57" t="s">
        <v>175</v>
      </c>
      <c r="F22" s="57">
        <v>0</v>
      </c>
      <c r="G22" s="71"/>
      <c r="H22" s="8"/>
      <c r="I22" s="26" t="s">
        <v>32</v>
      </c>
      <c r="J22" s="26" t="s">
        <v>33</v>
      </c>
      <c r="K22" s="26" t="s">
        <v>34</v>
      </c>
      <c r="M22" s="294" t="s">
        <v>0</v>
      </c>
      <c r="N22" s="294" t="s">
        <v>1</v>
      </c>
      <c r="O22" s="294" t="s">
        <v>29</v>
      </c>
      <c r="P22" s="51" t="str">
        <f t="shared" ref="P22:R23" si="9">D22</f>
        <v xml:space="preserve">Low </v>
      </c>
      <c r="Q22" s="51" t="str">
        <f t="shared" si="9"/>
        <v>Shoulder</v>
      </c>
      <c r="R22" s="51">
        <f t="shared" si="9"/>
        <v>0</v>
      </c>
      <c r="S22" s="71"/>
      <c r="U22" s="27" t="str">
        <f t="shared" ref="U22:W23" si="10">P22</f>
        <v xml:space="preserve">Low </v>
      </c>
      <c r="V22" s="27" t="str">
        <f t="shared" si="10"/>
        <v>Shoulder</v>
      </c>
      <c r="W22" s="27">
        <f t="shared" si="10"/>
        <v>0</v>
      </c>
      <c r="X22" s="71"/>
      <c r="Z22" s="311" t="s">
        <v>0</v>
      </c>
      <c r="AA22" s="311" t="s">
        <v>1</v>
      </c>
      <c r="AB22" s="311" t="s">
        <v>29</v>
      </c>
      <c r="AC22" s="52" t="str">
        <f t="shared" ref="AC22:AE23" si="11">U22</f>
        <v xml:space="preserve">Low </v>
      </c>
      <c r="AD22" s="52" t="str">
        <f t="shared" si="11"/>
        <v>Shoulder</v>
      </c>
      <c r="AE22" s="52">
        <f t="shared" si="11"/>
        <v>0</v>
      </c>
      <c r="AF22" s="71"/>
    </row>
    <row r="23" spans="1:32" ht="31.15" customHeight="1">
      <c r="A23" s="299"/>
      <c r="B23" s="299"/>
      <c r="C23" s="299"/>
      <c r="D23" s="57" t="s">
        <v>53</v>
      </c>
      <c r="E23" s="57" t="s">
        <v>54</v>
      </c>
      <c r="F23" s="57">
        <v>0</v>
      </c>
      <c r="G23" s="71"/>
      <c r="H23" s="8"/>
      <c r="I23" s="26" t="s">
        <v>37</v>
      </c>
      <c r="J23" s="26" t="s">
        <v>38</v>
      </c>
      <c r="K23" s="26" t="s">
        <v>137</v>
      </c>
      <c r="M23" s="294"/>
      <c r="N23" s="294"/>
      <c r="O23" s="294"/>
      <c r="P23" s="51" t="str">
        <f t="shared" si="9"/>
        <v>01 May 2020 to 31 Jul 2020</v>
      </c>
      <c r="Q23" s="51" t="str">
        <f t="shared" si="9"/>
        <v>01 Aug 2020 to 31 Oct 2020</v>
      </c>
      <c r="R23" s="51">
        <f t="shared" si="9"/>
        <v>0</v>
      </c>
      <c r="S23" s="71"/>
      <c r="U23" s="27" t="str">
        <f t="shared" si="10"/>
        <v>01 May 2020 to 31 Jul 2020</v>
      </c>
      <c r="V23" s="27" t="str">
        <f t="shared" si="10"/>
        <v>01 Aug 2020 to 31 Oct 2020</v>
      </c>
      <c r="W23" s="27">
        <f t="shared" si="10"/>
        <v>0</v>
      </c>
      <c r="X23" s="71"/>
      <c r="Z23" s="311"/>
      <c r="AA23" s="311"/>
      <c r="AB23" s="311"/>
      <c r="AC23" s="52" t="str">
        <f t="shared" si="11"/>
        <v>01 May 2020 to 31 Jul 2020</v>
      </c>
      <c r="AD23" s="52" t="str">
        <f t="shared" si="11"/>
        <v>01 Aug 2020 to 31 Oct 2020</v>
      </c>
      <c r="AE23" s="52">
        <f t="shared" si="11"/>
        <v>0</v>
      </c>
      <c r="AF23" s="71"/>
    </row>
    <row r="24" spans="1:32" ht="31.15" customHeight="1">
      <c r="A24" s="30" t="s">
        <v>182</v>
      </c>
      <c r="B24" s="31" t="s">
        <v>139</v>
      </c>
      <c r="C24" s="31" t="s">
        <v>140</v>
      </c>
      <c r="D24" s="31">
        <v>898</v>
      </c>
      <c r="E24" s="31">
        <v>1016</v>
      </c>
      <c r="F24" s="31">
        <v>0</v>
      </c>
      <c r="G24" s="14"/>
      <c r="H24" s="8"/>
      <c r="I24" s="33"/>
      <c r="J24" s="33"/>
      <c r="K24" s="33">
        <v>0</v>
      </c>
      <c r="M24" s="30" t="str">
        <f t="shared" ref="M24:O33" si="12">A24</f>
        <v>Sunset Beach Villa</v>
      </c>
      <c r="N24" s="31" t="str">
        <f t="shared" si="12"/>
        <v>BB</v>
      </c>
      <c r="O24" s="31" t="str">
        <f t="shared" si="12"/>
        <v>02 Persons</v>
      </c>
      <c r="P24" s="34">
        <f t="shared" ref="P24:P33" si="13">D24+K24</f>
        <v>898</v>
      </c>
      <c r="Q24" s="34">
        <f t="shared" ref="Q24:Q29" si="14">E24+K24</f>
        <v>1016</v>
      </c>
      <c r="R24" s="34">
        <f t="shared" ref="R24:R29" si="15">F24+K24</f>
        <v>0</v>
      </c>
      <c r="S24" s="71"/>
      <c r="U24" s="53">
        <v>12</v>
      </c>
      <c r="V24" s="53">
        <v>12</v>
      </c>
      <c r="W24" s="53">
        <v>12</v>
      </c>
      <c r="X24" s="41"/>
      <c r="Z24" s="30" t="str">
        <f t="shared" ref="Z24:AB33" si="16">M24</f>
        <v>Sunset Beach Villa</v>
      </c>
      <c r="AA24" s="31" t="str">
        <f t="shared" si="16"/>
        <v>BB</v>
      </c>
      <c r="AB24" s="31" t="str">
        <f t="shared" si="16"/>
        <v>02 Persons</v>
      </c>
      <c r="AC24" s="34">
        <f>P24+U24</f>
        <v>910</v>
      </c>
      <c r="AD24" s="34">
        <f>Q24+V24</f>
        <v>1028</v>
      </c>
      <c r="AE24" s="34">
        <f>R24+W24</f>
        <v>12</v>
      </c>
      <c r="AF24" s="71"/>
    </row>
    <row r="25" spans="1:32" ht="31.15" customHeight="1">
      <c r="A25" s="30" t="s">
        <v>1033</v>
      </c>
      <c r="B25" s="31" t="s">
        <v>139</v>
      </c>
      <c r="C25" s="31" t="s">
        <v>140</v>
      </c>
      <c r="D25" s="31">
        <v>1092</v>
      </c>
      <c r="E25" s="31">
        <v>1211</v>
      </c>
      <c r="F25" s="31">
        <v>0</v>
      </c>
      <c r="G25" s="14"/>
      <c r="H25" s="8"/>
      <c r="I25" s="33"/>
      <c r="J25" s="33"/>
      <c r="K25" s="33">
        <v>0</v>
      </c>
      <c r="M25" s="30" t="str">
        <f t="shared" si="12"/>
        <v>Beach Residence with Plunge Pool</v>
      </c>
      <c r="N25" s="31" t="str">
        <f t="shared" si="12"/>
        <v>BB</v>
      </c>
      <c r="O25" s="31" t="str">
        <f t="shared" si="12"/>
        <v>02 Persons</v>
      </c>
      <c r="P25" s="34">
        <f t="shared" si="13"/>
        <v>1092</v>
      </c>
      <c r="Q25" s="34">
        <f t="shared" si="14"/>
        <v>1211</v>
      </c>
      <c r="R25" s="34">
        <f t="shared" si="15"/>
        <v>0</v>
      </c>
      <c r="S25" s="71"/>
      <c r="U25" s="53">
        <v>12</v>
      </c>
      <c r="V25" s="53">
        <v>12</v>
      </c>
      <c r="W25" s="53">
        <v>12</v>
      </c>
      <c r="X25" s="41"/>
      <c r="Z25" s="30" t="str">
        <f t="shared" si="16"/>
        <v>Beach Residence with Plunge Pool</v>
      </c>
      <c r="AA25" s="31" t="str">
        <f t="shared" si="16"/>
        <v>BB</v>
      </c>
      <c r="AB25" s="31" t="str">
        <f t="shared" si="16"/>
        <v>02 Persons</v>
      </c>
      <c r="AC25" s="34">
        <f t="shared" ref="AC25:AE33" si="17">P25+U25</f>
        <v>1104</v>
      </c>
      <c r="AD25" s="34">
        <f t="shared" si="17"/>
        <v>1223</v>
      </c>
      <c r="AE25" s="34">
        <f t="shared" si="17"/>
        <v>12</v>
      </c>
      <c r="AF25" s="71"/>
    </row>
    <row r="26" spans="1:32" ht="31.15" customHeight="1">
      <c r="A26" s="30" t="s">
        <v>1034</v>
      </c>
      <c r="B26" s="31" t="s">
        <v>139</v>
      </c>
      <c r="C26" s="31" t="s">
        <v>140</v>
      </c>
      <c r="D26" s="31">
        <v>1160</v>
      </c>
      <c r="E26" s="31">
        <v>1279</v>
      </c>
      <c r="F26" s="31">
        <v>0</v>
      </c>
      <c r="G26" s="14"/>
      <c r="H26" s="8"/>
      <c r="I26" s="33"/>
      <c r="J26" s="33"/>
      <c r="K26" s="33">
        <v>0</v>
      </c>
      <c r="M26" s="30" t="str">
        <f t="shared" si="12"/>
        <v>Deluxe Water Villa with Pool</v>
      </c>
      <c r="N26" s="31" t="str">
        <f t="shared" si="12"/>
        <v>BB</v>
      </c>
      <c r="O26" s="31" t="str">
        <f t="shared" si="12"/>
        <v>02 Persons</v>
      </c>
      <c r="P26" s="34">
        <f t="shared" si="13"/>
        <v>1160</v>
      </c>
      <c r="Q26" s="34">
        <f t="shared" si="14"/>
        <v>1279</v>
      </c>
      <c r="R26" s="34">
        <f t="shared" si="15"/>
        <v>0</v>
      </c>
      <c r="S26" s="71"/>
      <c r="U26" s="53">
        <v>12</v>
      </c>
      <c r="V26" s="53">
        <v>12</v>
      </c>
      <c r="W26" s="53">
        <v>12</v>
      </c>
      <c r="X26" s="41"/>
      <c r="Z26" s="30" t="str">
        <f t="shared" si="16"/>
        <v>Deluxe Water Villa with Pool</v>
      </c>
      <c r="AA26" s="31" t="str">
        <f t="shared" si="16"/>
        <v>BB</v>
      </c>
      <c r="AB26" s="31" t="str">
        <f t="shared" si="16"/>
        <v>02 Persons</v>
      </c>
      <c r="AC26" s="34">
        <f t="shared" si="17"/>
        <v>1172</v>
      </c>
      <c r="AD26" s="34">
        <f t="shared" si="17"/>
        <v>1291</v>
      </c>
      <c r="AE26" s="34">
        <f t="shared" si="17"/>
        <v>12</v>
      </c>
      <c r="AF26" s="71"/>
    </row>
    <row r="27" spans="1:32" ht="31.15" customHeight="1">
      <c r="A27" s="30" t="s">
        <v>1035</v>
      </c>
      <c r="B27" s="31" t="s">
        <v>139</v>
      </c>
      <c r="C27" s="31" t="s">
        <v>140</v>
      </c>
      <c r="D27" s="31">
        <v>1265</v>
      </c>
      <c r="E27" s="31">
        <v>1384</v>
      </c>
      <c r="F27" s="31">
        <v>0</v>
      </c>
      <c r="G27" s="14"/>
      <c r="H27" s="8"/>
      <c r="I27" s="33"/>
      <c r="J27" s="33"/>
      <c r="K27" s="33">
        <v>0</v>
      </c>
      <c r="M27" s="30" t="str">
        <f t="shared" si="12"/>
        <v>Deluxe Beach Residence with Lap Pool</v>
      </c>
      <c r="N27" s="31" t="str">
        <f t="shared" si="12"/>
        <v>BB</v>
      </c>
      <c r="O27" s="31" t="str">
        <f t="shared" si="12"/>
        <v>02 Persons</v>
      </c>
      <c r="P27" s="34">
        <f t="shared" si="13"/>
        <v>1265</v>
      </c>
      <c r="Q27" s="34">
        <f t="shared" si="14"/>
        <v>1384</v>
      </c>
      <c r="R27" s="34">
        <f t="shared" si="15"/>
        <v>0</v>
      </c>
      <c r="S27" s="71"/>
      <c r="U27" s="53">
        <v>12</v>
      </c>
      <c r="V27" s="53">
        <v>12</v>
      </c>
      <c r="W27" s="53">
        <v>12</v>
      </c>
      <c r="X27" s="41"/>
      <c r="Z27" s="30" t="str">
        <f t="shared" si="16"/>
        <v>Deluxe Beach Residence with Lap Pool</v>
      </c>
      <c r="AA27" s="31" t="str">
        <f t="shared" si="16"/>
        <v>BB</v>
      </c>
      <c r="AB27" s="31" t="str">
        <f t="shared" si="16"/>
        <v>02 Persons</v>
      </c>
      <c r="AC27" s="34">
        <f t="shared" si="17"/>
        <v>1277</v>
      </c>
      <c r="AD27" s="34">
        <f t="shared" si="17"/>
        <v>1396</v>
      </c>
      <c r="AE27" s="34">
        <f t="shared" si="17"/>
        <v>12</v>
      </c>
      <c r="AF27" s="71"/>
    </row>
    <row r="28" spans="1:32" ht="31.15" customHeight="1">
      <c r="A28" s="30" t="s">
        <v>1036</v>
      </c>
      <c r="B28" s="31" t="s">
        <v>139</v>
      </c>
      <c r="C28" s="31" t="s">
        <v>140</v>
      </c>
      <c r="D28" s="31">
        <v>1265</v>
      </c>
      <c r="E28" s="31">
        <v>1384</v>
      </c>
      <c r="F28" s="31">
        <v>0</v>
      </c>
      <c r="G28" s="14"/>
      <c r="H28" s="8"/>
      <c r="I28" s="33"/>
      <c r="J28" s="33"/>
      <c r="K28" s="33">
        <v>0</v>
      </c>
      <c r="M28" s="30" t="str">
        <f t="shared" si="12"/>
        <v>Deluxe Sunset Beach Villa with Pool</v>
      </c>
      <c r="N28" s="31" t="str">
        <f t="shared" si="12"/>
        <v>BB</v>
      </c>
      <c r="O28" s="31" t="str">
        <f t="shared" si="12"/>
        <v>02 Persons</v>
      </c>
      <c r="P28" s="34">
        <f t="shared" si="13"/>
        <v>1265</v>
      </c>
      <c r="Q28" s="34">
        <f t="shared" si="14"/>
        <v>1384</v>
      </c>
      <c r="R28" s="34">
        <f t="shared" si="15"/>
        <v>0</v>
      </c>
      <c r="S28" s="71"/>
      <c r="U28" s="53">
        <v>12</v>
      </c>
      <c r="V28" s="53">
        <v>12</v>
      </c>
      <c r="W28" s="53">
        <v>12</v>
      </c>
      <c r="X28" s="41"/>
      <c r="Z28" s="30" t="str">
        <f t="shared" si="16"/>
        <v>Deluxe Sunset Beach Villa with Pool</v>
      </c>
      <c r="AA28" s="31" t="str">
        <f t="shared" si="16"/>
        <v>BB</v>
      </c>
      <c r="AB28" s="31" t="str">
        <f t="shared" si="16"/>
        <v>02 Persons</v>
      </c>
      <c r="AC28" s="34">
        <f t="shared" si="17"/>
        <v>1277</v>
      </c>
      <c r="AD28" s="34">
        <f t="shared" si="17"/>
        <v>1396</v>
      </c>
      <c r="AE28" s="34">
        <f t="shared" si="17"/>
        <v>12</v>
      </c>
      <c r="AF28" s="71"/>
    </row>
    <row r="29" spans="1:32" ht="31.15" customHeight="1">
      <c r="A29" s="30" t="s">
        <v>1037</v>
      </c>
      <c r="B29" s="31" t="s">
        <v>139</v>
      </c>
      <c r="C29" s="31" t="s">
        <v>140</v>
      </c>
      <c r="D29" s="31">
        <v>1265</v>
      </c>
      <c r="E29" s="31">
        <v>1384</v>
      </c>
      <c r="F29" s="31">
        <v>0</v>
      </c>
      <c r="G29" s="14"/>
      <c r="H29" s="8"/>
      <c r="I29" s="33"/>
      <c r="J29" s="33"/>
      <c r="K29" s="33">
        <v>0</v>
      </c>
      <c r="M29" s="30" t="str">
        <f t="shared" si="12"/>
        <v>Ocean Villa with Pool</v>
      </c>
      <c r="N29" s="31" t="str">
        <f t="shared" si="12"/>
        <v>BB</v>
      </c>
      <c r="O29" s="31" t="str">
        <f t="shared" si="12"/>
        <v>02 Persons</v>
      </c>
      <c r="P29" s="34">
        <f t="shared" si="13"/>
        <v>1265</v>
      </c>
      <c r="Q29" s="34">
        <f t="shared" si="14"/>
        <v>1384</v>
      </c>
      <c r="R29" s="34">
        <f t="shared" si="15"/>
        <v>0</v>
      </c>
      <c r="S29" s="71"/>
      <c r="U29" s="53">
        <v>12</v>
      </c>
      <c r="V29" s="53">
        <v>12</v>
      </c>
      <c r="W29" s="53">
        <v>12</v>
      </c>
      <c r="X29" s="41"/>
      <c r="Z29" s="30" t="str">
        <f t="shared" si="16"/>
        <v>Ocean Villa with Pool</v>
      </c>
      <c r="AA29" s="31" t="str">
        <f t="shared" si="16"/>
        <v>BB</v>
      </c>
      <c r="AB29" s="31" t="str">
        <f t="shared" si="16"/>
        <v>02 Persons</v>
      </c>
      <c r="AC29" s="34">
        <f t="shared" si="17"/>
        <v>1277</v>
      </c>
      <c r="AD29" s="34">
        <f t="shared" si="17"/>
        <v>1396</v>
      </c>
      <c r="AE29" s="34">
        <f t="shared" si="17"/>
        <v>12</v>
      </c>
      <c r="AF29" s="71"/>
    </row>
    <row r="30" spans="1:32" ht="31.15" customHeight="1">
      <c r="A30" s="30" t="s">
        <v>969</v>
      </c>
      <c r="B30" s="31" t="s">
        <v>139</v>
      </c>
      <c r="C30" s="31" t="s">
        <v>140</v>
      </c>
      <c r="D30" s="31">
        <v>1685</v>
      </c>
      <c r="E30" s="31">
        <v>1804</v>
      </c>
      <c r="F30" s="31">
        <v>0</v>
      </c>
      <c r="G30" s="14"/>
      <c r="H30" s="8"/>
      <c r="I30" s="33"/>
      <c r="J30" s="33"/>
      <c r="K30" s="33">
        <v>0</v>
      </c>
      <c r="M30" s="30" t="str">
        <f t="shared" si="12"/>
        <v>Family Villa with Pool</v>
      </c>
      <c r="N30" s="31" t="str">
        <f t="shared" si="12"/>
        <v>BB</v>
      </c>
      <c r="O30" s="31" t="str">
        <f t="shared" si="12"/>
        <v>02 Persons</v>
      </c>
      <c r="P30" s="34">
        <f t="shared" si="13"/>
        <v>1685</v>
      </c>
      <c r="Q30" s="34">
        <f>E30+K30</f>
        <v>1804</v>
      </c>
      <c r="R30" s="34">
        <f>F30+K30</f>
        <v>0</v>
      </c>
      <c r="S30" s="71"/>
      <c r="U30" s="53">
        <v>15</v>
      </c>
      <c r="V30" s="53">
        <v>15</v>
      </c>
      <c r="W30" s="53">
        <v>15</v>
      </c>
      <c r="X30" s="41"/>
      <c r="Z30" s="30" t="str">
        <f t="shared" si="16"/>
        <v>Family Villa with Pool</v>
      </c>
      <c r="AA30" s="31" t="str">
        <f t="shared" si="16"/>
        <v>BB</v>
      </c>
      <c r="AB30" s="31" t="str">
        <f t="shared" si="16"/>
        <v>02 Persons</v>
      </c>
      <c r="AC30" s="34">
        <f t="shared" si="17"/>
        <v>1700</v>
      </c>
      <c r="AD30" s="34">
        <f t="shared" si="17"/>
        <v>1819</v>
      </c>
      <c r="AE30" s="34">
        <f t="shared" si="17"/>
        <v>15</v>
      </c>
      <c r="AF30" s="71"/>
    </row>
    <row r="31" spans="1:32" ht="31.15" customHeight="1">
      <c r="A31" s="30" t="s">
        <v>1038</v>
      </c>
      <c r="B31" s="31" t="s">
        <v>139</v>
      </c>
      <c r="C31" s="31" t="s">
        <v>68</v>
      </c>
      <c r="D31" s="31">
        <v>2431</v>
      </c>
      <c r="E31" s="31">
        <v>2549</v>
      </c>
      <c r="F31" s="31">
        <v>0</v>
      </c>
      <c r="G31" s="14"/>
      <c r="H31" s="8"/>
      <c r="I31" s="33"/>
      <c r="J31" s="33"/>
      <c r="K31" s="33">
        <v>0</v>
      </c>
      <c r="M31" s="30" t="str">
        <f t="shared" si="12"/>
        <v>Two Bed Room Ocean Villa with pool</v>
      </c>
      <c r="N31" s="31" t="str">
        <f t="shared" si="12"/>
        <v>BB</v>
      </c>
      <c r="O31" s="31" t="str">
        <f t="shared" si="12"/>
        <v>04 Persons</v>
      </c>
      <c r="P31" s="34">
        <f t="shared" si="13"/>
        <v>2431</v>
      </c>
      <c r="Q31" s="34">
        <f>E31+K31</f>
        <v>2549</v>
      </c>
      <c r="R31" s="34">
        <f>F31+K31</f>
        <v>0</v>
      </c>
      <c r="S31" s="71"/>
      <c r="U31" s="53">
        <v>15</v>
      </c>
      <c r="V31" s="53">
        <v>15</v>
      </c>
      <c r="W31" s="53">
        <v>15</v>
      </c>
      <c r="X31" s="41"/>
      <c r="Z31" s="30" t="str">
        <f t="shared" si="16"/>
        <v>Two Bed Room Ocean Villa with pool</v>
      </c>
      <c r="AA31" s="31" t="str">
        <f t="shared" si="16"/>
        <v>BB</v>
      </c>
      <c r="AB31" s="31" t="str">
        <f t="shared" si="16"/>
        <v>04 Persons</v>
      </c>
      <c r="AC31" s="34">
        <f t="shared" si="17"/>
        <v>2446</v>
      </c>
      <c r="AD31" s="34">
        <f t="shared" si="17"/>
        <v>2564</v>
      </c>
      <c r="AE31" s="34">
        <f t="shared" si="17"/>
        <v>15</v>
      </c>
      <c r="AF31" s="71"/>
    </row>
    <row r="32" spans="1:32" ht="31.15" customHeight="1">
      <c r="A32" s="30" t="s">
        <v>1039</v>
      </c>
      <c r="B32" s="31" t="s">
        <v>139</v>
      </c>
      <c r="C32" s="31" t="s">
        <v>68</v>
      </c>
      <c r="D32" s="31">
        <v>2867</v>
      </c>
      <c r="E32" s="31">
        <v>2985</v>
      </c>
      <c r="F32" s="31">
        <v>0</v>
      </c>
      <c r="G32" s="14"/>
      <c r="H32" s="8"/>
      <c r="I32" s="33"/>
      <c r="J32" s="33"/>
      <c r="K32" s="33">
        <v>0</v>
      </c>
      <c r="M32" s="30" t="str">
        <f t="shared" si="12"/>
        <v>Two Bed Room Family Villa with Pool</v>
      </c>
      <c r="N32" s="31" t="str">
        <f t="shared" si="12"/>
        <v>BB</v>
      </c>
      <c r="O32" s="31" t="str">
        <f t="shared" si="12"/>
        <v>04 Persons</v>
      </c>
      <c r="P32" s="34">
        <f t="shared" si="13"/>
        <v>2867</v>
      </c>
      <c r="Q32" s="34">
        <f>E32+K32</f>
        <v>2985</v>
      </c>
      <c r="R32" s="34">
        <f>F32+K32</f>
        <v>0</v>
      </c>
      <c r="S32" s="71"/>
      <c r="U32" s="53">
        <v>20</v>
      </c>
      <c r="V32" s="53">
        <v>20</v>
      </c>
      <c r="W32" s="53">
        <v>20</v>
      </c>
      <c r="X32" s="41"/>
      <c r="Z32" s="30" t="str">
        <f t="shared" si="16"/>
        <v>Two Bed Room Family Villa with Pool</v>
      </c>
      <c r="AA32" s="31" t="str">
        <f t="shared" si="16"/>
        <v>BB</v>
      </c>
      <c r="AB32" s="31" t="str">
        <f t="shared" si="16"/>
        <v>04 Persons</v>
      </c>
      <c r="AC32" s="34">
        <f t="shared" si="17"/>
        <v>2887</v>
      </c>
      <c r="AD32" s="34">
        <f t="shared" si="17"/>
        <v>3005</v>
      </c>
      <c r="AE32" s="34">
        <f t="shared" si="17"/>
        <v>20</v>
      </c>
      <c r="AF32" s="71"/>
    </row>
    <row r="33" spans="1:32" ht="31.15" customHeight="1">
      <c r="A33" s="30" t="s">
        <v>1040</v>
      </c>
      <c r="B33" s="31" t="s">
        <v>139</v>
      </c>
      <c r="C33" s="31" t="s">
        <v>206</v>
      </c>
      <c r="D33" s="31">
        <v>4153</v>
      </c>
      <c r="E33" s="31">
        <v>4271</v>
      </c>
      <c r="F33" s="31">
        <v>0</v>
      </c>
      <c r="G33" s="14"/>
      <c r="H33" s="8"/>
      <c r="I33" s="33"/>
      <c r="J33" s="33"/>
      <c r="K33" s="33">
        <v>0</v>
      </c>
      <c r="M33" s="30" t="str">
        <f t="shared" si="12"/>
        <v xml:space="preserve">Hideaway Palace Three Bed Room </v>
      </c>
      <c r="N33" s="31" t="str">
        <f t="shared" si="12"/>
        <v>BB</v>
      </c>
      <c r="O33" s="31" t="str">
        <f t="shared" si="12"/>
        <v>06 Persons</v>
      </c>
      <c r="P33" s="34">
        <f t="shared" si="13"/>
        <v>4153</v>
      </c>
      <c r="Q33" s="34">
        <f>E33+K33</f>
        <v>4271</v>
      </c>
      <c r="R33" s="34">
        <f>F33+K33</f>
        <v>0</v>
      </c>
      <c r="S33" s="71"/>
      <c r="U33" s="53">
        <v>35</v>
      </c>
      <c r="V33" s="53">
        <v>35</v>
      </c>
      <c r="W33" s="53">
        <v>35</v>
      </c>
      <c r="X33" s="41"/>
      <c r="Z33" s="30" t="str">
        <f t="shared" si="16"/>
        <v xml:space="preserve">Hideaway Palace Three Bed Room </v>
      </c>
      <c r="AA33" s="31" t="str">
        <f t="shared" si="16"/>
        <v>BB</v>
      </c>
      <c r="AB33" s="31" t="str">
        <f t="shared" si="16"/>
        <v>06 Persons</v>
      </c>
      <c r="AC33" s="34">
        <f t="shared" si="17"/>
        <v>4188</v>
      </c>
      <c r="AD33" s="34">
        <f t="shared" si="17"/>
        <v>4306</v>
      </c>
      <c r="AE33" s="34">
        <f t="shared" si="17"/>
        <v>35</v>
      </c>
      <c r="AF33" s="71"/>
    </row>
  </sheetData>
  <sheetProtection password="D8E4" sheet="1" selectLockedCells="1" selectUnlockedCells="1"/>
  <mergeCells count="18">
    <mergeCell ref="O22:O23"/>
    <mergeCell ref="Z22:Z23"/>
    <mergeCell ref="A9:A10"/>
    <mergeCell ref="B9:B10"/>
    <mergeCell ref="C9:C10"/>
    <mergeCell ref="M9:M10"/>
    <mergeCell ref="N9:N10"/>
    <mergeCell ref="O9:O10"/>
    <mergeCell ref="A22:A23"/>
    <mergeCell ref="B22:B23"/>
    <mergeCell ref="C22:C23"/>
    <mergeCell ref="M22:M23"/>
    <mergeCell ref="N22:N23"/>
    <mergeCell ref="AA22:AA23"/>
    <mergeCell ref="AB22:AB23"/>
    <mergeCell ref="Z9:Z10"/>
    <mergeCell ref="AA9:AA10"/>
    <mergeCell ref="AB9:AB10"/>
  </mergeCells>
  <pageMargins left="0.25" right="0.25" top="0.75" bottom="0.75" header="0.3" footer="0.3"/>
  <pageSetup paperSize="9" fitToHeight="0" orientation="landscape" verticalDpi="1200" r:id="rId1"/>
  <headerFooter>
    <oddHeader>&amp;R&amp;8 2016</oddHeader>
    <oddFooter xml:space="preserve">&amp;L&amp;8INTOUR MALDIVES - A&amp;C&amp;8&amp;P of &amp;N&amp;R&amp;8Hideaway Beach Resort &amp; Spa 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CC6D0-D087-426A-B30D-B4AB1B8CC221}">
  <sheetPr codeName="Лист93"/>
  <dimension ref="A1:K16"/>
  <sheetViews>
    <sheetView view="pageBreakPreview" zoomScale="115" zoomScaleNormal="100" zoomScaleSheetLayoutView="115" workbookViewId="0">
      <selection activeCell="L7" sqref="L7"/>
    </sheetView>
  </sheetViews>
  <sheetFormatPr defaultColWidth="9.140625" defaultRowHeight="20.25" customHeight="1"/>
  <cols>
    <col min="1" max="1" width="24" style="1" customWidth="1"/>
    <col min="2" max="2" width="10.5703125" style="1" customWidth="1"/>
    <col min="3" max="3" width="11.85546875" style="2" customWidth="1"/>
    <col min="4" max="4" width="10" style="2" customWidth="1"/>
    <col min="5" max="6" width="10" style="3" customWidth="1"/>
    <col min="7" max="7" width="9.5703125" style="1" customWidth="1"/>
    <col min="8" max="10" width="10" style="1" customWidth="1"/>
    <col min="11" max="11" width="9.5703125" style="1" customWidth="1"/>
    <col min="12" max="16384" width="9.140625" style="1"/>
  </cols>
  <sheetData>
    <row r="1" spans="1:11" ht="20.25" customHeight="1">
      <c r="A1" s="300" t="s">
        <v>2065</v>
      </c>
      <c r="B1" s="300"/>
      <c r="C1" s="300"/>
      <c r="D1" s="300"/>
      <c r="K1" s="4"/>
    </row>
    <row r="2" spans="1:11" s="5" customFormat="1" ht="24.6" customHeight="1">
      <c r="A2" s="23"/>
      <c r="B2" s="15"/>
      <c r="C2" s="9"/>
      <c r="D2" s="9"/>
      <c r="E2" s="72"/>
      <c r="F2" s="72"/>
    </row>
    <row r="3" spans="1:11" s="5" customFormat="1" ht="24.6" customHeight="1">
      <c r="A3" s="15" t="s">
        <v>898</v>
      </c>
      <c r="B3" s="15"/>
      <c r="C3" s="9"/>
      <c r="D3" s="9"/>
      <c r="E3" s="72"/>
      <c r="F3" s="72"/>
    </row>
    <row r="4" spans="1:11" s="5" customFormat="1" ht="24.6" customHeight="1">
      <c r="A4" s="5" t="s">
        <v>899</v>
      </c>
      <c r="B4" s="15"/>
      <c r="C4" s="9"/>
      <c r="D4" s="9"/>
      <c r="E4" s="72"/>
      <c r="F4" s="72"/>
    </row>
    <row r="5" spans="1:11" s="5" customFormat="1" ht="24.6" customHeight="1">
      <c r="A5" s="5" t="s">
        <v>900</v>
      </c>
      <c r="B5" s="15"/>
      <c r="C5" s="9"/>
      <c r="D5" s="9"/>
      <c r="E5" s="72"/>
      <c r="F5" s="72"/>
    </row>
    <row r="6" spans="1:11" s="5" customFormat="1" ht="24.6" customHeight="1">
      <c r="A6" s="5" t="s">
        <v>901</v>
      </c>
      <c r="B6" s="15"/>
      <c r="C6" s="9"/>
      <c r="D6" s="9"/>
      <c r="E6" s="72"/>
      <c r="F6" s="72"/>
    </row>
    <row r="7" spans="1:11" s="5" customFormat="1" ht="24.6" customHeight="1">
      <c r="A7" s="5" t="s">
        <v>902</v>
      </c>
      <c r="B7" s="15"/>
      <c r="C7" s="9"/>
      <c r="D7" s="9"/>
      <c r="E7" s="72"/>
      <c r="F7" s="72"/>
    </row>
    <row r="8" spans="1:11" s="5" customFormat="1" ht="24.6" customHeight="1">
      <c r="A8" s="5" t="s">
        <v>903</v>
      </c>
      <c r="C8" s="9"/>
      <c r="D8" s="9"/>
      <c r="E8" s="72"/>
      <c r="F8" s="72"/>
    </row>
    <row r="9" spans="1:11" s="5" customFormat="1" ht="24.6" customHeight="1">
      <c r="A9" s="23"/>
      <c r="C9" s="9"/>
      <c r="D9" s="9"/>
      <c r="E9" s="72"/>
      <c r="F9" s="72"/>
    </row>
    <row r="10" spans="1:11" s="5" customFormat="1" ht="24.6" customHeight="1">
      <c r="A10" s="15" t="s">
        <v>407</v>
      </c>
      <c r="C10" s="9"/>
      <c r="D10" s="9"/>
      <c r="E10" s="72"/>
      <c r="F10" s="72"/>
    </row>
    <row r="11" spans="1:11" s="5" customFormat="1" ht="24.6" customHeight="1">
      <c r="A11" s="5" t="s">
        <v>904</v>
      </c>
      <c r="C11" s="9"/>
      <c r="D11" s="9"/>
      <c r="E11" s="72"/>
      <c r="F11" s="72"/>
    </row>
    <row r="12" spans="1:11" s="5" customFormat="1" ht="24.6" customHeight="1">
      <c r="A12" s="5" t="s">
        <v>905</v>
      </c>
      <c r="C12" s="9"/>
      <c r="D12" s="9"/>
      <c r="E12" s="72"/>
      <c r="F12" s="72"/>
    </row>
    <row r="13" spans="1:11" s="5" customFormat="1" ht="24.6" customHeight="1">
      <c r="A13" s="5" t="s">
        <v>389</v>
      </c>
      <c r="C13" s="9"/>
      <c r="D13" s="9"/>
      <c r="E13" s="72"/>
      <c r="F13" s="72"/>
    </row>
    <row r="14" spans="1:11" s="5" customFormat="1" ht="24.6" customHeight="1">
      <c r="A14" s="5" t="s">
        <v>906</v>
      </c>
      <c r="C14" s="9"/>
      <c r="D14" s="9"/>
      <c r="E14" s="72"/>
      <c r="F14" s="72"/>
    </row>
    <row r="15" spans="1:11" s="5" customFormat="1" ht="20.25" customHeight="1">
      <c r="C15" s="9"/>
      <c r="D15" s="9"/>
      <c r="E15" s="72"/>
      <c r="F15" s="72"/>
    </row>
    <row r="16" spans="1:11" s="5" customFormat="1" ht="20.25" customHeight="1">
      <c r="A16" s="24" t="s">
        <v>1041</v>
      </c>
      <c r="C16" s="9"/>
      <c r="D16" s="9"/>
      <c r="E16" s="72"/>
      <c r="F16" s="72"/>
    </row>
  </sheetData>
  <mergeCells count="1">
    <mergeCell ref="A1:D1"/>
  </mergeCells>
  <pageMargins left="0.25" right="0.25" top="0.75" bottom="0.75" header="0.3" footer="0.3"/>
  <pageSetup paperSize="9" scale="80" orientation="portrait" r:id="rId1"/>
  <headerFooter>
    <oddFooter>&amp;L&amp;"Candara,Regular"&amp;8INTOUR MALDIVES&amp;C&amp;"Candara,Regular"&amp;8&amp;P of &amp;N&amp;R&amp;"Candara,Regular"&amp;8Holiday Island Resort &amp; Spa</oddFooter>
  </headerFooter>
  <rowBreaks count="1" manualBreakCount="1">
    <brk id="9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26D36-033F-432D-A2A0-0ABCE954031A}">
  <sheetPr codeName="Лист94">
    <tabColor rgb="FFFF0000"/>
  </sheetPr>
  <dimension ref="A8:AT27"/>
  <sheetViews>
    <sheetView topLeftCell="AU1" zoomScale="130" zoomScaleNormal="130" zoomScaleSheetLayoutView="100" workbookViewId="0">
      <selection sqref="A1:AT1048576"/>
    </sheetView>
  </sheetViews>
  <sheetFormatPr defaultColWidth="15.42578125" defaultRowHeight="18" customHeight="1"/>
  <cols>
    <col min="1" max="46" width="0" style="154" hidden="1" customWidth="1"/>
    <col min="47" max="16384" width="15.42578125" style="154"/>
  </cols>
  <sheetData>
    <row r="8" spans="1:46" ht="18" customHeight="1">
      <c r="A8" s="154" t="s">
        <v>24</v>
      </c>
      <c r="M8" s="154" t="s">
        <v>25</v>
      </c>
      <c r="S8" s="154" t="s">
        <v>26</v>
      </c>
      <c r="AE8" s="154" t="s">
        <v>27</v>
      </c>
      <c r="AJ8" s="154" t="s">
        <v>28</v>
      </c>
    </row>
    <row r="9" spans="1:46" ht="18" customHeight="1">
      <c r="A9" s="299" t="s">
        <v>0</v>
      </c>
      <c r="B9" s="299" t="s">
        <v>1</v>
      </c>
      <c r="C9" s="299" t="s">
        <v>29</v>
      </c>
      <c r="D9" s="288" t="s">
        <v>30</v>
      </c>
      <c r="E9" s="289"/>
      <c r="F9" s="289"/>
      <c r="G9" s="290"/>
      <c r="H9" s="288" t="s">
        <v>31</v>
      </c>
      <c r="I9" s="289"/>
      <c r="J9" s="289"/>
      <c r="K9" s="290"/>
      <c r="L9" s="8"/>
      <c r="M9" s="26" t="s">
        <v>32</v>
      </c>
      <c r="N9" s="26" t="s">
        <v>33</v>
      </c>
      <c r="O9" s="26" t="s">
        <v>34</v>
      </c>
      <c r="P9" s="26" t="s">
        <v>34</v>
      </c>
      <c r="Q9" s="26" t="s">
        <v>34</v>
      </c>
      <c r="S9" s="294" t="s">
        <v>0</v>
      </c>
      <c r="T9" s="294" t="s">
        <v>1</v>
      </c>
      <c r="U9" s="294" t="s">
        <v>29</v>
      </c>
      <c r="V9" s="291" t="str">
        <f>D9</f>
        <v>Season 1</v>
      </c>
      <c r="W9" s="292"/>
      <c r="X9" s="292"/>
      <c r="Y9" s="293"/>
      <c r="Z9" s="291" t="str">
        <f>H9</f>
        <v>Season 2</v>
      </c>
      <c r="AA9" s="292"/>
      <c r="AB9" s="292"/>
      <c r="AC9" s="293"/>
      <c r="AE9" s="27"/>
      <c r="AF9" s="27"/>
      <c r="AG9" s="27"/>
      <c r="AH9" s="28"/>
      <c r="AJ9" s="295" t="s">
        <v>0</v>
      </c>
      <c r="AK9" s="295" t="s">
        <v>1</v>
      </c>
      <c r="AL9" s="295" t="s">
        <v>29</v>
      </c>
      <c r="AM9" s="282" t="str">
        <f>V9</f>
        <v>Season 1</v>
      </c>
      <c r="AN9" s="283"/>
      <c r="AO9" s="283"/>
      <c r="AP9" s="284"/>
      <c r="AQ9" s="282" t="str">
        <f>Z9</f>
        <v>Season 2</v>
      </c>
      <c r="AR9" s="283"/>
      <c r="AS9" s="283"/>
      <c r="AT9" s="284"/>
    </row>
    <row r="10" spans="1:46" ht="18" customHeight="1">
      <c r="A10" s="299"/>
      <c r="B10" s="299"/>
      <c r="C10" s="299"/>
      <c r="D10" s="288" t="s">
        <v>908</v>
      </c>
      <c r="E10" s="289"/>
      <c r="F10" s="289"/>
      <c r="G10" s="290"/>
      <c r="H10" s="288" t="s">
        <v>453</v>
      </c>
      <c r="I10" s="289"/>
      <c r="J10" s="289"/>
      <c r="K10" s="290"/>
      <c r="L10" s="8"/>
      <c r="M10" s="26" t="s">
        <v>37</v>
      </c>
      <c r="N10" s="26" t="s">
        <v>38</v>
      </c>
      <c r="O10" s="26" t="s">
        <v>38</v>
      </c>
      <c r="P10" s="26" t="s">
        <v>38</v>
      </c>
      <c r="Q10" s="26"/>
      <c r="S10" s="294"/>
      <c r="T10" s="294"/>
      <c r="U10" s="294"/>
      <c r="V10" s="291" t="str">
        <f>D10</f>
        <v>28 Dec 2019 to 06 Jan 2020</v>
      </c>
      <c r="W10" s="292"/>
      <c r="X10" s="292"/>
      <c r="Y10" s="293"/>
      <c r="Z10" s="291" t="str">
        <f>H10</f>
        <v>07 Jan 2020 to 31 Mar 2020</v>
      </c>
      <c r="AA10" s="292"/>
      <c r="AB10" s="292"/>
      <c r="AC10" s="293"/>
      <c r="AE10" s="27" t="s">
        <v>39</v>
      </c>
      <c r="AF10" s="27"/>
      <c r="AG10" s="27" t="s">
        <v>40</v>
      </c>
      <c r="AH10" s="28"/>
      <c r="AJ10" s="296"/>
      <c r="AK10" s="296"/>
      <c r="AL10" s="296"/>
      <c r="AM10" s="282" t="str">
        <f>V10</f>
        <v>28 Dec 2019 to 06 Jan 2020</v>
      </c>
      <c r="AN10" s="283"/>
      <c r="AO10" s="283"/>
      <c r="AP10" s="284"/>
      <c r="AQ10" s="282" t="str">
        <f>Z10</f>
        <v>07 Jan 2020 to 31 Mar 2020</v>
      </c>
      <c r="AR10" s="283"/>
      <c r="AS10" s="283"/>
      <c r="AT10" s="284"/>
    </row>
    <row r="11" spans="1:46" ht="18" customHeight="1">
      <c r="A11" s="299"/>
      <c r="B11" s="299"/>
      <c r="C11" s="299"/>
      <c r="D11" s="29" t="s">
        <v>3</v>
      </c>
      <c r="E11" s="29" t="s">
        <v>4</v>
      </c>
      <c r="F11" s="29" t="s">
        <v>5</v>
      </c>
      <c r="G11" s="29" t="s">
        <v>41</v>
      </c>
      <c r="H11" s="29" t="s">
        <v>3</v>
      </c>
      <c r="I11" s="29" t="s">
        <v>4</v>
      </c>
      <c r="J11" s="29" t="s">
        <v>5</v>
      </c>
      <c r="K11" s="29" t="s">
        <v>41</v>
      </c>
      <c r="L11" s="8"/>
      <c r="M11" s="26"/>
      <c r="N11" s="26"/>
      <c r="O11" s="26"/>
      <c r="P11" s="26"/>
      <c r="Q11" s="26"/>
      <c r="S11" s="294"/>
      <c r="T11" s="294"/>
      <c r="U11" s="294"/>
      <c r="V11" s="29" t="s">
        <v>3</v>
      </c>
      <c r="W11" s="29" t="s">
        <v>4</v>
      </c>
      <c r="X11" s="29" t="s">
        <v>5</v>
      </c>
      <c r="Y11" s="29" t="s">
        <v>41</v>
      </c>
      <c r="Z11" s="29" t="s">
        <v>3</v>
      </c>
      <c r="AA11" s="29" t="s">
        <v>4</v>
      </c>
      <c r="AB11" s="29" t="s">
        <v>5</v>
      </c>
      <c r="AC11" s="29" t="s">
        <v>41</v>
      </c>
      <c r="AE11" s="27" t="s">
        <v>42</v>
      </c>
      <c r="AF11" s="27" t="s">
        <v>43</v>
      </c>
      <c r="AG11" s="27" t="s">
        <v>42</v>
      </c>
      <c r="AH11" s="28" t="s">
        <v>43</v>
      </c>
      <c r="AJ11" s="297"/>
      <c r="AK11" s="297"/>
      <c r="AL11" s="297"/>
      <c r="AM11" s="29" t="s">
        <v>3</v>
      </c>
      <c r="AN11" s="29" t="s">
        <v>4</v>
      </c>
      <c r="AO11" s="29" t="s">
        <v>5</v>
      </c>
      <c r="AP11" s="29" t="s">
        <v>41</v>
      </c>
      <c r="AQ11" s="29" t="s">
        <v>3</v>
      </c>
      <c r="AR11" s="29" t="s">
        <v>4</v>
      </c>
      <c r="AS11" s="29" t="s">
        <v>5</v>
      </c>
      <c r="AT11" s="29" t="s">
        <v>41</v>
      </c>
    </row>
    <row r="12" spans="1:46" ht="18" customHeight="1">
      <c r="A12" s="73" t="s">
        <v>1042</v>
      </c>
      <c r="B12" s="31" t="s">
        <v>217</v>
      </c>
      <c r="C12" s="31" t="s">
        <v>45</v>
      </c>
      <c r="D12" s="31">
        <v>462</v>
      </c>
      <c r="E12" s="31">
        <v>470</v>
      </c>
      <c r="F12" s="31">
        <v>635</v>
      </c>
      <c r="G12" s="31">
        <v>48</v>
      </c>
      <c r="H12" s="31">
        <v>336</v>
      </c>
      <c r="I12" s="31">
        <v>344</v>
      </c>
      <c r="J12" s="31">
        <v>465</v>
      </c>
      <c r="K12" s="31">
        <v>48</v>
      </c>
      <c r="L12" s="8"/>
      <c r="M12" s="33"/>
      <c r="N12" s="33"/>
      <c r="O12" s="33">
        <v>0</v>
      </c>
      <c r="P12" s="33">
        <v>0</v>
      </c>
      <c r="Q12" s="33">
        <v>0</v>
      </c>
      <c r="S12" s="30" t="str">
        <f t="shared" ref="S12:X12" si="0">A12</f>
        <v>Superior Beach Bungalow</v>
      </c>
      <c r="T12" s="31" t="str">
        <f t="shared" si="0"/>
        <v>HB</v>
      </c>
      <c r="U12" s="31" t="str">
        <f t="shared" si="0"/>
        <v>as quoted</v>
      </c>
      <c r="V12" s="31">
        <f t="shared" si="0"/>
        <v>462</v>
      </c>
      <c r="W12" s="34">
        <f t="shared" si="0"/>
        <v>470</v>
      </c>
      <c r="X12" s="34">
        <f t="shared" si="0"/>
        <v>635</v>
      </c>
      <c r="Y12" s="34">
        <f>G12+O12</f>
        <v>48</v>
      </c>
      <c r="Z12" s="34">
        <f>H12</f>
        <v>336</v>
      </c>
      <c r="AA12" s="34">
        <f>I12</f>
        <v>344</v>
      </c>
      <c r="AB12" s="34">
        <f>J12</f>
        <v>465</v>
      </c>
      <c r="AC12" s="34">
        <f>K12+O12</f>
        <v>48</v>
      </c>
      <c r="AE12" s="35">
        <v>20</v>
      </c>
      <c r="AF12" s="35">
        <v>1</v>
      </c>
      <c r="AG12" s="35">
        <v>10</v>
      </c>
      <c r="AH12" s="36">
        <v>1</v>
      </c>
      <c r="AJ12" s="30" t="str">
        <f>S12</f>
        <v>Superior Beach Bungalow</v>
      </c>
      <c r="AK12" s="31" t="str">
        <f>T12</f>
        <v>HB</v>
      </c>
      <c r="AL12" s="31" t="str">
        <f>U12</f>
        <v>as quoted</v>
      </c>
      <c r="AM12" s="31">
        <f>V12+AE12</f>
        <v>482</v>
      </c>
      <c r="AN12" s="31">
        <f>W12+AE12</f>
        <v>490</v>
      </c>
      <c r="AO12" s="31">
        <f>X12+AE12</f>
        <v>655</v>
      </c>
      <c r="AP12" s="31">
        <f>Y12+AF12</f>
        <v>49</v>
      </c>
      <c r="AQ12" s="31">
        <f>Z12+AG12</f>
        <v>346</v>
      </c>
      <c r="AR12" s="31">
        <f>AA12+AG12</f>
        <v>354</v>
      </c>
      <c r="AS12" s="31">
        <f>AB12+AG12</f>
        <v>475</v>
      </c>
      <c r="AT12" s="31">
        <f>AC12+AH12</f>
        <v>49</v>
      </c>
    </row>
    <row r="13" spans="1:46" ht="18" customHeight="1">
      <c r="A13" s="154" t="s">
        <v>24</v>
      </c>
      <c r="M13" s="154" t="s">
        <v>25</v>
      </c>
      <c r="S13" s="154" t="s">
        <v>26</v>
      </c>
      <c r="AE13" s="154" t="s">
        <v>27</v>
      </c>
      <c r="AJ13" s="154" t="s">
        <v>28</v>
      </c>
    </row>
    <row r="14" spans="1:46" ht="18" customHeight="1">
      <c r="A14" s="299" t="s">
        <v>0</v>
      </c>
      <c r="B14" s="299" t="s">
        <v>1</v>
      </c>
      <c r="C14" s="299" t="s">
        <v>29</v>
      </c>
      <c r="D14" s="288" t="s">
        <v>47</v>
      </c>
      <c r="E14" s="289"/>
      <c r="F14" s="289"/>
      <c r="G14" s="290"/>
      <c r="H14" s="288" t="s">
        <v>48</v>
      </c>
      <c r="I14" s="289"/>
      <c r="J14" s="289"/>
      <c r="K14" s="290"/>
      <c r="L14" s="8"/>
      <c r="M14" s="26" t="s">
        <v>32</v>
      </c>
      <c r="N14" s="26" t="s">
        <v>33</v>
      </c>
      <c r="O14" s="26" t="s">
        <v>34</v>
      </c>
      <c r="P14" s="26" t="s">
        <v>34</v>
      </c>
      <c r="Q14" s="26" t="s">
        <v>34</v>
      </c>
      <c r="S14" s="294" t="s">
        <v>0</v>
      </c>
      <c r="T14" s="294" t="s">
        <v>1</v>
      </c>
      <c r="U14" s="294" t="s">
        <v>29</v>
      </c>
      <c r="V14" s="291" t="str">
        <f>D14</f>
        <v>Season 3</v>
      </c>
      <c r="W14" s="292"/>
      <c r="X14" s="292"/>
      <c r="Y14" s="293"/>
      <c r="Z14" s="291" t="str">
        <f>H14</f>
        <v>Season 4</v>
      </c>
      <c r="AA14" s="292"/>
      <c r="AB14" s="292"/>
      <c r="AC14" s="293"/>
      <c r="AE14" s="27"/>
      <c r="AF14" s="27"/>
      <c r="AG14" s="27"/>
      <c r="AH14" s="28"/>
      <c r="AJ14" s="295" t="s">
        <v>0</v>
      </c>
      <c r="AK14" s="295" t="s">
        <v>1</v>
      </c>
      <c r="AL14" s="295" t="s">
        <v>29</v>
      </c>
      <c r="AM14" s="282" t="str">
        <f>V14</f>
        <v>Season 3</v>
      </c>
      <c r="AN14" s="283"/>
      <c r="AO14" s="283"/>
      <c r="AP14" s="284"/>
      <c r="AQ14" s="282" t="str">
        <f>Z14</f>
        <v>Season 4</v>
      </c>
      <c r="AR14" s="283"/>
      <c r="AS14" s="283"/>
      <c r="AT14" s="284"/>
    </row>
    <row r="15" spans="1:46" ht="18" customHeight="1">
      <c r="A15" s="299"/>
      <c r="B15" s="299"/>
      <c r="C15" s="299"/>
      <c r="D15" s="288" t="s">
        <v>50</v>
      </c>
      <c r="E15" s="289"/>
      <c r="F15" s="289"/>
      <c r="G15" s="290"/>
      <c r="H15" s="288" t="s">
        <v>53</v>
      </c>
      <c r="I15" s="289"/>
      <c r="J15" s="289"/>
      <c r="K15" s="290"/>
      <c r="L15" s="8"/>
      <c r="M15" s="26" t="s">
        <v>37</v>
      </c>
      <c r="N15" s="26" t="s">
        <v>38</v>
      </c>
      <c r="O15" s="26" t="s">
        <v>38</v>
      </c>
      <c r="P15" s="26" t="s">
        <v>38</v>
      </c>
      <c r="Q15" s="26"/>
      <c r="S15" s="294"/>
      <c r="T15" s="294"/>
      <c r="U15" s="294"/>
      <c r="V15" s="291" t="str">
        <f>D15</f>
        <v>01 Apr 2020 to 30 Apr 2020</v>
      </c>
      <c r="W15" s="292"/>
      <c r="X15" s="292"/>
      <c r="Y15" s="293"/>
      <c r="Z15" s="291" t="str">
        <f>H15</f>
        <v>01 May 2020 to 31 Jul 2020</v>
      </c>
      <c r="AA15" s="292"/>
      <c r="AB15" s="292"/>
      <c r="AC15" s="293"/>
      <c r="AE15" s="27" t="s">
        <v>39</v>
      </c>
      <c r="AF15" s="27"/>
      <c r="AG15" s="27" t="s">
        <v>40</v>
      </c>
      <c r="AH15" s="28"/>
      <c r="AJ15" s="296"/>
      <c r="AK15" s="296"/>
      <c r="AL15" s="296"/>
      <c r="AM15" s="282" t="str">
        <f>V15</f>
        <v>01 Apr 2020 to 30 Apr 2020</v>
      </c>
      <c r="AN15" s="283"/>
      <c r="AO15" s="283"/>
      <c r="AP15" s="284"/>
      <c r="AQ15" s="282" t="str">
        <f>Z15</f>
        <v>01 May 2020 to 31 Jul 2020</v>
      </c>
      <c r="AR15" s="283"/>
      <c r="AS15" s="283"/>
      <c r="AT15" s="284"/>
    </row>
    <row r="16" spans="1:46" ht="18" customHeight="1">
      <c r="A16" s="299"/>
      <c r="B16" s="299"/>
      <c r="C16" s="299"/>
      <c r="D16" s="29" t="s">
        <v>3</v>
      </c>
      <c r="E16" s="29" t="s">
        <v>4</v>
      </c>
      <c r="F16" s="29" t="s">
        <v>5</v>
      </c>
      <c r="G16" s="29" t="s">
        <v>41</v>
      </c>
      <c r="H16" s="29" t="s">
        <v>3</v>
      </c>
      <c r="I16" s="29" t="s">
        <v>4</v>
      </c>
      <c r="J16" s="29" t="s">
        <v>5</v>
      </c>
      <c r="K16" s="29" t="s">
        <v>41</v>
      </c>
      <c r="L16" s="8"/>
      <c r="M16" s="26"/>
      <c r="N16" s="26"/>
      <c r="O16" s="26"/>
      <c r="P16" s="26"/>
      <c r="Q16" s="26"/>
      <c r="S16" s="294"/>
      <c r="T16" s="294"/>
      <c r="U16" s="294"/>
      <c r="V16" s="29" t="s">
        <v>3</v>
      </c>
      <c r="W16" s="29" t="s">
        <v>4</v>
      </c>
      <c r="X16" s="29" t="s">
        <v>5</v>
      </c>
      <c r="Y16" s="29" t="s">
        <v>41</v>
      </c>
      <c r="Z16" s="29" t="s">
        <v>3</v>
      </c>
      <c r="AA16" s="29" t="s">
        <v>4</v>
      </c>
      <c r="AB16" s="29" t="s">
        <v>5</v>
      </c>
      <c r="AC16" s="29" t="s">
        <v>41</v>
      </c>
      <c r="AE16" s="27" t="s">
        <v>42</v>
      </c>
      <c r="AF16" s="27" t="s">
        <v>43</v>
      </c>
      <c r="AG16" s="27" t="s">
        <v>42</v>
      </c>
      <c r="AH16" s="28" t="s">
        <v>43</v>
      </c>
      <c r="AJ16" s="297"/>
      <c r="AK16" s="297"/>
      <c r="AL16" s="297"/>
      <c r="AM16" s="29" t="s">
        <v>3</v>
      </c>
      <c r="AN16" s="29" t="s">
        <v>4</v>
      </c>
      <c r="AO16" s="29" t="s">
        <v>5</v>
      </c>
      <c r="AP16" s="29" t="s">
        <v>41</v>
      </c>
      <c r="AQ16" s="29" t="s">
        <v>3</v>
      </c>
      <c r="AR16" s="29" t="s">
        <v>4</v>
      </c>
      <c r="AS16" s="29" t="s">
        <v>5</v>
      </c>
      <c r="AT16" s="29" t="s">
        <v>41</v>
      </c>
    </row>
    <row r="17" spans="1:46" ht="18" customHeight="1">
      <c r="A17" s="73" t="s">
        <v>1042</v>
      </c>
      <c r="B17" s="31" t="s">
        <v>217</v>
      </c>
      <c r="C17" s="31" t="s">
        <v>45</v>
      </c>
      <c r="D17" s="31">
        <v>270</v>
      </c>
      <c r="E17" s="31">
        <v>278</v>
      </c>
      <c r="F17" s="31">
        <v>375</v>
      </c>
      <c r="G17" s="31">
        <v>48</v>
      </c>
      <c r="H17" s="31">
        <v>148</v>
      </c>
      <c r="I17" s="31">
        <v>156</v>
      </c>
      <c r="J17" s="31">
        <v>211</v>
      </c>
      <c r="K17" s="31">
        <v>48</v>
      </c>
      <c r="L17" s="8"/>
      <c r="M17" s="33"/>
      <c r="N17" s="33"/>
      <c r="O17" s="33">
        <v>0</v>
      </c>
      <c r="P17" s="33">
        <v>0</v>
      </c>
      <c r="Q17" s="33">
        <v>0</v>
      </c>
      <c r="S17" s="30" t="str">
        <f t="shared" ref="S17:X17" si="1">A17</f>
        <v>Superior Beach Bungalow</v>
      </c>
      <c r="T17" s="31" t="str">
        <f t="shared" si="1"/>
        <v>HB</v>
      </c>
      <c r="U17" s="31" t="str">
        <f t="shared" si="1"/>
        <v>as quoted</v>
      </c>
      <c r="V17" s="31">
        <f t="shared" si="1"/>
        <v>270</v>
      </c>
      <c r="W17" s="34">
        <f t="shared" si="1"/>
        <v>278</v>
      </c>
      <c r="X17" s="34">
        <f t="shared" si="1"/>
        <v>375</v>
      </c>
      <c r="Y17" s="34">
        <f>G17+O17</f>
        <v>48</v>
      </c>
      <c r="Z17" s="34">
        <f>H17</f>
        <v>148</v>
      </c>
      <c r="AA17" s="34">
        <f>I17</f>
        <v>156</v>
      </c>
      <c r="AB17" s="34">
        <f>J17</f>
        <v>211</v>
      </c>
      <c r="AC17" s="34">
        <f>K17+O17</f>
        <v>48</v>
      </c>
      <c r="AE17" s="35">
        <v>10</v>
      </c>
      <c r="AF17" s="36">
        <v>1</v>
      </c>
      <c r="AG17" s="35">
        <v>10</v>
      </c>
      <c r="AH17" s="36">
        <v>1</v>
      </c>
      <c r="AJ17" s="30" t="str">
        <f>S17</f>
        <v>Superior Beach Bungalow</v>
      </c>
      <c r="AK17" s="31" t="str">
        <f>T17</f>
        <v>HB</v>
      </c>
      <c r="AL17" s="31" t="str">
        <f>U17</f>
        <v>as quoted</v>
      </c>
      <c r="AM17" s="31">
        <f>V17+AE17</f>
        <v>280</v>
      </c>
      <c r="AN17" s="31">
        <f>W17+AE17</f>
        <v>288</v>
      </c>
      <c r="AO17" s="31">
        <f>X17+AE17</f>
        <v>385</v>
      </c>
      <c r="AP17" s="31">
        <f>Y17+AF17</f>
        <v>49</v>
      </c>
      <c r="AQ17" s="31">
        <f>Z17+AG17</f>
        <v>158</v>
      </c>
      <c r="AR17" s="31">
        <f>AA17+AG17</f>
        <v>166</v>
      </c>
      <c r="AS17" s="31">
        <f>AB17+AG17</f>
        <v>221</v>
      </c>
      <c r="AT17" s="31">
        <f>AC17+AH17</f>
        <v>49</v>
      </c>
    </row>
    <row r="18" spans="1:46" ht="18" customHeight="1">
      <c r="A18" s="154" t="s">
        <v>24</v>
      </c>
      <c r="M18" s="154" t="s">
        <v>25</v>
      </c>
      <c r="S18" s="154" t="s">
        <v>26</v>
      </c>
      <c r="AE18" s="154" t="s">
        <v>27</v>
      </c>
      <c r="AJ18" s="154" t="s">
        <v>28</v>
      </c>
    </row>
    <row r="19" spans="1:46" ht="18" customHeight="1">
      <c r="A19" s="299" t="s">
        <v>0</v>
      </c>
      <c r="B19" s="299" t="s">
        <v>1</v>
      </c>
      <c r="C19" s="299" t="s">
        <v>29</v>
      </c>
      <c r="D19" s="288" t="s">
        <v>51</v>
      </c>
      <c r="E19" s="289"/>
      <c r="F19" s="289"/>
      <c r="G19" s="290"/>
      <c r="H19" s="288" t="s">
        <v>52</v>
      </c>
      <c r="I19" s="289"/>
      <c r="J19" s="289"/>
      <c r="K19" s="290"/>
      <c r="L19" s="8"/>
      <c r="M19" s="26" t="s">
        <v>32</v>
      </c>
      <c r="N19" s="26" t="s">
        <v>33</v>
      </c>
      <c r="O19" s="26" t="s">
        <v>34</v>
      </c>
      <c r="P19" s="26" t="s">
        <v>34</v>
      </c>
      <c r="Q19" s="26" t="s">
        <v>34</v>
      </c>
      <c r="S19" s="294" t="s">
        <v>0</v>
      </c>
      <c r="T19" s="294" t="s">
        <v>1</v>
      </c>
      <c r="U19" s="294" t="s">
        <v>29</v>
      </c>
      <c r="V19" s="291" t="str">
        <f>D19</f>
        <v>Season 5</v>
      </c>
      <c r="W19" s="292"/>
      <c r="X19" s="292"/>
      <c r="Y19" s="293"/>
      <c r="Z19" s="291" t="str">
        <f>H19</f>
        <v>Season 6</v>
      </c>
      <c r="AA19" s="292"/>
      <c r="AB19" s="292"/>
      <c r="AC19" s="293"/>
      <c r="AE19" s="27"/>
      <c r="AF19" s="27"/>
      <c r="AG19" s="27"/>
      <c r="AH19" s="28"/>
      <c r="AJ19" s="295" t="s">
        <v>0</v>
      </c>
      <c r="AK19" s="295" t="s">
        <v>1</v>
      </c>
      <c r="AL19" s="295" t="s">
        <v>29</v>
      </c>
      <c r="AM19" s="282" t="str">
        <f>V19</f>
        <v>Season 5</v>
      </c>
      <c r="AN19" s="283"/>
      <c r="AO19" s="283"/>
      <c r="AP19" s="284"/>
      <c r="AQ19" s="282" t="str">
        <f>Z19</f>
        <v>Season 6</v>
      </c>
      <c r="AR19" s="283"/>
      <c r="AS19" s="283"/>
      <c r="AT19" s="284"/>
    </row>
    <row r="20" spans="1:46" ht="18" customHeight="1">
      <c r="A20" s="299"/>
      <c r="B20" s="299"/>
      <c r="C20" s="299"/>
      <c r="D20" s="288" t="s">
        <v>179</v>
      </c>
      <c r="E20" s="289"/>
      <c r="F20" s="289"/>
      <c r="G20" s="290"/>
      <c r="H20" s="288" t="s">
        <v>362</v>
      </c>
      <c r="I20" s="289"/>
      <c r="J20" s="289"/>
      <c r="K20" s="290"/>
      <c r="L20" s="8"/>
      <c r="M20" s="26" t="s">
        <v>37</v>
      </c>
      <c r="N20" s="26" t="s">
        <v>38</v>
      </c>
      <c r="O20" s="26" t="s">
        <v>38</v>
      </c>
      <c r="P20" s="26" t="s">
        <v>38</v>
      </c>
      <c r="Q20" s="26"/>
      <c r="S20" s="294"/>
      <c r="T20" s="294"/>
      <c r="U20" s="294"/>
      <c r="V20" s="291" t="str">
        <f>D20</f>
        <v>01 Aug 2020 to 31 Aug 2020</v>
      </c>
      <c r="W20" s="292"/>
      <c r="X20" s="292"/>
      <c r="Y20" s="293"/>
      <c r="Z20" s="291" t="str">
        <f>H20</f>
        <v>01 Sep 2020 to 31 Oct 2020</v>
      </c>
      <c r="AA20" s="292"/>
      <c r="AB20" s="292"/>
      <c r="AC20" s="293"/>
      <c r="AE20" s="27" t="s">
        <v>39</v>
      </c>
      <c r="AF20" s="27"/>
      <c r="AG20" s="27" t="s">
        <v>40</v>
      </c>
      <c r="AH20" s="28"/>
      <c r="AJ20" s="296"/>
      <c r="AK20" s="296"/>
      <c r="AL20" s="296"/>
      <c r="AM20" s="282" t="str">
        <f>V20</f>
        <v>01 Aug 2020 to 31 Aug 2020</v>
      </c>
      <c r="AN20" s="283"/>
      <c r="AO20" s="283"/>
      <c r="AP20" s="284"/>
      <c r="AQ20" s="282" t="str">
        <f>Z20</f>
        <v>01 Sep 2020 to 31 Oct 2020</v>
      </c>
      <c r="AR20" s="283"/>
      <c r="AS20" s="283"/>
      <c r="AT20" s="284"/>
    </row>
    <row r="21" spans="1:46" ht="18" customHeight="1">
      <c r="A21" s="299"/>
      <c r="B21" s="299"/>
      <c r="C21" s="299"/>
      <c r="D21" s="29" t="s">
        <v>3</v>
      </c>
      <c r="E21" s="29" t="s">
        <v>4</v>
      </c>
      <c r="F21" s="29" t="s">
        <v>5</v>
      </c>
      <c r="G21" s="29" t="s">
        <v>41</v>
      </c>
      <c r="H21" s="29" t="s">
        <v>3</v>
      </c>
      <c r="I21" s="29" t="s">
        <v>4</v>
      </c>
      <c r="J21" s="29" t="s">
        <v>5</v>
      </c>
      <c r="K21" s="29" t="s">
        <v>41</v>
      </c>
      <c r="L21" s="8"/>
      <c r="M21" s="26"/>
      <c r="N21" s="26"/>
      <c r="O21" s="26"/>
      <c r="P21" s="26"/>
      <c r="Q21" s="26"/>
      <c r="S21" s="294"/>
      <c r="T21" s="294"/>
      <c r="U21" s="294"/>
      <c r="V21" s="29" t="s">
        <v>3</v>
      </c>
      <c r="W21" s="29" t="s">
        <v>4</v>
      </c>
      <c r="X21" s="29" t="s">
        <v>5</v>
      </c>
      <c r="Y21" s="29" t="s">
        <v>41</v>
      </c>
      <c r="Z21" s="29" t="s">
        <v>3</v>
      </c>
      <c r="AA21" s="29" t="s">
        <v>4</v>
      </c>
      <c r="AB21" s="29" t="s">
        <v>5</v>
      </c>
      <c r="AC21" s="29" t="s">
        <v>41</v>
      </c>
      <c r="AE21" s="27" t="s">
        <v>42</v>
      </c>
      <c r="AF21" s="27" t="s">
        <v>43</v>
      </c>
      <c r="AG21" s="27" t="s">
        <v>42</v>
      </c>
      <c r="AH21" s="28" t="s">
        <v>43</v>
      </c>
      <c r="AJ21" s="297"/>
      <c r="AK21" s="297"/>
      <c r="AL21" s="297"/>
      <c r="AM21" s="29" t="s">
        <v>3</v>
      </c>
      <c r="AN21" s="29" t="s">
        <v>4</v>
      </c>
      <c r="AO21" s="29" t="s">
        <v>5</v>
      </c>
      <c r="AP21" s="29" t="s">
        <v>41</v>
      </c>
      <c r="AQ21" s="29" t="s">
        <v>3</v>
      </c>
      <c r="AR21" s="29" t="s">
        <v>4</v>
      </c>
      <c r="AS21" s="29" t="s">
        <v>5</v>
      </c>
      <c r="AT21" s="29" t="s">
        <v>41</v>
      </c>
    </row>
    <row r="22" spans="1:46" ht="18" customHeight="1">
      <c r="A22" s="73" t="s">
        <v>1042</v>
      </c>
      <c r="B22" s="31" t="s">
        <v>217</v>
      </c>
      <c r="C22" s="31" t="s">
        <v>45</v>
      </c>
      <c r="D22" s="31">
        <v>188</v>
      </c>
      <c r="E22" s="31">
        <v>196</v>
      </c>
      <c r="F22" s="31">
        <v>265</v>
      </c>
      <c r="G22" s="31">
        <v>48</v>
      </c>
      <c r="H22" s="31">
        <v>172</v>
      </c>
      <c r="I22" s="31">
        <v>180</v>
      </c>
      <c r="J22" s="31">
        <v>243</v>
      </c>
      <c r="K22" s="31">
        <v>48</v>
      </c>
      <c r="L22" s="8"/>
      <c r="M22" s="33"/>
      <c r="N22" s="33"/>
      <c r="O22" s="33">
        <v>0</v>
      </c>
      <c r="P22" s="33">
        <v>0</v>
      </c>
      <c r="Q22" s="33">
        <v>0</v>
      </c>
      <c r="S22" s="30" t="str">
        <f t="shared" ref="S22:X22" si="2">A22</f>
        <v>Superior Beach Bungalow</v>
      </c>
      <c r="T22" s="31" t="str">
        <f t="shared" si="2"/>
        <v>HB</v>
      </c>
      <c r="U22" s="31" t="str">
        <f t="shared" si="2"/>
        <v>as quoted</v>
      </c>
      <c r="V22" s="31">
        <f t="shared" si="2"/>
        <v>188</v>
      </c>
      <c r="W22" s="34">
        <f t="shared" si="2"/>
        <v>196</v>
      </c>
      <c r="X22" s="34">
        <f t="shared" si="2"/>
        <v>265</v>
      </c>
      <c r="Y22" s="34">
        <f>G22+O22</f>
        <v>48</v>
      </c>
      <c r="Z22" s="34">
        <f>H22</f>
        <v>172</v>
      </c>
      <c r="AA22" s="34">
        <f>I22</f>
        <v>180</v>
      </c>
      <c r="AB22" s="34">
        <f>J22</f>
        <v>243</v>
      </c>
      <c r="AC22" s="34">
        <f>K22+O22</f>
        <v>48</v>
      </c>
      <c r="AE22" s="35">
        <v>10</v>
      </c>
      <c r="AF22" s="36">
        <v>1</v>
      </c>
      <c r="AG22" s="35">
        <v>10</v>
      </c>
      <c r="AH22" s="36">
        <v>1</v>
      </c>
      <c r="AJ22" s="30" t="str">
        <f>S22</f>
        <v>Superior Beach Bungalow</v>
      </c>
      <c r="AK22" s="31" t="str">
        <f>T22</f>
        <v>HB</v>
      </c>
      <c r="AL22" s="31" t="str">
        <f>U22</f>
        <v>as quoted</v>
      </c>
      <c r="AM22" s="31">
        <f>V22+AE22</f>
        <v>198</v>
      </c>
      <c r="AN22" s="31">
        <f>W22+AE22</f>
        <v>206</v>
      </c>
      <c r="AO22" s="31">
        <f>X22+AE22</f>
        <v>275</v>
      </c>
      <c r="AP22" s="31">
        <f>Y22+AF22</f>
        <v>49</v>
      </c>
      <c r="AQ22" s="31">
        <f>Z22+AG22</f>
        <v>182</v>
      </c>
      <c r="AR22" s="31">
        <f>AA22+AG22</f>
        <v>190</v>
      </c>
      <c r="AS22" s="31">
        <f>AB22+AG22</f>
        <v>253</v>
      </c>
      <c r="AT22" s="31">
        <f>AC22+AH22</f>
        <v>49</v>
      </c>
    </row>
    <row r="23" spans="1:46" ht="18" customHeight="1">
      <c r="A23" s="154" t="s">
        <v>24</v>
      </c>
      <c r="M23" s="154" t="s">
        <v>25</v>
      </c>
      <c r="S23" s="154" t="s">
        <v>26</v>
      </c>
      <c r="AE23" s="154" t="s">
        <v>27</v>
      </c>
      <c r="AJ23" s="154" t="s">
        <v>28</v>
      </c>
    </row>
    <row r="24" spans="1:46" ht="18" customHeight="1">
      <c r="A24" s="299" t="s">
        <v>0</v>
      </c>
      <c r="B24" s="299" t="s">
        <v>1</v>
      </c>
      <c r="C24" s="299" t="s">
        <v>29</v>
      </c>
      <c r="D24" s="288" t="s">
        <v>103</v>
      </c>
      <c r="E24" s="289"/>
      <c r="F24" s="289"/>
      <c r="G24" s="290"/>
      <c r="H24" s="288" t="s">
        <v>556</v>
      </c>
      <c r="I24" s="289"/>
      <c r="J24" s="289"/>
      <c r="K24" s="290"/>
      <c r="L24" s="8"/>
      <c r="M24" s="26" t="s">
        <v>32</v>
      </c>
      <c r="N24" s="26" t="s">
        <v>33</v>
      </c>
      <c r="O24" s="26" t="s">
        <v>34</v>
      </c>
      <c r="P24" s="26" t="s">
        <v>34</v>
      </c>
      <c r="Q24" s="26" t="s">
        <v>34</v>
      </c>
      <c r="S24" s="294" t="s">
        <v>0</v>
      </c>
      <c r="T24" s="294" t="s">
        <v>1</v>
      </c>
      <c r="U24" s="294" t="s">
        <v>29</v>
      </c>
      <c r="V24" s="291" t="str">
        <f>D24</f>
        <v>Season 7</v>
      </c>
      <c r="W24" s="292"/>
      <c r="X24" s="292"/>
      <c r="Y24" s="293"/>
      <c r="Z24" s="291" t="str">
        <f>H24</f>
        <v>Season 8</v>
      </c>
      <c r="AA24" s="292"/>
      <c r="AB24" s="292"/>
      <c r="AC24" s="293"/>
      <c r="AE24" s="27"/>
      <c r="AF24" s="27"/>
      <c r="AG24" s="27"/>
      <c r="AH24" s="28"/>
      <c r="AJ24" s="295" t="s">
        <v>0</v>
      </c>
      <c r="AK24" s="295" t="s">
        <v>1</v>
      </c>
      <c r="AL24" s="295" t="s">
        <v>29</v>
      </c>
      <c r="AM24" s="282" t="str">
        <f>V24</f>
        <v>Season 7</v>
      </c>
      <c r="AN24" s="283"/>
      <c r="AO24" s="283"/>
      <c r="AP24" s="284"/>
      <c r="AQ24" s="282" t="str">
        <f>Z24</f>
        <v>Season 8</v>
      </c>
      <c r="AR24" s="283"/>
      <c r="AS24" s="283"/>
      <c r="AT24" s="284"/>
    </row>
    <row r="25" spans="1:46" ht="18" customHeight="1">
      <c r="A25" s="299"/>
      <c r="B25" s="299"/>
      <c r="C25" s="299"/>
      <c r="D25" s="288" t="s">
        <v>699</v>
      </c>
      <c r="E25" s="289"/>
      <c r="F25" s="289"/>
      <c r="G25" s="290"/>
      <c r="H25" s="288" t="s">
        <v>1043</v>
      </c>
      <c r="I25" s="289"/>
      <c r="J25" s="289"/>
      <c r="K25" s="290"/>
      <c r="L25" s="8"/>
      <c r="M25" s="26" t="s">
        <v>37</v>
      </c>
      <c r="N25" s="26" t="s">
        <v>38</v>
      </c>
      <c r="O25" s="26" t="s">
        <v>38</v>
      </c>
      <c r="P25" s="26" t="s">
        <v>38</v>
      </c>
      <c r="Q25" s="26"/>
      <c r="S25" s="294"/>
      <c r="T25" s="294"/>
      <c r="U25" s="294"/>
      <c r="V25" s="291" t="str">
        <f>D25</f>
        <v>01 Nov 2020 to 30 Nov 2020</v>
      </c>
      <c r="W25" s="292"/>
      <c r="X25" s="292"/>
      <c r="Y25" s="293"/>
      <c r="Z25" s="291" t="str">
        <f>H25</f>
        <v>01 Dec 2020 to 27 Dec 2020</v>
      </c>
      <c r="AA25" s="292"/>
      <c r="AB25" s="292"/>
      <c r="AC25" s="293"/>
      <c r="AE25" s="27" t="s">
        <v>39</v>
      </c>
      <c r="AF25" s="27"/>
      <c r="AG25" s="27" t="s">
        <v>40</v>
      </c>
      <c r="AH25" s="28"/>
      <c r="AJ25" s="296"/>
      <c r="AK25" s="296"/>
      <c r="AL25" s="296"/>
      <c r="AM25" s="282" t="str">
        <f>V25</f>
        <v>01 Nov 2020 to 30 Nov 2020</v>
      </c>
      <c r="AN25" s="283"/>
      <c r="AO25" s="283"/>
      <c r="AP25" s="284"/>
      <c r="AQ25" s="282" t="str">
        <f>Z25</f>
        <v>01 Dec 2020 to 27 Dec 2020</v>
      </c>
      <c r="AR25" s="283"/>
      <c r="AS25" s="283"/>
      <c r="AT25" s="284"/>
    </row>
    <row r="26" spans="1:46" ht="18" customHeight="1">
      <c r="A26" s="299"/>
      <c r="B26" s="299"/>
      <c r="C26" s="299"/>
      <c r="D26" s="29" t="s">
        <v>3</v>
      </c>
      <c r="E26" s="29" t="s">
        <v>4</v>
      </c>
      <c r="F26" s="29" t="s">
        <v>5</v>
      </c>
      <c r="G26" s="29" t="s">
        <v>41</v>
      </c>
      <c r="H26" s="29" t="s">
        <v>3</v>
      </c>
      <c r="I26" s="29" t="s">
        <v>4</v>
      </c>
      <c r="J26" s="29" t="s">
        <v>5</v>
      </c>
      <c r="K26" s="29" t="s">
        <v>41</v>
      </c>
      <c r="L26" s="8"/>
      <c r="M26" s="26"/>
      <c r="N26" s="26"/>
      <c r="O26" s="26"/>
      <c r="P26" s="26"/>
      <c r="Q26" s="26"/>
      <c r="S26" s="294"/>
      <c r="T26" s="294"/>
      <c r="U26" s="294"/>
      <c r="V26" s="29" t="s">
        <v>3</v>
      </c>
      <c r="W26" s="29" t="s">
        <v>4</v>
      </c>
      <c r="X26" s="29" t="s">
        <v>5</v>
      </c>
      <c r="Y26" s="29" t="s">
        <v>41</v>
      </c>
      <c r="Z26" s="29" t="s">
        <v>3</v>
      </c>
      <c r="AA26" s="29" t="s">
        <v>4</v>
      </c>
      <c r="AB26" s="29" t="s">
        <v>5</v>
      </c>
      <c r="AC26" s="29" t="s">
        <v>41</v>
      </c>
      <c r="AE26" s="27" t="s">
        <v>42</v>
      </c>
      <c r="AF26" s="27" t="s">
        <v>43</v>
      </c>
      <c r="AG26" s="27" t="s">
        <v>42</v>
      </c>
      <c r="AH26" s="28" t="s">
        <v>43</v>
      </c>
      <c r="AJ26" s="297"/>
      <c r="AK26" s="297"/>
      <c r="AL26" s="297"/>
      <c r="AM26" s="29" t="s">
        <v>3</v>
      </c>
      <c r="AN26" s="29" t="s">
        <v>4</v>
      </c>
      <c r="AO26" s="29" t="s">
        <v>5</v>
      </c>
      <c r="AP26" s="29" t="s">
        <v>41</v>
      </c>
      <c r="AQ26" s="29" t="s">
        <v>3</v>
      </c>
      <c r="AR26" s="29" t="s">
        <v>4</v>
      </c>
      <c r="AS26" s="29" t="s">
        <v>5</v>
      </c>
      <c r="AT26" s="29" t="s">
        <v>41</v>
      </c>
    </row>
    <row r="27" spans="1:46" ht="18" customHeight="1">
      <c r="A27" s="73" t="s">
        <v>1042</v>
      </c>
      <c r="B27" s="31" t="s">
        <v>217</v>
      </c>
      <c r="C27" s="31" t="s">
        <v>45</v>
      </c>
      <c r="D27" s="31">
        <v>197</v>
      </c>
      <c r="E27" s="31">
        <v>205</v>
      </c>
      <c r="F27" s="31">
        <v>276</v>
      </c>
      <c r="G27" s="31">
        <v>48</v>
      </c>
      <c r="H27" s="31">
        <v>220</v>
      </c>
      <c r="I27" s="31">
        <v>228</v>
      </c>
      <c r="J27" s="31">
        <v>307</v>
      </c>
      <c r="K27" s="31">
        <v>48</v>
      </c>
      <c r="L27" s="8"/>
      <c r="M27" s="33"/>
      <c r="N27" s="33"/>
      <c r="O27" s="33">
        <v>0</v>
      </c>
      <c r="P27" s="33">
        <v>0</v>
      </c>
      <c r="Q27" s="33">
        <v>0</v>
      </c>
      <c r="S27" s="30" t="str">
        <f t="shared" ref="S27:X27" si="3">A27</f>
        <v>Superior Beach Bungalow</v>
      </c>
      <c r="T27" s="31" t="str">
        <f t="shared" si="3"/>
        <v>HB</v>
      </c>
      <c r="U27" s="31" t="str">
        <f t="shared" si="3"/>
        <v>as quoted</v>
      </c>
      <c r="V27" s="31">
        <f t="shared" si="3"/>
        <v>197</v>
      </c>
      <c r="W27" s="34">
        <f t="shared" si="3"/>
        <v>205</v>
      </c>
      <c r="X27" s="34">
        <f t="shared" si="3"/>
        <v>276</v>
      </c>
      <c r="Y27" s="34">
        <f>G27+O27</f>
        <v>48</v>
      </c>
      <c r="Z27" s="34">
        <f>H27</f>
        <v>220</v>
      </c>
      <c r="AA27" s="34">
        <f>I27</f>
        <v>228</v>
      </c>
      <c r="AB27" s="34">
        <f>J27</f>
        <v>307</v>
      </c>
      <c r="AC27" s="34">
        <f>K27+O27</f>
        <v>48</v>
      </c>
      <c r="AE27" s="35">
        <v>10</v>
      </c>
      <c r="AF27" s="36">
        <v>1</v>
      </c>
      <c r="AG27" s="35">
        <v>10</v>
      </c>
      <c r="AH27" s="36">
        <v>1</v>
      </c>
      <c r="AJ27" s="30" t="str">
        <f>S27</f>
        <v>Superior Beach Bungalow</v>
      </c>
      <c r="AK27" s="31" t="str">
        <f>T27</f>
        <v>HB</v>
      </c>
      <c r="AL27" s="31" t="str">
        <f>U27</f>
        <v>as quoted</v>
      </c>
      <c r="AM27" s="31">
        <f>V27+AE27</f>
        <v>207</v>
      </c>
      <c r="AN27" s="31">
        <f>W27+AE27</f>
        <v>215</v>
      </c>
      <c r="AO27" s="31">
        <f>X27+AE27</f>
        <v>286</v>
      </c>
      <c r="AP27" s="31">
        <f>Y27+AF27</f>
        <v>49</v>
      </c>
      <c r="AQ27" s="31">
        <f>Z27+AG27</f>
        <v>230</v>
      </c>
      <c r="AR27" s="31">
        <f>AA27+AG27</f>
        <v>238</v>
      </c>
      <c r="AS27" s="31">
        <f>AB27+AG27</f>
        <v>317</v>
      </c>
      <c r="AT27" s="31">
        <f>AC27+AH27</f>
        <v>49</v>
      </c>
    </row>
  </sheetData>
  <sheetProtection algorithmName="SHA-512" hashValue="LDsmrCJBHAkFzvaelMXDd9L5V+2kYke6ewCkqYqdNkFi5qiik4j5ude9xF1VuSqS9tPXA6fvegVCc4SRvqML1g==" saltValue="+/nzeITUblStltPZx6K/VA==" spinCount="100000" sheet="1" selectLockedCells="1" selectUnlockedCells="1"/>
  <mergeCells count="84">
    <mergeCell ref="A9:A11"/>
    <mergeCell ref="B9:B11"/>
    <mergeCell ref="C9:C11"/>
    <mergeCell ref="D9:G9"/>
    <mergeCell ref="H9:K9"/>
    <mergeCell ref="AL9:AL11"/>
    <mergeCell ref="AM9:AP9"/>
    <mergeCell ref="AQ9:AT9"/>
    <mergeCell ref="D10:G10"/>
    <mergeCell ref="H10:K10"/>
    <mergeCell ref="V10:Y10"/>
    <mergeCell ref="Z10:AC10"/>
    <mergeCell ref="AM10:AP10"/>
    <mergeCell ref="AQ10:AT10"/>
    <mergeCell ref="T9:T11"/>
    <mergeCell ref="U9:U11"/>
    <mergeCell ref="V9:Y9"/>
    <mergeCell ref="Z9:AC9"/>
    <mergeCell ref="AJ9:AJ11"/>
    <mergeCell ref="AK9:AK11"/>
    <mergeCell ref="S9:S11"/>
    <mergeCell ref="A14:A16"/>
    <mergeCell ref="B14:B16"/>
    <mergeCell ref="C14:C16"/>
    <mergeCell ref="D14:G14"/>
    <mergeCell ref="H14:K14"/>
    <mergeCell ref="AL14:AL16"/>
    <mergeCell ref="AM14:AP14"/>
    <mergeCell ref="AQ14:AT14"/>
    <mergeCell ref="D15:G15"/>
    <mergeCell ref="H15:K15"/>
    <mergeCell ref="V15:Y15"/>
    <mergeCell ref="Z15:AC15"/>
    <mergeCell ref="AM15:AP15"/>
    <mergeCell ref="AQ15:AT15"/>
    <mergeCell ref="T14:T16"/>
    <mergeCell ref="U14:U16"/>
    <mergeCell ref="V14:Y14"/>
    <mergeCell ref="Z14:AC14"/>
    <mergeCell ref="AJ14:AJ16"/>
    <mergeCell ref="AK14:AK16"/>
    <mergeCell ref="S14:S16"/>
    <mergeCell ref="A19:A21"/>
    <mergeCell ref="B19:B21"/>
    <mergeCell ref="C19:C21"/>
    <mergeCell ref="D19:G19"/>
    <mergeCell ref="H19:K19"/>
    <mergeCell ref="AL19:AL21"/>
    <mergeCell ref="AM19:AP19"/>
    <mergeCell ref="AQ19:AT19"/>
    <mergeCell ref="D20:G20"/>
    <mergeCell ref="H20:K20"/>
    <mergeCell ref="V20:Y20"/>
    <mergeCell ref="Z20:AC20"/>
    <mergeCell ref="AM20:AP20"/>
    <mergeCell ref="AQ20:AT20"/>
    <mergeCell ref="T19:T21"/>
    <mergeCell ref="U19:U21"/>
    <mergeCell ref="V19:Y19"/>
    <mergeCell ref="Z19:AC19"/>
    <mergeCell ref="AJ19:AJ21"/>
    <mergeCell ref="AK19:AK21"/>
    <mergeCell ref="S19:S21"/>
    <mergeCell ref="A24:A26"/>
    <mergeCell ref="B24:B26"/>
    <mergeCell ref="C24:C26"/>
    <mergeCell ref="D24:G24"/>
    <mergeCell ref="H24:K24"/>
    <mergeCell ref="AL24:AL26"/>
    <mergeCell ref="AM24:AP24"/>
    <mergeCell ref="AQ24:AT24"/>
    <mergeCell ref="D25:G25"/>
    <mergeCell ref="H25:K25"/>
    <mergeCell ref="V25:Y25"/>
    <mergeCell ref="Z25:AC25"/>
    <mergeCell ref="AM25:AP25"/>
    <mergeCell ref="AQ25:AT25"/>
    <mergeCell ref="T24:T26"/>
    <mergeCell ref="U24:U26"/>
    <mergeCell ref="V24:Y24"/>
    <mergeCell ref="Z24:AC24"/>
    <mergeCell ref="AJ24:AJ26"/>
    <mergeCell ref="AK24:AK26"/>
    <mergeCell ref="S24:S26"/>
  </mergeCells>
  <pageMargins left="0.70866141732283505" right="0.70866141732283505" top="0.74803149606299202" bottom="0.74803149606299202" header="0.31496062992126" footer="0.31496062992126"/>
  <pageSetup paperSize="9" fitToHeight="0" orientation="landscape" verticalDpi="1200" r:id="rId1"/>
  <headerFooter>
    <oddHeader>&amp;R&amp;8 2017 - 2018</oddHeader>
    <oddFooter>&amp;L&amp;8INTOUR MALDIVES - A&amp;C&amp;8&amp;P of &amp;N&amp;R&amp;8AMILLA FUSHI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B1016-602B-46D0-AFA0-CF10D0C70DFE}">
  <sheetPr codeName="Лист95"/>
  <dimension ref="A1:I12"/>
  <sheetViews>
    <sheetView view="pageBreakPreview" zoomScale="145" zoomScaleNormal="100" zoomScaleSheetLayoutView="145" workbookViewId="0">
      <selection activeCell="L7" sqref="L7"/>
    </sheetView>
  </sheetViews>
  <sheetFormatPr defaultColWidth="9.140625" defaultRowHeight="20.25" customHeight="1"/>
  <cols>
    <col min="1" max="1" width="22.28515625" style="1" customWidth="1"/>
    <col min="2" max="2" width="12.28515625" style="1" customWidth="1"/>
    <col min="3" max="3" width="14.28515625" style="2" customWidth="1"/>
    <col min="4" max="4" width="16.42578125" style="2" customWidth="1"/>
    <col min="5" max="7" width="16.42578125" style="3" customWidth="1"/>
    <col min="8" max="9" width="16.42578125" style="1" customWidth="1"/>
    <col min="10" max="16384" width="9.140625" style="1"/>
  </cols>
  <sheetData>
    <row r="1" spans="1:9" ht="20.25" customHeight="1">
      <c r="A1" s="300" t="s">
        <v>2064</v>
      </c>
      <c r="B1" s="281"/>
      <c r="C1" s="281"/>
      <c r="D1" s="281"/>
      <c r="H1" s="4"/>
      <c r="I1" s="4"/>
    </row>
    <row r="2" spans="1:9" ht="20.25" customHeight="1">
      <c r="A2" s="5"/>
      <c r="B2" s="5"/>
    </row>
    <row r="3" spans="1:9" ht="20.25" customHeight="1">
      <c r="A3" s="15" t="s">
        <v>10</v>
      </c>
      <c r="B3" s="15"/>
    </row>
    <row r="4" spans="1:9" ht="20.25" customHeight="1">
      <c r="A4" s="5" t="s">
        <v>11</v>
      </c>
      <c r="B4" s="5"/>
    </row>
    <row r="5" spans="1:9" ht="20.25" customHeight="1">
      <c r="A5" s="5" t="s">
        <v>12</v>
      </c>
      <c r="B5" s="5"/>
    </row>
    <row r="6" spans="1:9" s="2" customFormat="1" ht="20.25" customHeight="1">
      <c r="A6" s="5"/>
      <c r="B6" s="5"/>
      <c r="E6" s="3"/>
      <c r="F6" s="3"/>
      <c r="G6" s="3"/>
      <c r="H6" s="1"/>
      <c r="I6" s="1"/>
    </row>
    <row r="7" spans="1:9" s="2" customFormat="1" ht="20.25" customHeight="1">
      <c r="A7" s="15" t="s">
        <v>82</v>
      </c>
      <c r="B7" s="15"/>
      <c r="E7" s="3"/>
      <c r="F7" s="3"/>
      <c r="G7" s="3"/>
      <c r="H7" s="1"/>
      <c r="I7" s="1"/>
    </row>
    <row r="8" spans="1:9" s="2" customFormat="1" ht="20.25" customHeight="1">
      <c r="A8" s="5" t="s">
        <v>1044</v>
      </c>
      <c r="B8" s="5"/>
      <c r="E8" s="3"/>
      <c r="F8" s="3"/>
      <c r="G8" s="3"/>
      <c r="H8" s="1"/>
      <c r="I8" s="1"/>
    </row>
    <row r="9" spans="1:9" s="2" customFormat="1" ht="20.25" customHeight="1">
      <c r="A9" s="5" t="s">
        <v>1045</v>
      </c>
      <c r="B9" s="5"/>
      <c r="E9" s="3"/>
      <c r="F9" s="3"/>
      <c r="G9" s="3"/>
      <c r="H9" s="1"/>
      <c r="I9" s="1"/>
    </row>
    <row r="10" spans="1:9" s="2" customFormat="1" ht="20.25" customHeight="1">
      <c r="A10" s="5" t="s">
        <v>86</v>
      </c>
      <c r="B10" s="5"/>
      <c r="E10" s="3"/>
      <c r="F10" s="3"/>
      <c r="G10" s="3"/>
      <c r="H10" s="1"/>
      <c r="I10" s="1"/>
    </row>
    <row r="12" spans="1:9" s="2" customFormat="1" ht="20.25" customHeight="1">
      <c r="A12" s="48"/>
      <c r="B12" s="1"/>
      <c r="E12" s="3"/>
      <c r="F12" s="3"/>
      <c r="G12" s="3"/>
      <c r="H12" s="1"/>
      <c r="I12" s="1"/>
    </row>
  </sheetData>
  <mergeCells count="1">
    <mergeCell ref="A1:D1"/>
  </mergeCells>
  <pageMargins left="0.25" right="0.25" top="0.75" bottom="0.75" header="0.3" footer="0.3"/>
  <pageSetup paperSize="9" scale="68" orientation="portrait" verticalDpi="1200" r:id="rId1"/>
  <headerFooter>
    <oddFooter>&amp;L&amp;"Candara,Regular"&amp;8INTOUR MALDIVES &amp;C&amp;"Candara,Regular"&amp;8&amp;P of &amp;N&amp;R&amp;"Candara,Regular"&amp;8Hulhule Island Hotel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86E07-A574-4390-B099-EF4799CB5B77}">
  <sheetPr codeName="Лист96">
    <tabColor rgb="FFFF0000"/>
  </sheetPr>
  <dimension ref="A4:AK23"/>
  <sheetViews>
    <sheetView topLeftCell="AL1" zoomScale="70" zoomScaleNormal="70" zoomScaleSheetLayoutView="100" workbookViewId="0">
      <selection sqref="A1:AK1048576"/>
    </sheetView>
  </sheetViews>
  <sheetFormatPr defaultColWidth="11.7109375" defaultRowHeight="18" customHeight="1"/>
  <cols>
    <col min="1" max="37" width="0" style="25" hidden="1" customWidth="1"/>
    <col min="38" max="16384" width="11.7109375" style="25"/>
  </cols>
  <sheetData>
    <row r="4" spans="1:37" ht="18" customHeight="1">
      <c r="A4" s="49"/>
      <c r="B4" s="49"/>
      <c r="C4" s="49"/>
      <c r="D4" s="49"/>
      <c r="E4" s="49"/>
      <c r="F4" s="49"/>
      <c r="G4" s="49"/>
      <c r="H4" s="49"/>
      <c r="I4" s="49"/>
    </row>
    <row r="8" spans="1:37" ht="18" customHeight="1">
      <c r="A8" s="25" t="s">
        <v>24</v>
      </c>
      <c r="K8" s="25" t="s">
        <v>25</v>
      </c>
      <c r="P8" s="25" t="s">
        <v>26</v>
      </c>
      <c r="Z8" s="25" t="s">
        <v>27</v>
      </c>
      <c r="AC8" s="25" t="s">
        <v>28</v>
      </c>
    </row>
    <row r="9" spans="1:37" ht="18" customHeight="1">
      <c r="A9" s="299" t="s">
        <v>0</v>
      </c>
      <c r="B9" s="299" t="s">
        <v>1</v>
      </c>
      <c r="C9" s="299" t="s">
        <v>29</v>
      </c>
      <c r="D9" s="288" t="s">
        <v>30</v>
      </c>
      <c r="E9" s="289"/>
      <c r="F9" s="290"/>
      <c r="G9" s="355" t="s">
        <v>31</v>
      </c>
      <c r="H9" s="356"/>
      <c r="I9" s="356"/>
      <c r="J9" s="8"/>
      <c r="K9" s="26" t="s">
        <v>25</v>
      </c>
      <c r="L9" s="26" t="s">
        <v>33</v>
      </c>
      <c r="M9" s="26" t="s">
        <v>34</v>
      </c>
      <c r="N9" s="26" t="s">
        <v>34</v>
      </c>
      <c r="P9" s="294" t="s">
        <v>0</v>
      </c>
      <c r="Q9" s="294" t="s">
        <v>1</v>
      </c>
      <c r="R9" s="294" t="s">
        <v>29</v>
      </c>
      <c r="S9" s="291" t="str">
        <f>D9</f>
        <v>Season 1</v>
      </c>
      <c r="T9" s="292"/>
      <c r="U9" s="293"/>
      <c r="V9" s="353" t="str">
        <f>G9</f>
        <v>Season 2</v>
      </c>
      <c r="W9" s="354"/>
      <c r="X9" s="354"/>
      <c r="Z9" s="27" t="str">
        <f>S9</f>
        <v>Season 1</v>
      </c>
      <c r="AA9" s="27" t="str">
        <f>V9</f>
        <v>Season 2</v>
      </c>
      <c r="AB9" s="50"/>
      <c r="AC9" s="295" t="s">
        <v>0</v>
      </c>
      <c r="AD9" s="295" t="s">
        <v>1</v>
      </c>
      <c r="AE9" s="295" t="s">
        <v>29</v>
      </c>
      <c r="AF9" s="282" t="str">
        <f>Z9</f>
        <v>Season 1</v>
      </c>
      <c r="AG9" s="283"/>
      <c r="AH9" s="284"/>
      <c r="AI9" s="349" t="str">
        <f>AA9</f>
        <v>Season 2</v>
      </c>
      <c r="AJ9" s="350"/>
      <c r="AK9" s="350"/>
    </row>
    <row r="10" spans="1:37" ht="18" customHeight="1">
      <c r="A10" s="299"/>
      <c r="B10" s="299"/>
      <c r="C10" s="299"/>
      <c r="D10" s="288" t="s">
        <v>1046</v>
      </c>
      <c r="E10" s="289"/>
      <c r="F10" s="290"/>
      <c r="G10" s="351" t="s">
        <v>1047</v>
      </c>
      <c r="H10" s="352"/>
      <c r="I10" s="352"/>
      <c r="J10" s="8"/>
      <c r="K10" s="26" t="s">
        <v>37</v>
      </c>
      <c r="L10" s="26" t="s">
        <v>38</v>
      </c>
      <c r="M10" s="26" t="s">
        <v>38</v>
      </c>
      <c r="N10" s="26" t="s">
        <v>38</v>
      </c>
      <c r="P10" s="294"/>
      <c r="Q10" s="294"/>
      <c r="R10" s="294"/>
      <c r="S10" s="291" t="str">
        <f>D10</f>
        <v>15 Aug 2019 to 30 Sep 2019</v>
      </c>
      <c r="T10" s="292"/>
      <c r="U10" s="293"/>
      <c r="V10" s="353" t="str">
        <f>G10</f>
        <v>01 Oct 2019 to 19 Dec 2019</v>
      </c>
      <c r="W10" s="354"/>
      <c r="X10" s="354"/>
      <c r="Z10" s="27" t="str">
        <f>S10</f>
        <v>15 Aug 2019 to 30 Sep 2019</v>
      </c>
      <c r="AA10" s="27" t="str">
        <f>V10</f>
        <v>01 Oct 2019 to 19 Dec 2019</v>
      </c>
      <c r="AB10" s="50"/>
      <c r="AC10" s="296"/>
      <c r="AD10" s="296"/>
      <c r="AE10" s="296"/>
      <c r="AF10" s="282" t="str">
        <f>Z10</f>
        <v>15 Aug 2019 to 30 Sep 2019</v>
      </c>
      <c r="AG10" s="283"/>
      <c r="AH10" s="284"/>
      <c r="AI10" s="349" t="str">
        <f>AA10</f>
        <v>01 Oct 2019 to 19 Dec 2019</v>
      </c>
      <c r="AJ10" s="350"/>
      <c r="AK10" s="350"/>
    </row>
    <row r="11" spans="1:37" ht="18" customHeight="1">
      <c r="A11" s="299"/>
      <c r="B11" s="299"/>
      <c r="C11" s="299"/>
      <c r="D11" s="29" t="s">
        <v>3</v>
      </c>
      <c r="E11" s="29" t="s">
        <v>4</v>
      </c>
      <c r="F11" s="29" t="s">
        <v>5</v>
      </c>
      <c r="G11" s="29" t="s">
        <v>3</v>
      </c>
      <c r="H11" s="29" t="s">
        <v>4</v>
      </c>
      <c r="I11" s="29" t="s">
        <v>5</v>
      </c>
      <c r="J11" s="8"/>
      <c r="K11" s="26"/>
      <c r="L11" s="26"/>
      <c r="M11" s="26"/>
      <c r="N11" s="26"/>
      <c r="P11" s="294"/>
      <c r="Q11" s="294"/>
      <c r="R11" s="294"/>
      <c r="S11" s="51" t="str">
        <f>D11</f>
        <v>Single</v>
      </c>
      <c r="T11" s="51" t="str">
        <f t="shared" ref="T11:X11" si="0">E11</f>
        <v>Double</v>
      </c>
      <c r="U11" s="51" t="str">
        <f t="shared" si="0"/>
        <v>Triple</v>
      </c>
      <c r="V11" s="51" t="str">
        <f t="shared" si="0"/>
        <v>Single</v>
      </c>
      <c r="W11" s="51" t="str">
        <f t="shared" si="0"/>
        <v>Double</v>
      </c>
      <c r="X11" s="51" t="str">
        <f t="shared" si="0"/>
        <v>Triple</v>
      </c>
      <c r="Z11" s="27"/>
      <c r="AA11" s="27"/>
      <c r="AB11" s="50"/>
      <c r="AC11" s="297"/>
      <c r="AD11" s="297"/>
      <c r="AE11" s="297"/>
      <c r="AF11" s="52" t="str">
        <f>S11</f>
        <v>Single</v>
      </c>
      <c r="AG11" s="52" t="str">
        <f t="shared" ref="AG11:AK11" si="1">T11</f>
        <v>Double</v>
      </c>
      <c r="AH11" s="52" t="str">
        <f t="shared" si="1"/>
        <v>Triple</v>
      </c>
      <c r="AI11" s="52" t="str">
        <f t="shared" si="1"/>
        <v>Single</v>
      </c>
      <c r="AJ11" s="52" t="str">
        <f t="shared" si="1"/>
        <v>Double</v>
      </c>
      <c r="AK11" s="52" t="str">
        <f t="shared" si="1"/>
        <v>Triple</v>
      </c>
    </row>
    <row r="12" spans="1:37" ht="18" customHeight="1">
      <c r="A12" s="30" t="s">
        <v>1048</v>
      </c>
      <c r="B12" s="31" t="s">
        <v>139</v>
      </c>
      <c r="C12" s="31" t="s">
        <v>93</v>
      </c>
      <c r="D12" s="31">
        <v>200</v>
      </c>
      <c r="E12" s="31">
        <f>D12</f>
        <v>200</v>
      </c>
      <c r="F12" s="31">
        <v>270</v>
      </c>
      <c r="G12" s="31">
        <v>245</v>
      </c>
      <c r="H12" s="31">
        <f>G12</f>
        <v>245</v>
      </c>
      <c r="I12" s="159">
        <v>315</v>
      </c>
      <c r="J12" s="8"/>
      <c r="K12" s="33">
        <v>1.232</v>
      </c>
      <c r="L12" s="33"/>
      <c r="M12" s="33">
        <v>0</v>
      </c>
      <c r="N12" s="33">
        <v>6</v>
      </c>
      <c r="P12" s="30" t="str">
        <f t="shared" ref="P12:R15" si="2">A12</f>
        <v xml:space="preserve">Superior Room </v>
      </c>
      <c r="Q12" s="31" t="str">
        <f t="shared" si="2"/>
        <v>BB</v>
      </c>
      <c r="R12" s="31" t="str">
        <f t="shared" si="2"/>
        <v>As Quoted</v>
      </c>
      <c r="S12" s="31">
        <f>(D12*K12)+N12</f>
        <v>252.4</v>
      </c>
      <c r="T12" s="31">
        <f>(E12*K12)+(N12*2)</f>
        <v>258.39999999999998</v>
      </c>
      <c r="U12" s="31">
        <f>(F12*K12)+(N12*3)</f>
        <v>350.64</v>
      </c>
      <c r="V12" s="34">
        <f>(G12*K12)+N12</f>
        <v>307.83999999999997</v>
      </c>
      <c r="W12" s="34">
        <f>(H12*K12)+(N12*2)</f>
        <v>313.83999999999997</v>
      </c>
      <c r="X12" s="33">
        <f>(I12*K12)+(N12*3)</f>
        <v>406.08</v>
      </c>
      <c r="Z12" s="53">
        <v>15</v>
      </c>
      <c r="AA12" s="53">
        <v>15</v>
      </c>
      <c r="AB12" s="50"/>
      <c r="AC12" s="30" t="str">
        <f t="shared" ref="AC12:AE15" si="3">P12</f>
        <v xml:space="preserve">Superior Room </v>
      </c>
      <c r="AD12" s="31" t="str">
        <f t="shared" si="3"/>
        <v>BB</v>
      </c>
      <c r="AE12" s="31" t="str">
        <f t="shared" si="3"/>
        <v>As Quoted</v>
      </c>
      <c r="AF12" s="31">
        <f>S12+Z12</f>
        <v>267.39999999999998</v>
      </c>
      <c r="AG12" s="34">
        <f>T12+Z12</f>
        <v>273.39999999999998</v>
      </c>
      <c r="AH12" s="34">
        <f t="shared" ref="AH12:AI15" si="4">U12+Z12</f>
        <v>365.64</v>
      </c>
      <c r="AI12" s="34">
        <f t="shared" si="4"/>
        <v>322.83999999999997</v>
      </c>
      <c r="AJ12" s="34">
        <f>W12+AA12</f>
        <v>328.84</v>
      </c>
      <c r="AK12" s="34">
        <f>X12+AA12</f>
        <v>421.08</v>
      </c>
    </row>
    <row r="13" spans="1:37" ht="18" customHeight="1">
      <c r="A13" s="30" t="s">
        <v>1049</v>
      </c>
      <c r="B13" s="31" t="s">
        <v>139</v>
      </c>
      <c r="C13" s="31" t="s">
        <v>93</v>
      </c>
      <c r="D13" s="31">
        <v>225</v>
      </c>
      <c r="E13" s="31">
        <f>D13</f>
        <v>225</v>
      </c>
      <c r="F13" s="31">
        <v>295</v>
      </c>
      <c r="G13" s="31">
        <v>275</v>
      </c>
      <c r="H13" s="31">
        <f>G13</f>
        <v>275</v>
      </c>
      <c r="I13" s="159">
        <v>345</v>
      </c>
      <c r="J13" s="8"/>
      <c r="K13" s="33">
        <v>1.232</v>
      </c>
      <c r="L13" s="33"/>
      <c r="M13" s="33">
        <v>0</v>
      </c>
      <c r="N13" s="33">
        <v>6</v>
      </c>
      <c r="P13" s="30" t="str">
        <f t="shared" si="2"/>
        <v xml:space="preserve">Deluxe Room </v>
      </c>
      <c r="Q13" s="31" t="str">
        <f t="shared" si="2"/>
        <v>BB</v>
      </c>
      <c r="R13" s="31" t="str">
        <f t="shared" si="2"/>
        <v>As Quoted</v>
      </c>
      <c r="S13" s="31">
        <f>(D13*K13)+N13</f>
        <v>283.2</v>
      </c>
      <c r="T13" s="31">
        <f>(E13*K13)+(N13*2)</f>
        <v>289.2</v>
      </c>
      <c r="U13" s="31">
        <f>(F13*K13)+(N13*3)</f>
        <v>381.44</v>
      </c>
      <c r="V13" s="34">
        <f>(G13*K13)+N13</f>
        <v>344.8</v>
      </c>
      <c r="W13" s="34">
        <f>(H13*K13)+(N13*2)</f>
        <v>350.8</v>
      </c>
      <c r="X13" s="33">
        <f>(I13*K13)+(N13*3)</f>
        <v>443.04</v>
      </c>
      <c r="Z13" s="53">
        <v>15</v>
      </c>
      <c r="AA13" s="53">
        <v>15</v>
      </c>
      <c r="AB13" s="50"/>
      <c r="AC13" s="30" t="str">
        <f t="shared" si="3"/>
        <v xml:space="preserve">Deluxe Room </v>
      </c>
      <c r="AD13" s="31" t="str">
        <f t="shared" si="3"/>
        <v>BB</v>
      </c>
      <c r="AE13" s="31" t="str">
        <f t="shared" si="3"/>
        <v>As Quoted</v>
      </c>
      <c r="AF13" s="31">
        <f>S13+Z13</f>
        <v>298.2</v>
      </c>
      <c r="AG13" s="34">
        <f>T13+Z13</f>
        <v>304.2</v>
      </c>
      <c r="AH13" s="34">
        <f t="shared" si="4"/>
        <v>396.44</v>
      </c>
      <c r="AI13" s="34">
        <f t="shared" si="4"/>
        <v>359.8</v>
      </c>
      <c r="AJ13" s="34">
        <f>W13+AA13</f>
        <v>365.8</v>
      </c>
      <c r="AK13" s="34">
        <f>X13+AA13</f>
        <v>458.04</v>
      </c>
    </row>
    <row r="14" spans="1:37" ht="18" customHeight="1">
      <c r="A14" s="30" t="s">
        <v>1050</v>
      </c>
      <c r="B14" s="31" t="s">
        <v>139</v>
      </c>
      <c r="C14" s="31" t="s">
        <v>93</v>
      </c>
      <c r="D14" s="31">
        <v>160</v>
      </c>
      <c r="E14" s="31">
        <f>D14</f>
        <v>160</v>
      </c>
      <c r="F14" s="31">
        <v>0</v>
      </c>
      <c r="G14" s="31">
        <v>215</v>
      </c>
      <c r="H14" s="31">
        <f>G14</f>
        <v>215</v>
      </c>
      <c r="I14" s="159">
        <v>0</v>
      </c>
      <c r="J14" s="8"/>
      <c r="K14" s="33">
        <v>1.232</v>
      </c>
      <c r="L14" s="33"/>
      <c r="M14" s="33">
        <v>0</v>
      </c>
      <c r="N14" s="33">
        <v>0</v>
      </c>
      <c r="P14" s="30" t="str">
        <f t="shared" si="2"/>
        <v xml:space="preserve">Day Use &amp; Lunch (Superior) </v>
      </c>
      <c r="Q14" s="31" t="str">
        <f t="shared" si="2"/>
        <v>BB</v>
      </c>
      <c r="R14" s="31" t="str">
        <f t="shared" si="2"/>
        <v>As Quoted</v>
      </c>
      <c r="S14" s="31">
        <f>(D14*K14)+N14</f>
        <v>197.12</v>
      </c>
      <c r="T14" s="31">
        <f>(E14*K14)+(N14*2)</f>
        <v>197.12</v>
      </c>
      <c r="U14" s="31">
        <f>(F14*K14)+(N14*3)</f>
        <v>0</v>
      </c>
      <c r="V14" s="34">
        <f>(G14*K14)+N14</f>
        <v>264.88</v>
      </c>
      <c r="W14" s="34">
        <f>(H14*K14)+(N14*2)</f>
        <v>264.88</v>
      </c>
      <c r="X14" s="33">
        <f>(I14*K14)+(N14*3)</f>
        <v>0</v>
      </c>
      <c r="Z14" s="53">
        <v>15</v>
      </c>
      <c r="AA14" s="53">
        <v>15</v>
      </c>
      <c r="AB14" s="50"/>
      <c r="AC14" s="30" t="str">
        <f t="shared" si="3"/>
        <v xml:space="preserve">Day Use &amp; Lunch (Superior) </v>
      </c>
      <c r="AD14" s="31" t="str">
        <f t="shared" si="3"/>
        <v>BB</v>
      </c>
      <c r="AE14" s="31" t="str">
        <f t="shared" si="3"/>
        <v>As Quoted</v>
      </c>
      <c r="AF14" s="31">
        <f>S14+Z14</f>
        <v>212.12</v>
      </c>
      <c r="AG14" s="34">
        <f>T14+Z14</f>
        <v>212.12</v>
      </c>
      <c r="AH14" s="34">
        <f t="shared" si="4"/>
        <v>15</v>
      </c>
      <c r="AI14" s="34">
        <f t="shared" si="4"/>
        <v>279.88</v>
      </c>
      <c r="AJ14" s="34">
        <f>W14+AA14</f>
        <v>279.88</v>
      </c>
      <c r="AK14" s="34">
        <f>X14+AA14</f>
        <v>15</v>
      </c>
    </row>
    <row r="15" spans="1:37" ht="18" customHeight="1">
      <c r="A15" s="30" t="s">
        <v>1051</v>
      </c>
      <c r="B15" s="31" t="s">
        <v>139</v>
      </c>
      <c r="C15" s="31" t="s">
        <v>93</v>
      </c>
      <c r="D15" s="31">
        <v>175</v>
      </c>
      <c r="E15" s="31">
        <f>D15</f>
        <v>175</v>
      </c>
      <c r="F15" s="31">
        <v>0</v>
      </c>
      <c r="G15" s="31">
        <v>230</v>
      </c>
      <c r="H15" s="31">
        <f>G15</f>
        <v>230</v>
      </c>
      <c r="I15" s="159">
        <v>0</v>
      </c>
      <c r="J15" s="8"/>
      <c r="K15" s="33">
        <v>1.232</v>
      </c>
      <c r="L15" s="33"/>
      <c r="M15" s="33">
        <v>0</v>
      </c>
      <c r="N15" s="33">
        <v>0</v>
      </c>
      <c r="P15" s="30" t="str">
        <f t="shared" si="2"/>
        <v xml:space="preserve">Day Use &amp; Dinner (Superior) </v>
      </c>
      <c r="Q15" s="31" t="str">
        <f t="shared" si="2"/>
        <v>BB</v>
      </c>
      <c r="R15" s="31" t="str">
        <f t="shared" si="2"/>
        <v>As Quoted</v>
      </c>
      <c r="S15" s="31">
        <f>(D15*K15)+N15</f>
        <v>215.6</v>
      </c>
      <c r="T15" s="31">
        <f>(E15*K15)+(N15*2)</f>
        <v>215.6</v>
      </c>
      <c r="U15" s="31">
        <f>(F15*K15)+(N15*3)</f>
        <v>0</v>
      </c>
      <c r="V15" s="34">
        <f>(G15*K15)+N15</f>
        <v>283.36</v>
      </c>
      <c r="W15" s="34">
        <f>(H15*K15)+(N15*2)</f>
        <v>283.36</v>
      </c>
      <c r="X15" s="33">
        <f>(I15*K15)+(N15*3)</f>
        <v>0</v>
      </c>
      <c r="Z15" s="53">
        <v>15</v>
      </c>
      <c r="AA15" s="53">
        <v>15</v>
      </c>
      <c r="AB15" s="50"/>
      <c r="AC15" s="30" t="str">
        <f t="shared" si="3"/>
        <v xml:space="preserve">Day Use &amp; Dinner (Superior) </v>
      </c>
      <c r="AD15" s="31" t="str">
        <f t="shared" si="3"/>
        <v>BB</v>
      </c>
      <c r="AE15" s="31" t="str">
        <f t="shared" si="3"/>
        <v>As Quoted</v>
      </c>
      <c r="AF15" s="31">
        <f>S15+Z15</f>
        <v>230.6</v>
      </c>
      <c r="AG15" s="34">
        <f>T15+Z15</f>
        <v>230.6</v>
      </c>
      <c r="AH15" s="34">
        <f t="shared" si="4"/>
        <v>15</v>
      </c>
      <c r="AI15" s="34">
        <f t="shared" si="4"/>
        <v>298.36</v>
      </c>
      <c r="AJ15" s="34">
        <f>W15+AA15</f>
        <v>298.36</v>
      </c>
      <c r="AK15" s="34">
        <f>X15+AA15</f>
        <v>15</v>
      </c>
    </row>
    <row r="16" spans="1:37" ht="18" customHeight="1">
      <c r="A16" s="25" t="s">
        <v>24</v>
      </c>
      <c r="K16" s="25" t="s">
        <v>25</v>
      </c>
      <c r="P16" s="25" t="s">
        <v>26</v>
      </c>
      <c r="Z16" s="25" t="s">
        <v>27</v>
      </c>
      <c r="AC16" s="25" t="s">
        <v>28</v>
      </c>
    </row>
    <row r="17" spans="1:37" ht="18" customHeight="1">
      <c r="A17" s="299" t="s">
        <v>0</v>
      </c>
      <c r="B17" s="299" t="s">
        <v>1</v>
      </c>
      <c r="C17" s="299" t="s">
        <v>29</v>
      </c>
      <c r="D17" s="288" t="s">
        <v>47</v>
      </c>
      <c r="E17" s="289"/>
      <c r="F17" s="290"/>
      <c r="G17" s="355" t="s">
        <v>48</v>
      </c>
      <c r="H17" s="356"/>
      <c r="I17" s="356"/>
      <c r="J17" s="8"/>
      <c r="K17" s="26" t="s">
        <v>25</v>
      </c>
      <c r="L17" s="26" t="s">
        <v>33</v>
      </c>
      <c r="M17" s="26" t="s">
        <v>34</v>
      </c>
      <c r="N17" s="26" t="s">
        <v>34</v>
      </c>
      <c r="P17" s="294" t="s">
        <v>0</v>
      </c>
      <c r="Q17" s="294" t="s">
        <v>1</v>
      </c>
      <c r="R17" s="294" t="s">
        <v>29</v>
      </c>
      <c r="S17" s="291" t="str">
        <f>D17</f>
        <v>Season 3</v>
      </c>
      <c r="T17" s="292"/>
      <c r="U17" s="293"/>
      <c r="V17" s="353" t="str">
        <f>G17</f>
        <v>Season 4</v>
      </c>
      <c r="W17" s="354"/>
      <c r="X17" s="354"/>
      <c r="Z17" s="27" t="str">
        <f>S17</f>
        <v>Season 3</v>
      </c>
      <c r="AA17" s="27" t="str">
        <f>V17</f>
        <v>Season 4</v>
      </c>
      <c r="AB17" s="50"/>
      <c r="AC17" s="295" t="s">
        <v>0</v>
      </c>
      <c r="AD17" s="295" t="s">
        <v>1</v>
      </c>
      <c r="AE17" s="295" t="s">
        <v>29</v>
      </c>
      <c r="AF17" s="282" t="str">
        <f>Z17</f>
        <v>Season 3</v>
      </c>
      <c r="AG17" s="283"/>
      <c r="AH17" s="284"/>
      <c r="AI17" s="349" t="str">
        <f>AA17</f>
        <v>Season 4</v>
      </c>
      <c r="AJ17" s="350"/>
      <c r="AK17" s="350"/>
    </row>
    <row r="18" spans="1:37" ht="18" customHeight="1">
      <c r="A18" s="299"/>
      <c r="B18" s="299"/>
      <c r="C18" s="299"/>
      <c r="D18" s="288" t="s">
        <v>417</v>
      </c>
      <c r="E18" s="289"/>
      <c r="F18" s="290"/>
      <c r="G18" s="351" t="s">
        <v>1052</v>
      </c>
      <c r="H18" s="352"/>
      <c r="I18" s="352"/>
      <c r="J18" s="8"/>
      <c r="K18" s="26" t="s">
        <v>37</v>
      </c>
      <c r="L18" s="26" t="s">
        <v>38</v>
      </c>
      <c r="M18" s="26" t="s">
        <v>38</v>
      </c>
      <c r="N18" s="26" t="s">
        <v>38</v>
      </c>
      <c r="P18" s="294"/>
      <c r="Q18" s="294"/>
      <c r="R18" s="294"/>
      <c r="S18" s="291" t="str">
        <f>D18</f>
        <v>20 Dec 2019 to 10 Jan 2020</v>
      </c>
      <c r="T18" s="292"/>
      <c r="U18" s="293"/>
      <c r="V18" s="353" t="str">
        <f>G18</f>
        <v>11 Jan 2020 to 31 May 2020</v>
      </c>
      <c r="W18" s="354"/>
      <c r="X18" s="354"/>
      <c r="Z18" s="27" t="str">
        <f>S18</f>
        <v>20 Dec 2019 to 10 Jan 2020</v>
      </c>
      <c r="AA18" s="27" t="str">
        <f>V18</f>
        <v>11 Jan 2020 to 31 May 2020</v>
      </c>
      <c r="AB18" s="50"/>
      <c r="AC18" s="296"/>
      <c r="AD18" s="296"/>
      <c r="AE18" s="296"/>
      <c r="AF18" s="282" t="str">
        <f>Z18</f>
        <v>20 Dec 2019 to 10 Jan 2020</v>
      </c>
      <c r="AG18" s="283"/>
      <c r="AH18" s="284"/>
      <c r="AI18" s="349" t="str">
        <f>AA18</f>
        <v>11 Jan 2020 to 31 May 2020</v>
      </c>
      <c r="AJ18" s="350"/>
      <c r="AK18" s="350"/>
    </row>
    <row r="19" spans="1:37" ht="18" customHeight="1">
      <c r="A19" s="299"/>
      <c r="B19" s="299"/>
      <c r="C19" s="299"/>
      <c r="D19" s="29" t="s">
        <v>3</v>
      </c>
      <c r="E19" s="29" t="s">
        <v>4</v>
      </c>
      <c r="F19" s="29" t="s">
        <v>5</v>
      </c>
      <c r="G19" s="29" t="s">
        <v>3</v>
      </c>
      <c r="H19" s="29" t="s">
        <v>4</v>
      </c>
      <c r="I19" s="29" t="s">
        <v>5</v>
      </c>
      <c r="J19" s="8"/>
      <c r="K19" s="26"/>
      <c r="L19" s="26"/>
      <c r="M19" s="26"/>
      <c r="N19" s="26"/>
      <c r="P19" s="294"/>
      <c r="Q19" s="294"/>
      <c r="R19" s="294"/>
      <c r="S19" s="51" t="str">
        <f>D19</f>
        <v>Single</v>
      </c>
      <c r="T19" s="51" t="str">
        <f t="shared" ref="T19:X19" si="5">E19</f>
        <v>Double</v>
      </c>
      <c r="U19" s="51" t="str">
        <f t="shared" si="5"/>
        <v>Triple</v>
      </c>
      <c r="V19" s="51" t="str">
        <f t="shared" si="5"/>
        <v>Single</v>
      </c>
      <c r="W19" s="51" t="str">
        <f t="shared" si="5"/>
        <v>Double</v>
      </c>
      <c r="X19" s="51" t="str">
        <f t="shared" si="5"/>
        <v>Triple</v>
      </c>
      <c r="Z19" s="27"/>
      <c r="AA19" s="27"/>
      <c r="AB19" s="50"/>
      <c r="AC19" s="297"/>
      <c r="AD19" s="297"/>
      <c r="AE19" s="297"/>
      <c r="AF19" s="52" t="str">
        <f>S19</f>
        <v>Single</v>
      </c>
      <c r="AG19" s="52" t="str">
        <f t="shared" ref="AG19:AK19" si="6">T19</f>
        <v>Double</v>
      </c>
      <c r="AH19" s="52" t="str">
        <f t="shared" si="6"/>
        <v>Triple</v>
      </c>
      <c r="AI19" s="52" t="str">
        <f t="shared" si="6"/>
        <v>Single</v>
      </c>
      <c r="AJ19" s="52" t="str">
        <f t="shared" si="6"/>
        <v>Double</v>
      </c>
      <c r="AK19" s="52" t="str">
        <f t="shared" si="6"/>
        <v>Triple</v>
      </c>
    </row>
    <row r="20" spans="1:37" ht="18" customHeight="1">
      <c r="A20" s="30" t="s">
        <v>1048</v>
      </c>
      <c r="B20" s="31" t="s">
        <v>139</v>
      </c>
      <c r="C20" s="31" t="s">
        <v>93</v>
      </c>
      <c r="D20" s="31">
        <f>245+79</f>
        <v>324</v>
      </c>
      <c r="E20" s="31">
        <f>D20</f>
        <v>324</v>
      </c>
      <c r="F20" s="31">
        <f>315+79</f>
        <v>394</v>
      </c>
      <c r="G20" s="31">
        <v>245</v>
      </c>
      <c r="H20" s="31">
        <f>G20</f>
        <v>245</v>
      </c>
      <c r="I20" s="159">
        <v>315</v>
      </c>
      <c r="J20" s="8"/>
      <c r="K20" s="33">
        <v>1.232</v>
      </c>
      <c r="L20" s="33"/>
      <c r="M20" s="33">
        <v>0</v>
      </c>
      <c r="N20" s="33">
        <v>6</v>
      </c>
      <c r="P20" s="30" t="str">
        <f t="shared" ref="P20:R23" si="7">A20</f>
        <v xml:space="preserve">Superior Room </v>
      </c>
      <c r="Q20" s="31" t="str">
        <f t="shared" si="7"/>
        <v>BB</v>
      </c>
      <c r="R20" s="31" t="str">
        <f t="shared" si="7"/>
        <v>As Quoted</v>
      </c>
      <c r="S20" s="31">
        <f>(D20*K20)+N20</f>
        <v>405.16800000000001</v>
      </c>
      <c r="T20" s="31">
        <f>(E20*K20)+(N20*2)</f>
        <v>411.16800000000001</v>
      </c>
      <c r="U20" s="31">
        <f>(F20*K20)+(N20*3)</f>
        <v>503.40800000000002</v>
      </c>
      <c r="V20" s="34">
        <f>(G20*K20)+N20</f>
        <v>307.83999999999997</v>
      </c>
      <c r="W20" s="34">
        <f>(H20*K20)+(N20*2)</f>
        <v>313.83999999999997</v>
      </c>
      <c r="X20" s="33">
        <f>(I20*K20)+(N20*3)</f>
        <v>406.08</v>
      </c>
      <c r="Z20" s="53">
        <v>20</v>
      </c>
      <c r="AA20" s="53">
        <v>15</v>
      </c>
      <c r="AB20" s="50"/>
      <c r="AC20" s="30" t="str">
        <f t="shared" ref="AC20:AE23" si="8">P20</f>
        <v xml:space="preserve">Superior Room </v>
      </c>
      <c r="AD20" s="31" t="str">
        <f t="shared" si="8"/>
        <v>BB</v>
      </c>
      <c r="AE20" s="31" t="str">
        <f t="shared" si="8"/>
        <v>As Quoted</v>
      </c>
      <c r="AF20" s="31">
        <f>S20+Z20</f>
        <v>425.16800000000001</v>
      </c>
      <c r="AG20" s="34">
        <f>T20+Z20</f>
        <v>431.16800000000001</v>
      </c>
      <c r="AH20" s="34">
        <f t="shared" ref="AH20:AI23" si="9">U20+Z20</f>
        <v>523.40800000000002</v>
      </c>
      <c r="AI20" s="34">
        <f t="shared" si="9"/>
        <v>322.83999999999997</v>
      </c>
      <c r="AJ20" s="34">
        <f>W20+AA20</f>
        <v>328.84</v>
      </c>
      <c r="AK20" s="34">
        <f>X20+AA20</f>
        <v>421.08</v>
      </c>
    </row>
    <row r="21" spans="1:37" ht="18" customHeight="1">
      <c r="A21" s="30" t="s">
        <v>1049</v>
      </c>
      <c r="B21" s="31" t="s">
        <v>139</v>
      </c>
      <c r="C21" s="31" t="s">
        <v>93</v>
      </c>
      <c r="D21" s="31">
        <f>275+79</f>
        <v>354</v>
      </c>
      <c r="E21" s="31">
        <f>D21</f>
        <v>354</v>
      </c>
      <c r="F21" s="31">
        <f>345+79</f>
        <v>424</v>
      </c>
      <c r="G21" s="31">
        <v>275</v>
      </c>
      <c r="H21" s="31">
        <f>G21</f>
        <v>275</v>
      </c>
      <c r="I21" s="159">
        <v>345</v>
      </c>
      <c r="J21" s="8"/>
      <c r="K21" s="33">
        <v>1.232</v>
      </c>
      <c r="L21" s="33"/>
      <c r="M21" s="33">
        <v>0</v>
      </c>
      <c r="N21" s="33">
        <v>6</v>
      </c>
      <c r="P21" s="30" t="str">
        <f t="shared" si="7"/>
        <v xml:space="preserve">Deluxe Room </v>
      </c>
      <c r="Q21" s="31" t="str">
        <f t="shared" si="7"/>
        <v>BB</v>
      </c>
      <c r="R21" s="31" t="str">
        <f t="shared" si="7"/>
        <v>As Quoted</v>
      </c>
      <c r="S21" s="31">
        <f>(D21*K21)+N21</f>
        <v>442.12799999999999</v>
      </c>
      <c r="T21" s="31">
        <f>(E21*K21)+(N21*2)</f>
        <v>448.12799999999999</v>
      </c>
      <c r="U21" s="31">
        <f>(F21*K21)+(N21*3)</f>
        <v>540.36799999999994</v>
      </c>
      <c r="V21" s="34">
        <f>(G21*K21)+N21</f>
        <v>344.8</v>
      </c>
      <c r="W21" s="34">
        <f>(H21*K21)+(N21*2)</f>
        <v>350.8</v>
      </c>
      <c r="X21" s="33">
        <f>(I21*K21)+(N21*3)</f>
        <v>443.04</v>
      </c>
      <c r="Z21" s="53">
        <v>20</v>
      </c>
      <c r="AA21" s="53">
        <v>15</v>
      </c>
      <c r="AB21" s="50"/>
      <c r="AC21" s="30" t="str">
        <f t="shared" si="8"/>
        <v xml:space="preserve">Deluxe Room </v>
      </c>
      <c r="AD21" s="31" t="str">
        <f t="shared" si="8"/>
        <v>BB</v>
      </c>
      <c r="AE21" s="31" t="str">
        <f t="shared" si="8"/>
        <v>As Quoted</v>
      </c>
      <c r="AF21" s="31">
        <f>S21+Z21</f>
        <v>462.12799999999999</v>
      </c>
      <c r="AG21" s="34">
        <f>T21+Z21</f>
        <v>468.12799999999999</v>
      </c>
      <c r="AH21" s="34">
        <f t="shared" si="9"/>
        <v>560.36799999999994</v>
      </c>
      <c r="AI21" s="34">
        <f t="shared" si="9"/>
        <v>359.8</v>
      </c>
      <c r="AJ21" s="34">
        <f>W21+AA21</f>
        <v>365.8</v>
      </c>
      <c r="AK21" s="34">
        <f>X21+AA21</f>
        <v>458.04</v>
      </c>
    </row>
    <row r="22" spans="1:37" ht="18" customHeight="1">
      <c r="A22" s="30" t="s">
        <v>1050</v>
      </c>
      <c r="B22" s="31" t="s">
        <v>139</v>
      </c>
      <c r="C22" s="31" t="s">
        <v>93</v>
      </c>
      <c r="D22" s="31">
        <f>215+72</f>
        <v>287</v>
      </c>
      <c r="E22" s="31">
        <f>D22</f>
        <v>287</v>
      </c>
      <c r="F22" s="31">
        <v>0</v>
      </c>
      <c r="G22" s="31">
        <v>215</v>
      </c>
      <c r="H22" s="31">
        <f>G22</f>
        <v>215</v>
      </c>
      <c r="I22" s="159">
        <v>0</v>
      </c>
      <c r="J22" s="8"/>
      <c r="K22" s="33">
        <v>1.232</v>
      </c>
      <c r="L22" s="33"/>
      <c r="M22" s="33">
        <v>0</v>
      </c>
      <c r="N22" s="33">
        <v>0</v>
      </c>
      <c r="P22" s="30" t="str">
        <f t="shared" si="7"/>
        <v xml:space="preserve">Day Use &amp; Lunch (Superior) </v>
      </c>
      <c r="Q22" s="31" t="str">
        <f t="shared" si="7"/>
        <v>BB</v>
      </c>
      <c r="R22" s="31" t="str">
        <f t="shared" si="7"/>
        <v>As Quoted</v>
      </c>
      <c r="S22" s="31">
        <f>(D22*K22)+N22</f>
        <v>353.584</v>
      </c>
      <c r="T22" s="31">
        <f>(E22*K22)+(N22*2)</f>
        <v>353.584</v>
      </c>
      <c r="U22" s="31">
        <f>(F22*K22)+(N22*3)</f>
        <v>0</v>
      </c>
      <c r="V22" s="34">
        <f>(G22*K22)+N22</f>
        <v>264.88</v>
      </c>
      <c r="W22" s="34">
        <f>(H22*K22)+(N22*2)</f>
        <v>264.88</v>
      </c>
      <c r="X22" s="33">
        <f>(I22*K22)+(N22*3)</f>
        <v>0</v>
      </c>
      <c r="Z22" s="53">
        <v>20</v>
      </c>
      <c r="AA22" s="53">
        <v>15</v>
      </c>
      <c r="AB22" s="50"/>
      <c r="AC22" s="30" t="str">
        <f t="shared" si="8"/>
        <v xml:space="preserve">Day Use &amp; Lunch (Superior) </v>
      </c>
      <c r="AD22" s="31" t="str">
        <f t="shared" si="8"/>
        <v>BB</v>
      </c>
      <c r="AE22" s="31" t="str">
        <f t="shared" si="8"/>
        <v>As Quoted</v>
      </c>
      <c r="AF22" s="31">
        <f>S22+Z22</f>
        <v>373.584</v>
      </c>
      <c r="AG22" s="34">
        <f>T22+Z22</f>
        <v>373.584</v>
      </c>
      <c r="AH22" s="34">
        <f t="shared" si="9"/>
        <v>20</v>
      </c>
      <c r="AI22" s="34">
        <f t="shared" si="9"/>
        <v>279.88</v>
      </c>
      <c r="AJ22" s="34">
        <f>W22+AA22</f>
        <v>279.88</v>
      </c>
      <c r="AK22" s="34">
        <f>X22+AA22</f>
        <v>15</v>
      </c>
    </row>
    <row r="23" spans="1:37" ht="18" customHeight="1">
      <c r="A23" s="30" t="s">
        <v>1051</v>
      </c>
      <c r="B23" s="31" t="s">
        <v>139</v>
      </c>
      <c r="C23" s="31" t="s">
        <v>93</v>
      </c>
      <c r="D23" s="31">
        <f>230+72</f>
        <v>302</v>
      </c>
      <c r="E23" s="31">
        <f>D23</f>
        <v>302</v>
      </c>
      <c r="F23" s="31">
        <v>0</v>
      </c>
      <c r="G23" s="31">
        <v>230</v>
      </c>
      <c r="H23" s="31">
        <f>G23</f>
        <v>230</v>
      </c>
      <c r="I23" s="159">
        <v>0</v>
      </c>
      <c r="J23" s="8"/>
      <c r="K23" s="33">
        <v>1.232</v>
      </c>
      <c r="L23" s="33"/>
      <c r="M23" s="33">
        <v>0</v>
      </c>
      <c r="N23" s="33">
        <v>0</v>
      </c>
      <c r="P23" s="30" t="str">
        <f t="shared" si="7"/>
        <v xml:space="preserve">Day Use &amp; Dinner (Superior) </v>
      </c>
      <c r="Q23" s="31" t="str">
        <f t="shared" si="7"/>
        <v>BB</v>
      </c>
      <c r="R23" s="31" t="str">
        <f t="shared" si="7"/>
        <v>As Quoted</v>
      </c>
      <c r="S23" s="31">
        <f>(D23*K23)+N23</f>
        <v>372.06400000000002</v>
      </c>
      <c r="T23" s="31">
        <f>(E23*K23)+(N23*2)</f>
        <v>372.06400000000002</v>
      </c>
      <c r="U23" s="31">
        <f>(F23*K23)+(N23*3)</f>
        <v>0</v>
      </c>
      <c r="V23" s="34">
        <f>(G23*K23)+N23</f>
        <v>283.36</v>
      </c>
      <c r="W23" s="34">
        <f>(H23*K23)+(N23*2)</f>
        <v>283.36</v>
      </c>
      <c r="X23" s="33">
        <f>(I23*K23)+(N23*3)</f>
        <v>0</v>
      </c>
      <c r="Z23" s="53">
        <v>20</v>
      </c>
      <c r="AA23" s="53">
        <v>15</v>
      </c>
      <c r="AB23" s="50"/>
      <c r="AC23" s="30" t="str">
        <f t="shared" si="8"/>
        <v xml:space="preserve">Day Use &amp; Dinner (Superior) </v>
      </c>
      <c r="AD23" s="31" t="str">
        <f t="shared" si="8"/>
        <v>BB</v>
      </c>
      <c r="AE23" s="31" t="str">
        <f t="shared" si="8"/>
        <v>As Quoted</v>
      </c>
      <c r="AF23" s="31">
        <f>S23+Z23</f>
        <v>392.06400000000002</v>
      </c>
      <c r="AG23" s="34">
        <f>T23+Z23</f>
        <v>392.06400000000002</v>
      </c>
      <c r="AH23" s="34">
        <f t="shared" si="9"/>
        <v>20</v>
      </c>
      <c r="AI23" s="34">
        <f t="shared" si="9"/>
        <v>298.36</v>
      </c>
      <c r="AJ23" s="34">
        <f>W23+AA23</f>
        <v>298.36</v>
      </c>
      <c r="AK23" s="34">
        <f>X23+AA23</f>
        <v>15</v>
      </c>
    </row>
  </sheetData>
  <sheetProtection algorithmName="SHA-512" hashValue="FKKWSJe/G2fkHSbcMeQ4QpUOm+LgxM3uG8tFrzMOjejT0xoRDcg7ckzqnPk/XnCjlD0CckocCF2vLA6KcFiKCg==" saltValue="i/h/+UNQDb3XUDT+eby27w==" spinCount="100000" sheet="1" selectLockedCells="1" selectUnlockedCells="1"/>
  <mergeCells count="42">
    <mergeCell ref="A9:A11"/>
    <mergeCell ref="B9:B11"/>
    <mergeCell ref="C9:C11"/>
    <mergeCell ref="D9:F9"/>
    <mergeCell ref="G9:I9"/>
    <mergeCell ref="AE9:AE11"/>
    <mergeCell ref="AF9:AH9"/>
    <mergeCell ref="AI9:AK9"/>
    <mergeCell ref="D10:F10"/>
    <mergeCell ref="G10:I10"/>
    <mergeCell ref="S10:U10"/>
    <mergeCell ref="V10:X10"/>
    <mergeCell ref="AF10:AH10"/>
    <mergeCell ref="AI10:AK10"/>
    <mergeCell ref="Q9:Q11"/>
    <mergeCell ref="R9:R11"/>
    <mergeCell ref="S9:U9"/>
    <mergeCell ref="V9:X9"/>
    <mergeCell ref="AC9:AC11"/>
    <mergeCell ref="AD9:AD11"/>
    <mergeCell ref="P9:P11"/>
    <mergeCell ref="A17:A19"/>
    <mergeCell ref="B17:B19"/>
    <mergeCell ref="C17:C19"/>
    <mergeCell ref="D17:F17"/>
    <mergeCell ref="G17:I17"/>
    <mergeCell ref="AE17:AE19"/>
    <mergeCell ref="AF17:AH17"/>
    <mergeCell ref="AI17:AK17"/>
    <mergeCell ref="D18:F18"/>
    <mergeCell ref="G18:I18"/>
    <mergeCell ref="S18:U18"/>
    <mergeCell ref="V18:X18"/>
    <mergeCell ref="AF18:AH18"/>
    <mergeCell ref="AI18:AK18"/>
    <mergeCell ref="Q17:Q19"/>
    <mergeCell ref="R17:R19"/>
    <mergeCell ref="S17:U17"/>
    <mergeCell ref="V17:X17"/>
    <mergeCell ref="AC17:AC19"/>
    <mergeCell ref="AD17:AD19"/>
    <mergeCell ref="P17:P19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99007-C4CA-40F5-AC45-09D687B8BA90}">
  <sheetPr codeName="Лист97"/>
  <dimension ref="A1:IR14"/>
  <sheetViews>
    <sheetView view="pageBreakPreview" zoomScale="110" zoomScaleNormal="100" zoomScaleSheetLayoutView="110" workbookViewId="0">
      <selection activeCell="L7" sqref="L7"/>
    </sheetView>
  </sheetViews>
  <sheetFormatPr defaultColWidth="9.140625" defaultRowHeight="20.25" customHeight="1"/>
  <cols>
    <col min="1" max="1" width="24.28515625" style="1" customWidth="1"/>
    <col min="2" max="2" width="11.5703125" style="1" customWidth="1"/>
    <col min="3" max="3" width="14.140625" style="2" customWidth="1"/>
    <col min="4" max="4" width="21.7109375" style="2" customWidth="1"/>
    <col min="5" max="5" width="21.7109375" style="3" customWidth="1"/>
    <col min="6" max="7" width="21.7109375" style="1" customWidth="1"/>
    <col min="8" max="16384" width="9.140625" style="1"/>
  </cols>
  <sheetData>
    <row r="1" spans="1:252" ht="20.25" customHeight="1">
      <c r="A1" s="300" t="s">
        <v>2063</v>
      </c>
      <c r="B1" s="300"/>
      <c r="C1" s="300"/>
      <c r="D1" s="300"/>
    </row>
    <row r="2" spans="1:252" s="3" customFormat="1" ht="22.15" customHeight="1">
      <c r="A2" s="5"/>
      <c r="B2" s="5"/>
      <c r="C2" s="2"/>
      <c r="D2" s="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</row>
    <row r="3" spans="1:252" s="3" customFormat="1" ht="22.15" customHeight="1">
      <c r="A3" s="15" t="s">
        <v>10</v>
      </c>
      <c r="B3" s="5"/>
      <c r="C3" s="2"/>
      <c r="D3" s="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</row>
    <row r="4" spans="1:252" s="3" customFormat="1" ht="22.15" customHeight="1">
      <c r="A4" s="5" t="s">
        <v>11</v>
      </c>
      <c r="B4" s="5"/>
      <c r="C4" s="2"/>
      <c r="D4" s="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</row>
    <row r="5" spans="1:252" s="3" customFormat="1" ht="22.15" customHeight="1">
      <c r="A5" s="5" t="s">
        <v>12</v>
      </c>
      <c r="B5" s="5"/>
      <c r="C5" s="2"/>
      <c r="D5" s="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</row>
    <row r="6" spans="1:252" s="2" customFormat="1" ht="22.15" customHeight="1">
      <c r="A6" s="23"/>
      <c r="B6" s="1"/>
      <c r="E6" s="3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</row>
    <row r="7" spans="1:252" s="2" customFormat="1" ht="22.15" customHeight="1">
      <c r="A7" s="153" t="s">
        <v>1054</v>
      </c>
      <c r="B7" s="1"/>
      <c r="E7" s="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</row>
    <row r="8" spans="1:252" s="2" customFormat="1" ht="22.15" customHeight="1">
      <c r="A8" s="155" t="s">
        <v>1055</v>
      </c>
      <c r="B8" s="1"/>
      <c r="E8" s="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</row>
    <row r="9" spans="1:252" s="2" customFormat="1" ht="22.15" customHeight="1">
      <c r="A9" s="155" t="s">
        <v>1056</v>
      </c>
      <c r="B9" s="1"/>
      <c r="E9" s="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</row>
    <row r="10" spans="1:252" s="2" customFormat="1" ht="22.15" customHeight="1">
      <c r="A10" s="155" t="s">
        <v>670</v>
      </c>
      <c r="B10" s="1"/>
      <c r="C10" s="9"/>
      <c r="E10" s="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</row>
    <row r="11" spans="1:252" s="2" customFormat="1" ht="20.25" customHeight="1">
      <c r="A11" s="155"/>
      <c r="B11" s="1"/>
      <c r="E11" s="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</row>
    <row r="12" spans="1:252" s="2" customFormat="1" ht="20.25" customHeight="1">
      <c r="A12" s="68"/>
      <c r="B12" s="1"/>
      <c r="E12" s="3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</row>
    <row r="13" spans="1:252" s="2" customFormat="1" ht="20.25" customHeight="1">
      <c r="A13" s="48"/>
      <c r="B13" s="1"/>
      <c r="E13" s="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</row>
    <row r="14" spans="1:252" s="2" customFormat="1" ht="20.25" customHeight="1">
      <c r="A14" s="48"/>
      <c r="B14" s="1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</row>
  </sheetData>
  <mergeCells count="1">
    <mergeCell ref="A1:D1"/>
  </mergeCells>
  <pageMargins left="0.25" right="0.25" top="0.75" bottom="0.75" header="0.3" footer="0.3"/>
  <pageSetup paperSize="9" scale="73" orientation="portrait" verticalDpi="1200" r:id="rId1"/>
  <headerFooter>
    <oddFooter>&amp;L&amp;"Candara,Regular"&amp;8INTOUR MALDIVES&amp;C&amp;"Candara,Regular"&amp;8&amp;P of &amp;N&amp;R&amp;"Candara,Regular"&amp;8Hurawalhi Island Resort</oddFooter>
  </headerFooter>
  <rowBreaks count="1" manualBreakCount="1">
    <brk id="1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E1163-4D42-4411-BF2F-8A971A3F32F4}">
  <sheetPr codeName="Лист98">
    <tabColor rgb="FFFF0000"/>
  </sheetPr>
  <dimension ref="A2:AN43"/>
  <sheetViews>
    <sheetView topLeftCell="AO1" zoomScaleNormal="100" zoomScaleSheetLayoutView="100" workbookViewId="0">
      <selection sqref="A1:AN1048576"/>
    </sheetView>
  </sheetViews>
  <sheetFormatPr defaultColWidth="22.140625" defaultRowHeight="19.899999999999999" customHeight="1"/>
  <cols>
    <col min="1" max="40" width="0" style="25" hidden="1" customWidth="1"/>
    <col min="41" max="16384" width="22.140625" style="25"/>
  </cols>
  <sheetData>
    <row r="2" spans="1:40" ht="19.899999999999999" customHeight="1">
      <c r="B2" s="160"/>
    </row>
    <row r="3" spans="1:40" ht="19.899999999999999" customHeight="1">
      <c r="B3" s="161"/>
    </row>
    <row r="4" spans="1:40" ht="19.899999999999999" customHeight="1">
      <c r="B4" s="161"/>
    </row>
    <row r="5" spans="1:40" ht="19.899999999999999" customHeight="1">
      <c r="B5" s="161"/>
    </row>
    <row r="8" spans="1:40" ht="19.899999999999999" customHeight="1">
      <c r="A8" s="25" t="s">
        <v>275</v>
      </c>
      <c r="I8" s="25" t="s">
        <v>24</v>
      </c>
      <c r="Q8" s="25" t="s">
        <v>25</v>
      </c>
      <c r="W8" s="25" t="s">
        <v>26</v>
      </c>
      <c r="AE8" s="25" t="s">
        <v>27</v>
      </c>
      <c r="AH8" s="25" t="s">
        <v>28</v>
      </c>
    </row>
    <row r="9" spans="1:40" ht="19.899999999999999" customHeight="1">
      <c r="A9" s="298" t="s">
        <v>0</v>
      </c>
      <c r="B9" s="298" t="s">
        <v>1</v>
      </c>
      <c r="C9" s="298" t="s">
        <v>29</v>
      </c>
      <c r="D9" s="285" t="s">
        <v>30</v>
      </c>
      <c r="E9" s="286"/>
      <c r="F9" s="285" t="s">
        <v>31</v>
      </c>
      <c r="G9" s="286"/>
      <c r="I9" s="299" t="s">
        <v>0</v>
      </c>
      <c r="J9" s="299" t="s">
        <v>1</v>
      </c>
      <c r="K9" s="299" t="s">
        <v>29</v>
      </c>
      <c r="L9" s="288" t="str">
        <f>D9</f>
        <v>Season 1</v>
      </c>
      <c r="M9" s="289"/>
      <c r="N9" s="288" t="str">
        <f>F9</f>
        <v>Season 2</v>
      </c>
      <c r="O9" s="289"/>
      <c r="P9" s="8"/>
      <c r="Q9" s="26" t="s">
        <v>32</v>
      </c>
      <c r="R9" s="26" t="s">
        <v>33</v>
      </c>
      <c r="S9" s="26" t="s">
        <v>34</v>
      </c>
      <c r="T9" s="26" t="s">
        <v>34</v>
      </c>
      <c r="U9" s="26" t="s">
        <v>34</v>
      </c>
      <c r="W9" s="294" t="s">
        <v>0</v>
      </c>
      <c r="X9" s="294" t="s">
        <v>1</v>
      </c>
      <c r="Y9" s="294" t="s">
        <v>29</v>
      </c>
      <c r="Z9" s="291" t="str">
        <f>L9</f>
        <v>Season 1</v>
      </c>
      <c r="AA9" s="292"/>
      <c r="AB9" s="291" t="str">
        <f>N9</f>
        <v>Season 2</v>
      </c>
      <c r="AC9" s="292"/>
      <c r="AE9" s="27"/>
      <c r="AF9" s="27"/>
      <c r="AH9" s="295" t="s">
        <v>0</v>
      </c>
      <c r="AI9" s="295" t="s">
        <v>1</v>
      </c>
      <c r="AJ9" s="295" t="s">
        <v>29</v>
      </c>
      <c r="AK9" s="282" t="str">
        <f>Z9</f>
        <v>Season 1</v>
      </c>
      <c r="AL9" s="283"/>
      <c r="AM9" s="282" t="str">
        <f>AB9</f>
        <v>Season 2</v>
      </c>
      <c r="AN9" s="283"/>
    </row>
    <row r="10" spans="1:40" ht="19.899999999999999" customHeight="1">
      <c r="A10" s="298"/>
      <c r="B10" s="298"/>
      <c r="C10" s="298"/>
      <c r="D10" s="285" t="s">
        <v>416</v>
      </c>
      <c r="E10" s="286"/>
      <c r="F10" s="285" t="s">
        <v>960</v>
      </c>
      <c r="G10" s="286"/>
      <c r="I10" s="299"/>
      <c r="J10" s="299"/>
      <c r="K10" s="299"/>
      <c r="L10" s="288" t="str">
        <f>D10</f>
        <v>01 Nov 2019 to 19 Dec 2019</v>
      </c>
      <c r="M10" s="289"/>
      <c r="N10" s="288" t="str">
        <f>F10</f>
        <v>20 Dec 2019 to 06 Jan 2020</v>
      </c>
      <c r="O10" s="289"/>
      <c r="P10" s="8"/>
      <c r="Q10" s="26" t="s">
        <v>37</v>
      </c>
      <c r="R10" s="26" t="s">
        <v>38</v>
      </c>
      <c r="S10" s="26" t="s">
        <v>38</v>
      </c>
      <c r="T10" s="26" t="s">
        <v>38</v>
      </c>
      <c r="U10" s="26"/>
      <c r="W10" s="294"/>
      <c r="X10" s="294"/>
      <c r="Y10" s="294"/>
      <c r="Z10" s="291" t="str">
        <f>L10</f>
        <v>01 Nov 2019 to 19 Dec 2019</v>
      </c>
      <c r="AA10" s="292"/>
      <c r="AB10" s="291" t="str">
        <f>N10</f>
        <v>20 Dec 2019 to 06 Jan 2020</v>
      </c>
      <c r="AC10" s="292"/>
      <c r="AE10" s="27" t="s">
        <v>39</v>
      </c>
      <c r="AF10" s="27" t="s">
        <v>40</v>
      </c>
      <c r="AH10" s="296"/>
      <c r="AI10" s="296"/>
      <c r="AJ10" s="296"/>
      <c r="AK10" s="282" t="str">
        <f>Z10</f>
        <v>01 Nov 2019 to 19 Dec 2019</v>
      </c>
      <c r="AL10" s="283"/>
      <c r="AM10" s="282" t="str">
        <f>AB10</f>
        <v>20 Dec 2019 to 06 Jan 2020</v>
      </c>
      <c r="AN10" s="283"/>
    </row>
    <row r="11" spans="1:40" ht="19.899999999999999" customHeight="1">
      <c r="A11" s="298"/>
      <c r="B11" s="298"/>
      <c r="C11" s="298"/>
      <c r="D11" s="29" t="s">
        <v>3</v>
      </c>
      <c r="E11" s="29" t="s">
        <v>4</v>
      </c>
      <c r="F11" s="29" t="s">
        <v>3</v>
      </c>
      <c r="G11" s="29" t="s">
        <v>4</v>
      </c>
      <c r="I11" s="299"/>
      <c r="J11" s="299"/>
      <c r="K11" s="299"/>
      <c r="L11" s="29" t="s">
        <v>3</v>
      </c>
      <c r="M11" s="29" t="s">
        <v>4</v>
      </c>
      <c r="N11" s="29" t="s">
        <v>3</v>
      </c>
      <c r="O11" s="29" t="s">
        <v>4</v>
      </c>
      <c r="P11" s="8"/>
      <c r="Q11" s="26"/>
      <c r="R11" s="26"/>
      <c r="S11" s="26"/>
      <c r="T11" s="26"/>
      <c r="U11" s="26"/>
      <c r="W11" s="294"/>
      <c r="X11" s="294"/>
      <c r="Y11" s="294"/>
      <c r="Z11" s="29" t="s">
        <v>3</v>
      </c>
      <c r="AA11" s="29" t="s">
        <v>4</v>
      </c>
      <c r="AB11" s="29" t="s">
        <v>3</v>
      </c>
      <c r="AC11" s="29" t="s">
        <v>4</v>
      </c>
      <c r="AE11" s="27" t="s">
        <v>42</v>
      </c>
      <c r="AF11" s="27" t="s">
        <v>42</v>
      </c>
      <c r="AH11" s="297"/>
      <c r="AI11" s="297"/>
      <c r="AJ11" s="297"/>
      <c r="AK11" s="29" t="s">
        <v>3</v>
      </c>
      <c r="AL11" s="29" t="s">
        <v>4</v>
      </c>
      <c r="AM11" s="29" t="s">
        <v>3</v>
      </c>
      <c r="AN11" s="29" t="s">
        <v>4</v>
      </c>
    </row>
    <row r="12" spans="1:40" ht="19.899999999999999" customHeight="1">
      <c r="A12" s="30" t="s">
        <v>1018</v>
      </c>
      <c r="B12" s="31" t="s">
        <v>139</v>
      </c>
      <c r="C12" s="31" t="s">
        <v>93</v>
      </c>
      <c r="D12" s="31">
        <v>758</v>
      </c>
      <c r="E12" s="31">
        <v>446</v>
      </c>
      <c r="F12" s="69">
        <v>983</v>
      </c>
      <c r="G12" s="69">
        <v>578</v>
      </c>
      <c r="I12" s="30" t="str">
        <f t="shared" ref="I12:K16" si="0">A12</f>
        <v xml:space="preserve">Ocean Villa </v>
      </c>
      <c r="J12" s="31" t="str">
        <f t="shared" si="0"/>
        <v>BB</v>
      </c>
      <c r="K12" s="31" t="str">
        <f t="shared" si="0"/>
        <v>As Quoted</v>
      </c>
      <c r="L12" s="31">
        <f>SUM(D12)</f>
        <v>758</v>
      </c>
      <c r="M12" s="31">
        <f>E12*2</f>
        <v>892</v>
      </c>
      <c r="N12" s="31">
        <f t="shared" ref="N12:N16" si="1">SUM(F12)</f>
        <v>983</v>
      </c>
      <c r="O12" s="31">
        <f t="shared" ref="O12:O16" si="2">G12*2</f>
        <v>1156</v>
      </c>
      <c r="P12" s="8"/>
      <c r="Q12" s="33"/>
      <c r="R12" s="33"/>
      <c r="S12" s="33">
        <v>0</v>
      </c>
      <c r="T12" s="33">
        <v>0</v>
      </c>
      <c r="U12" s="33">
        <v>0</v>
      </c>
      <c r="W12" s="30" t="str">
        <f t="shared" ref="W12:Y16" si="3">I12</f>
        <v xml:space="preserve">Ocean Villa </v>
      </c>
      <c r="X12" s="31" t="str">
        <f t="shared" si="3"/>
        <v>BB</v>
      </c>
      <c r="Y12" s="31" t="str">
        <f t="shared" si="3"/>
        <v>As Quoted</v>
      </c>
      <c r="Z12" s="31">
        <f t="shared" ref="Z12:AA16" si="4">L12+S12</f>
        <v>758</v>
      </c>
      <c r="AA12" s="31">
        <f t="shared" si="4"/>
        <v>892</v>
      </c>
      <c r="AB12" s="31">
        <f t="shared" ref="AB12:AC16" si="5">N12+S12</f>
        <v>983</v>
      </c>
      <c r="AC12" s="31">
        <f t="shared" si="5"/>
        <v>1156</v>
      </c>
      <c r="AE12" s="35">
        <v>10</v>
      </c>
      <c r="AF12" s="35">
        <v>25</v>
      </c>
      <c r="AH12" s="30" t="str">
        <f t="shared" ref="AH12:AJ16" si="6">W12</f>
        <v xml:space="preserve">Ocean Villa </v>
      </c>
      <c r="AI12" s="31" t="str">
        <f t="shared" si="6"/>
        <v>BB</v>
      </c>
      <c r="AJ12" s="31" t="str">
        <f t="shared" si="6"/>
        <v>As Quoted</v>
      </c>
      <c r="AK12" s="31">
        <f>Z12+AE12</f>
        <v>768</v>
      </c>
      <c r="AL12" s="31">
        <f t="shared" ref="AL12:AM16" si="7">AA12+AE12</f>
        <v>902</v>
      </c>
      <c r="AM12" s="31">
        <f t="shared" si="7"/>
        <v>1008</v>
      </c>
      <c r="AN12" s="31">
        <f>AC12+AF12</f>
        <v>1181</v>
      </c>
    </row>
    <row r="13" spans="1:40" ht="19.899999999999999" customHeight="1">
      <c r="A13" s="30" t="s">
        <v>1057</v>
      </c>
      <c r="B13" s="31" t="s">
        <v>139</v>
      </c>
      <c r="C13" s="31" t="s">
        <v>93</v>
      </c>
      <c r="D13" s="31">
        <v>797</v>
      </c>
      <c r="E13" s="31">
        <v>469</v>
      </c>
      <c r="F13" s="69">
        <v>1032</v>
      </c>
      <c r="G13" s="69">
        <v>607</v>
      </c>
      <c r="I13" s="30" t="str">
        <f t="shared" si="0"/>
        <v xml:space="preserve">Romantic Ocean Villa </v>
      </c>
      <c r="J13" s="31" t="str">
        <f t="shared" si="0"/>
        <v>BB</v>
      </c>
      <c r="K13" s="31" t="str">
        <f t="shared" si="0"/>
        <v>As Quoted</v>
      </c>
      <c r="L13" s="31">
        <f>SUM(D13)</f>
        <v>797</v>
      </c>
      <c r="M13" s="31">
        <f>E13*2</f>
        <v>938</v>
      </c>
      <c r="N13" s="31">
        <f t="shared" si="1"/>
        <v>1032</v>
      </c>
      <c r="O13" s="31">
        <f t="shared" si="2"/>
        <v>1214</v>
      </c>
      <c r="P13" s="8"/>
      <c r="Q13" s="33"/>
      <c r="R13" s="33"/>
      <c r="S13" s="33">
        <v>0</v>
      </c>
      <c r="T13" s="33">
        <v>0</v>
      </c>
      <c r="U13" s="33">
        <v>0</v>
      </c>
      <c r="W13" s="30" t="str">
        <f t="shared" si="3"/>
        <v xml:space="preserve">Romantic Ocean Villa </v>
      </c>
      <c r="X13" s="31" t="str">
        <f t="shared" si="3"/>
        <v>BB</v>
      </c>
      <c r="Y13" s="31" t="str">
        <f t="shared" si="3"/>
        <v>As Quoted</v>
      </c>
      <c r="Z13" s="31">
        <f t="shared" si="4"/>
        <v>797</v>
      </c>
      <c r="AA13" s="31">
        <f t="shared" si="4"/>
        <v>938</v>
      </c>
      <c r="AB13" s="31">
        <f t="shared" si="5"/>
        <v>1032</v>
      </c>
      <c r="AC13" s="31">
        <f t="shared" si="5"/>
        <v>1214</v>
      </c>
      <c r="AE13" s="35">
        <v>10</v>
      </c>
      <c r="AF13" s="35">
        <v>25</v>
      </c>
      <c r="AH13" s="30" t="str">
        <f t="shared" si="6"/>
        <v xml:space="preserve">Romantic Ocean Villa </v>
      </c>
      <c r="AI13" s="31" t="str">
        <f t="shared" si="6"/>
        <v>BB</v>
      </c>
      <c r="AJ13" s="31" t="str">
        <f t="shared" si="6"/>
        <v>As Quoted</v>
      </c>
      <c r="AK13" s="31">
        <f>Z13+AE13</f>
        <v>807</v>
      </c>
      <c r="AL13" s="31">
        <f t="shared" si="7"/>
        <v>948</v>
      </c>
      <c r="AM13" s="31">
        <f t="shared" si="7"/>
        <v>1057</v>
      </c>
      <c r="AN13" s="31">
        <f>AC13+AF13</f>
        <v>1239</v>
      </c>
    </row>
    <row r="14" spans="1:40" ht="19.899999999999999" customHeight="1">
      <c r="A14" s="30" t="s">
        <v>202</v>
      </c>
      <c r="B14" s="31" t="s">
        <v>139</v>
      </c>
      <c r="C14" s="31" t="s">
        <v>93</v>
      </c>
      <c r="D14" s="31">
        <v>957</v>
      </c>
      <c r="E14" s="31">
        <v>563</v>
      </c>
      <c r="F14" s="69">
        <v>1238</v>
      </c>
      <c r="G14" s="69">
        <v>728</v>
      </c>
      <c r="I14" s="30" t="str">
        <f t="shared" si="0"/>
        <v>Beach Pool Villa</v>
      </c>
      <c r="J14" s="31" t="str">
        <f t="shared" si="0"/>
        <v>BB</v>
      </c>
      <c r="K14" s="31" t="str">
        <f t="shared" si="0"/>
        <v>As Quoted</v>
      </c>
      <c r="L14" s="31">
        <f>SUM(D14)</f>
        <v>957</v>
      </c>
      <c r="M14" s="31">
        <f>E14*2</f>
        <v>1126</v>
      </c>
      <c r="N14" s="31">
        <f t="shared" si="1"/>
        <v>1238</v>
      </c>
      <c r="O14" s="31">
        <f t="shared" si="2"/>
        <v>1456</v>
      </c>
      <c r="P14" s="8"/>
      <c r="Q14" s="33"/>
      <c r="R14" s="33"/>
      <c r="S14" s="33">
        <v>0</v>
      </c>
      <c r="T14" s="33">
        <v>0</v>
      </c>
      <c r="U14" s="33">
        <v>0</v>
      </c>
      <c r="W14" s="30" t="str">
        <f t="shared" si="3"/>
        <v>Beach Pool Villa</v>
      </c>
      <c r="X14" s="31" t="str">
        <f t="shared" si="3"/>
        <v>BB</v>
      </c>
      <c r="Y14" s="31" t="str">
        <f t="shared" si="3"/>
        <v>As Quoted</v>
      </c>
      <c r="Z14" s="31">
        <f t="shared" si="4"/>
        <v>957</v>
      </c>
      <c r="AA14" s="31">
        <f t="shared" si="4"/>
        <v>1126</v>
      </c>
      <c r="AB14" s="31">
        <f t="shared" si="5"/>
        <v>1238</v>
      </c>
      <c r="AC14" s="31">
        <f t="shared" si="5"/>
        <v>1456</v>
      </c>
      <c r="AE14" s="35">
        <v>10</v>
      </c>
      <c r="AF14" s="35">
        <v>25</v>
      </c>
      <c r="AH14" s="30" t="str">
        <f t="shared" si="6"/>
        <v>Beach Pool Villa</v>
      </c>
      <c r="AI14" s="31" t="str">
        <f t="shared" si="6"/>
        <v>BB</v>
      </c>
      <c r="AJ14" s="31" t="str">
        <f t="shared" si="6"/>
        <v>As Quoted</v>
      </c>
      <c r="AK14" s="31">
        <f>Z14+AE14</f>
        <v>967</v>
      </c>
      <c r="AL14" s="31">
        <f t="shared" si="7"/>
        <v>1136</v>
      </c>
      <c r="AM14" s="31">
        <f t="shared" si="7"/>
        <v>1263</v>
      </c>
      <c r="AN14" s="31">
        <f>AC14+AF14</f>
        <v>1481</v>
      </c>
    </row>
    <row r="15" spans="1:40" ht="19.899999999999999" customHeight="1">
      <c r="A15" s="30" t="s">
        <v>1058</v>
      </c>
      <c r="B15" s="31" t="s">
        <v>139</v>
      </c>
      <c r="C15" s="31" t="s">
        <v>93</v>
      </c>
      <c r="D15" s="31">
        <v>1005</v>
      </c>
      <c r="E15" s="31">
        <v>591</v>
      </c>
      <c r="F15" s="69">
        <v>1299</v>
      </c>
      <c r="G15" s="69">
        <v>764</v>
      </c>
      <c r="I15" s="30" t="str">
        <f t="shared" si="0"/>
        <v>Beach Sunset Pool Villa</v>
      </c>
      <c r="J15" s="31" t="str">
        <f t="shared" si="0"/>
        <v>BB</v>
      </c>
      <c r="K15" s="31" t="str">
        <f t="shared" si="0"/>
        <v>As Quoted</v>
      </c>
      <c r="L15" s="31">
        <f>SUM(D15)</f>
        <v>1005</v>
      </c>
      <c r="M15" s="31">
        <f>E15*2</f>
        <v>1182</v>
      </c>
      <c r="N15" s="31">
        <f t="shared" si="1"/>
        <v>1299</v>
      </c>
      <c r="O15" s="31">
        <f t="shared" si="2"/>
        <v>1528</v>
      </c>
      <c r="P15" s="8"/>
      <c r="Q15" s="33"/>
      <c r="R15" s="33"/>
      <c r="S15" s="33">
        <v>0</v>
      </c>
      <c r="T15" s="33">
        <v>0</v>
      </c>
      <c r="U15" s="33">
        <v>0</v>
      </c>
      <c r="W15" s="30" t="str">
        <f t="shared" si="3"/>
        <v>Beach Sunset Pool Villa</v>
      </c>
      <c r="X15" s="31" t="str">
        <f t="shared" si="3"/>
        <v>BB</v>
      </c>
      <c r="Y15" s="31" t="str">
        <f t="shared" si="3"/>
        <v>As Quoted</v>
      </c>
      <c r="Z15" s="31">
        <f t="shared" si="4"/>
        <v>1005</v>
      </c>
      <c r="AA15" s="31">
        <f t="shared" si="4"/>
        <v>1182</v>
      </c>
      <c r="AB15" s="31">
        <f t="shared" si="5"/>
        <v>1299</v>
      </c>
      <c r="AC15" s="31">
        <f t="shared" si="5"/>
        <v>1528</v>
      </c>
      <c r="AE15" s="35">
        <v>10</v>
      </c>
      <c r="AF15" s="35">
        <v>25</v>
      </c>
      <c r="AH15" s="30" t="str">
        <f t="shared" si="6"/>
        <v>Beach Sunset Pool Villa</v>
      </c>
      <c r="AI15" s="31" t="str">
        <f t="shared" si="6"/>
        <v>BB</v>
      </c>
      <c r="AJ15" s="31" t="str">
        <f t="shared" si="6"/>
        <v>As Quoted</v>
      </c>
      <c r="AK15" s="31">
        <f>Z15+AE15</f>
        <v>1015</v>
      </c>
      <c r="AL15" s="31">
        <f t="shared" si="7"/>
        <v>1192</v>
      </c>
      <c r="AM15" s="31">
        <f t="shared" si="7"/>
        <v>1324</v>
      </c>
      <c r="AN15" s="31">
        <f>AC15+AF15</f>
        <v>1553</v>
      </c>
    </row>
    <row r="16" spans="1:40" ht="19.899999999999999" customHeight="1">
      <c r="A16" s="30" t="s">
        <v>689</v>
      </c>
      <c r="B16" s="31" t="s">
        <v>139</v>
      </c>
      <c r="C16" s="31" t="s">
        <v>93</v>
      </c>
      <c r="D16" s="31">
        <v>1080</v>
      </c>
      <c r="E16" s="31">
        <v>635</v>
      </c>
      <c r="F16" s="69">
        <v>1396</v>
      </c>
      <c r="G16" s="69">
        <v>821</v>
      </c>
      <c r="I16" s="30" t="str">
        <f t="shared" si="0"/>
        <v>Ocean Pool Villa</v>
      </c>
      <c r="J16" s="31" t="str">
        <f t="shared" si="0"/>
        <v>BB</v>
      </c>
      <c r="K16" s="31" t="str">
        <f t="shared" si="0"/>
        <v>As Quoted</v>
      </c>
      <c r="L16" s="31">
        <f>SUM(D16)</f>
        <v>1080</v>
      </c>
      <c r="M16" s="31">
        <f>E16*2</f>
        <v>1270</v>
      </c>
      <c r="N16" s="31">
        <f t="shared" si="1"/>
        <v>1396</v>
      </c>
      <c r="O16" s="31">
        <f t="shared" si="2"/>
        <v>1642</v>
      </c>
      <c r="P16" s="8"/>
      <c r="Q16" s="33"/>
      <c r="R16" s="33"/>
      <c r="S16" s="33">
        <v>0</v>
      </c>
      <c r="T16" s="33">
        <v>0</v>
      </c>
      <c r="U16" s="33">
        <v>0</v>
      </c>
      <c r="W16" s="30" t="str">
        <f t="shared" si="3"/>
        <v>Ocean Pool Villa</v>
      </c>
      <c r="X16" s="31" t="str">
        <f t="shared" si="3"/>
        <v>BB</v>
      </c>
      <c r="Y16" s="31" t="str">
        <f t="shared" si="3"/>
        <v>As Quoted</v>
      </c>
      <c r="Z16" s="31">
        <f t="shared" si="4"/>
        <v>1080</v>
      </c>
      <c r="AA16" s="31">
        <f t="shared" si="4"/>
        <v>1270</v>
      </c>
      <c r="AB16" s="31">
        <f t="shared" si="5"/>
        <v>1396</v>
      </c>
      <c r="AC16" s="31">
        <f t="shared" si="5"/>
        <v>1642</v>
      </c>
      <c r="AE16" s="35">
        <v>10</v>
      </c>
      <c r="AF16" s="35">
        <v>25</v>
      </c>
      <c r="AH16" s="30" t="str">
        <f t="shared" si="6"/>
        <v>Ocean Pool Villa</v>
      </c>
      <c r="AI16" s="31" t="str">
        <f t="shared" si="6"/>
        <v>BB</v>
      </c>
      <c r="AJ16" s="31" t="str">
        <f t="shared" si="6"/>
        <v>As Quoted</v>
      </c>
      <c r="AK16" s="31">
        <f>Z16+AE16</f>
        <v>1090</v>
      </c>
      <c r="AL16" s="31">
        <f t="shared" si="7"/>
        <v>1280</v>
      </c>
      <c r="AM16" s="31">
        <f t="shared" si="7"/>
        <v>1421</v>
      </c>
      <c r="AN16" s="31">
        <f>AC16+AF16</f>
        <v>1667</v>
      </c>
    </row>
    <row r="17" spans="1:40" ht="19.899999999999999" customHeight="1">
      <c r="A17" s="25" t="s">
        <v>275</v>
      </c>
      <c r="I17" s="25" t="s">
        <v>24</v>
      </c>
      <c r="Q17" s="25" t="s">
        <v>25</v>
      </c>
      <c r="W17" s="25" t="s">
        <v>26</v>
      </c>
      <c r="AE17" s="25" t="s">
        <v>27</v>
      </c>
      <c r="AH17" s="25" t="s">
        <v>28</v>
      </c>
    </row>
    <row r="18" spans="1:40" ht="19.899999999999999" customHeight="1">
      <c r="A18" s="298" t="s">
        <v>0</v>
      </c>
      <c r="B18" s="298" t="s">
        <v>1</v>
      </c>
      <c r="C18" s="298" t="s">
        <v>29</v>
      </c>
      <c r="D18" s="285" t="s">
        <v>47</v>
      </c>
      <c r="E18" s="286"/>
      <c r="F18" s="285" t="s">
        <v>48</v>
      </c>
      <c r="G18" s="286"/>
      <c r="I18" s="299" t="s">
        <v>0</v>
      </c>
      <c r="J18" s="299" t="s">
        <v>1</v>
      </c>
      <c r="K18" s="299" t="s">
        <v>29</v>
      </c>
      <c r="L18" s="288" t="str">
        <f>D18</f>
        <v>Season 3</v>
      </c>
      <c r="M18" s="289"/>
      <c r="N18" s="288" t="str">
        <f>F18</f>
        <v>Season 4</v>
      </c>
      <c r="O18" s="289"/>
      <c r="P18" s="8"/>
      <c r="Q18" s="26" t="s">
        <v>32</v>
      </c>
      <c r="R18" s="26" t="s">
        <v>33</v>
      </c>
      <c r="S18" s="26" t="s">
        <v>34</v>
      </c>
      <c r="T18" s="26" t="s">
        <v>34</v>
      </c>
      <c r="U18" s="26" t="s">
        <v>34</v>
      </c>
      <c r="W18" s="294" t="s">
        <v>0</v>
      </c>
      <c r="X18" s="294" t="s">
        <v>1</v>
      </c>
      <c r="Y18" s="294" t="s">
        <v>29</v>
      </c>
      <c r="Z18" s="291" t="str">
        <f>L18</f>
        <v>Season 3</v>
      </c>
      <c r="AA18" s="292"/>
      <c r="AB18" s="291" t="str">
        <f>N18</f>
        <v>Season 4</v>
      </c>
      <c r="AC18" s="292"/>
      <c r="AE18" s="27"/>
      <c r="AF18" s="27"/>
      <c r="AH18" s="295" t="s">
        <v>0</v>
      </c>
      <c r="AI18" s="295" t="s">
        <v>1</v>
      </c>
      <c r="AJ18" s="295" t="s">
        <v>29</v>
      </c>
      <c r="AK18" s="282" t="str">
        <f>Z18</f>
        <v>Season 3</v>
      </c>
      <c r="AL18" s="283"/>
      <c r="AM18" s="282" t="str">
        <f>AB18</f>
        <v>Season 4</v>
      </c>
      <c r="AN18" s="283"/>
    </row>
    <row r="19" spans="1:40" ht="19.899999999999999" customHeight="1">
      <c r="A19" s="298"/>
      <c r="B19" s="298"/>
      <c r="C19" s="298"/>
      <c r="D19" s="285" t="s">
        <v>1059</v>
      </c>
      <c r="E19" s="286"/>
      <c r="F19" s="285" t="s">
        <v>1060</v>
      </c>
      <c r="G19" s="286"/>
      <c r="I19" s="299"/>
      <c r="J19" s="299"/>
      <c r="K19" s="299"/>
      <c r="L19" s="288" t="str">
        <f>D19</f>
        <v>07 Jan 2020 to 15 Apr 2020</v>
      </c>
      <c r="M19" s="289"/>
      <c r="N19" s="288" t="str">
        <f>F19</f>
        <v>16 Apr 2020 to 31 May 2020</v>
      </c>
      <c r="O19" s="289"/>
      <c r="P19" s="8"/>
      <c r="Q19" s="26" t="s">
        <v>37</v>
      </c>
      <c r="R19" s="26" t="s">
        <v>38</v>
      </c>
      <c r="S19" s="26" t="s">
        <v>38</v>
      </c>
      <c r="T19" s="26" t="s">
        <v>38</v>
      </c>
      <c r="U19" s="26"/>
      <c r="W19" s="294"/>
      <c r="X19" s="294"/>
      <c r="Y19" s="294"/>
      <c r="Z19" s="291" t="str">
        <f>L19</f>
        <v>07 Jan 2020 to 15 Apr 2020</v>
      </c>
      <c r="AA19" s="292"/>
      <c r="AB19" s="291" t="str">
        <f>N19</f>
        <v>16 Apr 2020 to 31 May 2020</v>
      </c>
      <c r="AC19" s="292"/>
      <c r="AE19" s="27" t="s">
        <v>39</v>
      </c>
      <c r="AF19" s="27" t="s">
        <v>40</v>
      </c>
      <c r="AH19" s="296"/>
      <c r="AI19" s="296"/>
      <c r="AJ19" s="296"/>
      <c r="AK19" s="282" t="str">
        <f>Z19</f>
        <v>07 Jan 2020 to 15 Apr 2020</v>
      </c>
      <c r="AL19" s="283"/>
      <c r="AM19" s="282" t="str">
        <f>AB19</f>
        <v>16 Apr 2020 to 31 May 2020</v>
      </c>
      <c r="AN19" s="283"/>
    </row>
    <row r="20" spans="1:40" ht="19.899999999999999" customHeight="1">
      <c r="A20" s="298"/>
      <c r="B20" s="298"/>
      <c r="C20" s="298"/>
      <c r="D20" s="29" t="s">
        <v>3</v>
      </c>
      <c r="E20" s="29" t="s">
        <v>4</v>
      </c>
      <c r="F20" s="29" t="s">
        <v>3</v>
      </c>
      <c r="G20" s="29" t="s">
        <v>4</v>
      </c>
      <c r="I20" s="299"/>
      <c r="J20" s="299"/>
      <c r="K20" s="299"/>
      <c r="L20" s="29" t="s">
        <v>3</v>
      </c>
      <c r="M20" s="29" t="s">
        <v>4</v>
      </c>
      <c r="N20" s="29" t="s">
        <v>3</v>
      </c>
      <c r="O20" s="29" t="s">
        <v>4</v>
      </c>
      <c r="P20" s="8"/>
      <c r="Q20" s="26"/>
      <c r="R20" s="26"/>
      <c r="S20" s="26"/>
      <c r="T20" s="26"/>
      <c r="U20" s="26"/>
      <c r="W20" s="294"/>
      <c r="X20" s="294"/>
      <c r="Y20" s="294"/>
      <c r="Z20" s="29" t="s">
        <v>3</v>
      </c>
      <c r="AA20" s="29" t="s">
        <v>4</v>
      </c>
      <c r="AB20" s="29" t="s">
        <v>3</v>
      </c>
      <c r="AC20" s="29" t="s">
        <v>4</v>
      </c>
      <c r="AE20" s="27" t="s">
        <v>42</v>
      </c>
      <c r="AF20" s="27" t="s">
        <v>42</v>
      </c>
      <c r="AH20" s="297"/>
      <c r="AI20" s="297"/>
      <c r="AJ20" s="297"/>
      <c r="AK20" s="29" t="s">
        <v>3</v>
      </c>
      <c r="AL20" s="29" t="s">
        <v>4</v>
      </c>
      <c r="AM20" s="29" t="s">
        <v>3</v>
      </c>
      <c r="AN20" s="29" t="s">
        <v>4</v>
      </c>
    </row>
    <row r="21" spans="1:40" ht="19.899999999999999" customHeight="1">
      <c r="A21" s="30" t="s">
        <v>1018</v>
      </c>
      <c r="B21" s="31" t="s">
        <v>139</v>
      </c>
      <c r="C21" s="31" t="s">
        <v>93</v>
      </c>
      <c r="D21" s="31">
        <v>893</v>
      </c>
      <c r="E21" s="31">
        <v>525</v>
      </c>
      <c r="F21" s="69">
        <v>670</v>
      </c>
      <c r="G21" s="69">
        <v>394</v>
      </c>
      <c r="I21" s="30" t="str">
        <f t="shared" ref="I21:K25" si="8">A21</f>
        <v xml:space="preserve">Ocean Villa </v>
      </c>
      <c r="J21" s="31" t="str">
        <f t="shared" si="8"/>
        <v>BB</v>
      </c>
      <c r="K21" s="31" t="str">
        <f t="shared" si="8"/>
        <v>As Quoted</v>
      </c>
      <c r="L21" s="31">
        <f>SUM(D21)</f>
        <v>893</v>
      </c>
      <c r="M21" s="31">
        <f>E21*2</f>
        <v>1050</v>
      </c>
      <c r="N21" s="31">
        <f t="shared" ref="N21:N25" si="9">SUM(F21)</f>
        <v>670</v>
      </c>
      <c r="O21" s="31">
        <f t="shared" ref="O21:O25" si="10">G21*2</f>
        <v>788</v>
      </c>
      <c r="P21" s="8"/>
      <c r="Q21" s="33"/>
      <c r="R21" s="33"/>
      <c r="S21" s="33">
        <v>0</v>
      </c>
      <c r="T21" s="33">
        <v>0</v>
      </c>
      <c r="U21" s="33">
        <v>0</v>
      </c>
      <c r="W21" s="30" t="str">
        <f t="shared" ref="W21:Y25" si="11">I21</f>
        <v xml:space="preserve">Ocean Villa </v>
      </c>
      <c r="X21" s="31" t="str">
        <f t="shared" si="11"/>
        <v>BB</v>
      </c>
      <c r="Y21" s="31" t="str">
        <f t="shared" si="11"/>
        <v>As Quoted</v>
      </c>
      <c r="Z21" s="31">
        <f t="shared" ref="Z21:AA25" si="12">L21+S21</f>
        <v>893</v>
      </c>
      <c r="AA21" s="31">
        <f t="shared" si="12"/>
        <v>1050</v>
      </c>
      <c r="AB21" s="31">
        <f t="shared" ref="AB21:AC25" si="13">N21+S21</f>
        <v>670</v>
      </c>
      <c r="AC21" s="31">
        <f t="shared" si="13"/>
        <v>788</v>
      </c>
      <c r="AE21" s="35">
        <v>10</v>
      </c>
      <c r="AF21" s="35">
        <v>10</v>
      </c>
      <c r="AH21" s="30" t="str">
        <f t="shared" ref="AH21:AJ25" si="14">W21</f>
        <v xml:space="preserve">Ocean Villa </v>
      </c>
      <c r="AI21" s="31" t="str">
        <f t="shared" si="14"/>
        <v>BB</v>
      </c>
      <c r="AJ21" s="31" t="str">
        <f t="shared" si="14"/>
        <v>As Quoted</v>
      </c>
      <c r="AK21" s="31">
        <f>Z21+AE21</f>
        <v>903</v>
      </c>
      <c r="AL21" s="31">
        <f t="shared" ref="AL21:AM25" si="15">AA21+AE21</f>
        <v>1060</v>
      </c>
      <c r="AM21" s="31">
        <f t="shared" si="15"/>
        <v>680</v>
      </c>
      <c r="AN21" s="31">
        <f>AC21+AF21</f>
        <v>798</v>
      </c>
    </row>
    <row r="22" spans="1:40" ht="19.899999999999999" customHeight="1">
      <c r="A22" s="30" t="s">
        <v>1057</v>
      </c>
      <c r="B22" s="31" t="s">
        <v>139</v>
      </c>
      <c r="C22" s="31" t="s">
        <v>93</v>
      </c>
      <c r="D22" s="31">
        <v>937</v>
      </c>
      <c r="E22" s="31">
        <v>551</v>
      </c>
      <c r="F22" s="69">
        <v>704</v>
      </c>
      <c r="G22" s="69">
        <v>414</v>
      </c>
      <c r="I22" s="30" t="str">
        <f t="shared" si="8"/>
        <v xml:space="preserve">Romantic Ocean Villa </v>
      </c>
      <c r="J22" s="31" t="str">
        <f t="shared" si="8"/>
        <v>BB</v>
      </c>
      <c r="K22" s="31" t="str">
        <f t="shared" si="8"/>
        <v>As Quoted</v>
      </c>
      <c r="L22" s="31">
        <f>SUM(D22)</f>
        <v>937</v>
      </c>
      <c r="M22" s="31">
        <f>E22*2</f>
        <v>1102</v>
      </c>
      <c r="N22" s="31">
        <f t="shared" si="9"/>
        <v>704</v>
      </c>
      <c r="O22" s="31">
        <f t="shared" si="10"/>
        <v>828</v>
      </c>
      <c r="P22" s="8"/>
      <c r="Q22" s="33"/>
      <c r="R22" s="33"/>
      <c r="S22" s="33">
        <v>0</v>
      </c>
      <c r="T22" s="33">
        <v>0</v>
      </c>
      <c r="U22" s="33">
        <v>0</v>
      </c>
      <c r="W22" s="30" t="str">
        <f t="shared" si="11"/>
        <v xml:space="preserve">Romantic Ocean Villa </v>
      </c>
      <c r="X22" s="31" t="str">
        <f t="shared" si="11"/>
        <v>BB</v>
      </c>
      <c r="Y22" s="31" t="str">
        <f t="shared" si="11"/>
        <v>As Quoted</v>
      </c>
      <c r="Z22" s="31">
        <f t="shared" si="12"/>
        <v>937</v>
      </c>
      <c r="AA22" s="31">
        <f t="shared" si="12"/>
        <v>1102</v>
      </c>
      <c r="AB22" s="31">
        <f t="shared" si="13"/>
        <v>704</v>
      </c>
      <c r="AC22" s="31">
        <f t="shared" si="13"/>
        <v>828</v>
      </c>
      <c r="AE22" s="35">
        <v>10</v>
      </c>
      <c r="AF22" s="35">
        <v>10</v>
      </c>
      <c r="AH22" s="30" t="str">
        <f t="shared" si="14"/>
        <v xml:space="preserve">Romantic Ocean Villa </v>
      </c>
      <c r="AI22" s="31" t="str">
        <f t="shared" si="14"/>
        <v>BB</v>
      </c>
      <c r="AJ22" s="31" t="str">
        <f t="shared" si="14"/>
        <v>As Quoted</v>
      </c>
      <c r="AK22" s="31">
        <f>Z22+AE22</f>
        <v>947</v>
      </c>
      <c r="AL22" s="31">
        <f t="shared" si="15"/>
        <v>1112</v>
      </c>
      <c r="AM22" s="31">
        <f t="shared" si="15"/>
        <v>714</v>
      </c>
      <c r="AN22" s="31">
        <f>AC22+AF22</f>
        <v>838</v>
      </c>
    </row>
    <row r="23" spans="1:40" ht="19.899999999999999" customHeight="1">
      <c r="A23" s="30" t="s">
        <v>202</v>
      </c>
      <c r="B23" s="31" t="s">
        <v>139</v>
      </c>
      <c r="C23" s="31" t="s">
        <v>93</v>
      </c>
      <c r="D23" s="31">
        <v>1125</v>
      </c>
      <c r="E23" s="31">
        <v>662</v>
      </c>
      <c r="F23" s="69">
        <v>845</v>
      </c>
      <c r="G23" s="69">
        <v>497</v>
      </c>
      <c r="I23" s="30" t="str">
        <f t="shared" si="8"/>
        <v>Beach Pool Villa</v>
      </c>
      <c r="J23" s="31" t="str">
        <f t="shared" si="8"/>
        <v>BB</v>
      </c>
      <c r="K23" s="31" t="str">
        <f t="shared" si="8"/>
        <v>As Quoted</v>
      </c>
      <c r="L23" s="31">
        <f>SUM(D23)</f>
        <v>1125</v>
      </c>
      <c r="M23" s="31">
        <f>E23*2</f>
        <v>1324</v>
      </c>
      <c r="N23" s="31">
        <f t="shared" si="9"/>
        <v>845</v>
      </c>
      <c r="O23" s="31">
        <f t="shared" si="10"/>
        <v>994</v>
      </c>
      <c r="P23" s="8"/>
      <c r="Q23" s="33"/>
      <c r="R23" s="33"/>
      <c r="S23" s="33">
        <v>0</v>
      </c>
      <c r="T23" s="33">
        <v>0</v>
      </c>
      <c r="U23" s="33">
        <v>0</v>
      </c>
      <c r="W23" s="30" t="str">
        <f t="shared" si="11"/>
        <v>Beach Pool Villa</v>
      </c>
      <c r="X23" s="31" t="str">
        <f t="shared" si="11"/>
        <v>BB</v>
      </c>
      <c r="Y23" s="31" t="str">
        <f t="shared" si="11"/>
        <v>As Quoted</v>
      </c>
      <c r="Z23" s="31">
        <f t="shared" si="12"/>
        <v>1125</v>
      </c>
      <c r="AA23" s="31">
        <f t="shared" si="12"/>
        <v>1324</v>
      </c>
      <c r="AB23" s="31">
        <f t="shared" si="13"/>
        <v>845</v>
      </c>
      <c r="AC23" s="31">
        <f t="shared" si="13"/>
        <v>994</v>
      </c>
      <c r="AE23" s="35">
        <v>10</v>
      </c>
      <c r="AF23" s="35">
        <v>10</v>
      </c>
      <c r="AH23" s="30" t="str">
        <f t="shared" si="14"/>
        <v>Beach Pool Villa</v>
      </c>
      <c r="AI23" s="31" t="str">
        <f t="shared" si="14"/>
        <v>BB</v>
      </c>
      <c r="AJ23" s="31" t="str">
        <f t="shared" si="14"/>
        <v>As Quoted</v>
      </c>
      <c r="AK23" s="31">
        <f>Z23+AE23</f>
        <v>1135</v>
      </c>
      <c r="AL23" s="31">
        <f t="shared" si="15"/>
        <v>1334</v>
      </c>
      <c r="AM23" s="31">
        <f t="shared" si="15"/>
        <v>855</v>
      </c>
      <c r="AN23" s="31">
        <f>AC23+AF23</f>
        <v>1004</v>
      </c>
    </row>
    <row r="24" spans="1:40" ht="19.899999999999999" customHeight="1">
      <c r="A24" s="30" t="s">
        <v>1058</v>
      </c>
      <c r="B24" s="31" t="s">
        <v>139</v>
      </c>
      <c r="C24" s="31" t="s">
        <v>93</v>
      </c>
      <c r="D24" s="31">
        <v>1182</v>
      </c>
      <c r="E24" s="31">
        <v>695</v>
      </c>
      <c r="F24" s="69">
        <v>886</v>
      </c>
      <c r="G24" s="69">
        <v>521</v>
      </c>
      <c r="I24" s="30" t="str">
        <f t="shared" si="8"/>
        <v>Beach Sunset Pool Villa</v>
      </c>
      <c r="J24" s="31" t="str">
        <f t="shared" si="8"/>
        <v>BB</v>
      </c>
      <c r="K24" s="31" t="str">
        <f t="shared" si="8"/>
        <v>As Quoted</v>
      </c>
      <c r="L24" s="31">
        <f>SUM(D24)</f>
        <v>1182</v>
      </c>
      <c r="M24" s="31">
        <f>E24*2</f>
        <v>1390</v>
      </c>
      <c r="N24" s="31">
        <f t="shared" si="9"/>
        <v>886</v>
      </c>
      <c r="O24" s="31">
        <f t="shared" si="10"/>
        <v>1042</v>
      </c>
      <c r="P24" s="8"/>
      <c r="Q24" s="33"/>
      <c r="R24" s="33"/>
      <c r="S24" s="33">
        <v>0</v>
      </c>
      <c r="T24" s="33">
        <v>0</v>
      </c>
      <c r="U24" s="33">
        <v>0</v>
      </c>
      <c r="W24" s="30" t="str">
        <f t="shared" si="11"/>
        <v>Beach Sunset Pool Villa</v>
      </c>
      <c r="X24" s="31" t="str">
        <f t="shared" si="11"/>
        <v>BB</v>
      </c>
      <c r="Y24" s="31" t="str">
        <f t="shared" si="11"/>
        <v>As Quoted</v>
      </c>
      <c r="Z24" s="31">
        <f t="shared" si="12"/>
        <v>1182</v>
      </c>
      <c r="AA24" s="31">
        <f t="shared" si="12"/>
        <v>1390</v>
      </c>
      <c r="AB24" s="31">
        <f t="shared" si="13"/>
        <v>886</v>
      </c>
      <c r="AC24" s="31">
        <f t="shared" si="13"/>
        <v>1042</v>
      </c>
      <c r="AE24" s="35">
        <v>10</v>
      </c>
      <c r="AF24" s="35">
        <v>10</v>
      </c>
      <c r="AH24" s="30" t="str">
        <f t="shared" si="14"/>
        <v>Beach Sunset Pool Villa</v>
      </c>
      <c r="AI24" s="31" t="str">
        <f t="shared" si="14"/>
        <v>BB</v>
      </c>
      <c r="AJ24" s="31" t="str">
        <f t="shared" si="14"/>
        <v>As Quoted</v>
      </c>
      <c r="AK24" s="31">
        <f>Z24+AE24</f>
        <v>1192</v>
      </c>
      <c r="AL24" s="31">
        <f t="shared" si="15"/>
        <v>1400</v>
      </c>
      <c r="AM24" s="31">
        <f t="shared" si="15"/>
        <v>896</v>
      </c>
      <c r="AN24" s="31">
        <f>AC24+AF24</f>
        <v>1052</v>
      </c>
    </row>
    <row r="25" spans="1:40" ht="19.899999999999999" customHeight="1">
      <c r="A25" s="30" t="s">
        <v>689</v>
      </c>
      <c r="B25" s="31" t="s">
        <v>139</v>
      </c>
      <c r="C25" s="31" t="s">
        <v>93</v>
      </c>
      <c r="D25" s="31">
        <v>1270</v>
      </c>
      <c r="E25" s="31">
        <v>747</v>
      </c>
      <c r="F25" s="69">
        <v>954</v>
      </c>
      <c r="G25" s="69">
        <v>561</v>
      </c>
      <c r="I25" s="30" t="str">
        <f t="shared" si="8"/>
        <v>Ocean Pool Villa</v>
      </c>
      <c r="J25" s="31" t="str">
        <f t="shared" si="8"/>
        <v>BB</v>
      </c>
      <c r="K25" s="31" t="str">
        <f t="shared" si="8"/>
        <v>As Quoted</v>
      </c>
      <c r="L25" s="31">
        <f>SUM(D25)</f>
        <v>1270</v>
      </c>
      <c r="M25" s="31">
        <f>E25*2</f>
        <v>1494</v>
      </c>
      <c r="N25" s="31">
        <f t="shared" si="9"/>
        <v>954</v>
      </c>
      <c r="O25" s="31">
        <f t="shared" si="10"/>
        <v>1122</v>
      </c>
      <c r="P25" s="8"/>
      <c r="Q25" s="33"/>
      <c r="R25" s="33"/>
      <c r="S25" s="33">
        <v>0</v>
      </c>
      <c r="T25" s="33">
        <v>0</v>
      </c>
      <c r="U25" s="33">
        <v>0</v>
      </c>
      <c r="W25" s="30" t="str">
        <f t="shared" si="11"/>
        <v>Ocean Pool Villa</v>
      </c>
      <c r="X25" s="31" t="str">
        <f t="shared" si="11"/>
        <v>BB</v>
      </c>
      <c r="Y25" s="31" t="str">
        <f t="shared" si="11"/>
        <v>As Quoted</v>
      </c>
      <c r="Z25" s="31">
        <f t="shared" si="12"/>
        <v>1270</v>
      </c>
      <c r="AA25" s="31">
        <f t="shared" si="12"/>
        <v>1494</v>
      </c>
      <c r="AB25" s="31">
        <f t="shared" si="13"/>
        <v>954</v>
      </c>
      <c r="AC25" s="31">
        <f t="shared" si="13"/>
        <v>1122</v>
      </c>
      <c r="AE25" s="35">
        <v>10</v>
      </c>
      <c r="AF25" s="35">
        <v>10</v>
      </c>
      <c r="AH25" s="30" t="str">
        <f t="shared" si="14"/>
        <v>Ocean Pool Villa</v>
      </c>
      <c r="AI25" s="31" t="str">
        <f t="shared" si="14"/>
        <v>BB</v>
      </c>
      <c r="AJ25" s="31" t="str">
        <f t="shared" si="14"/>
        <v>As Quoted</v>
      </c>
      <c r="AK25" s="31">
        <f>Z25+AE25</f>
        <v>1280</v>
      </c>
      <c r="AL25" s="31">
        <f t="shared" si="15"/>
        <v>1504</v>
      </c>
      <c r="AM25" s="31">
        <f t="shared" si="15"/>
        <v>964</v>
      </c>
      <c r="AN25" s="31">
        <f>AC25+AF25</f>
        <v>1132</v>
      </c>
    </row>
    <row r="26" spans="1:40" ht="19.899999999999999" customHeight="1">
      <c r="A26" s="25" t="s">
        <v>275</v>
      </c>
      <c r="I26" s="25" t="s">
        <v>24</v>
      </c>
      <c r="Q26" s="25" t="s">
        <v>25</v>
      </c>
      <c r="W26" s="25" t="s">
        <v>26</v>
      </c>
      <c r="AE26" s="25" t="s">
        <v>27</v>
      </c>
      <c r="AH26" s="25" t="s">
        <v>28</v>
      </c>
    </row>
    <row r="27" spans="1:40" ht="19.899999999999999" customHeight="1">
      <c r="A27" s="298" t="s">
        <v>0</v>
      </c>
      <c r="B27" s="298" t="s">
        <v>1</v>
      </c>
      <c r="C27" s="298" t="s">
        <v>29</v>
      </c>
      <c r="D27" s="285" t="s">
        <v>51</v>
      </c>
      <c r="E27" s="286"/>
      <c r="F27" s="285" t="s">
        <v>52</v>
      </c>
      <c r="G27" s="286"/>
      <c r="I27" s="299" t="s">
        <v>0</v>
      </c>
      <c r="J27" s="299" t="s">
        <v>1</v>
      </c>
      <c r="K27" s="299" t="s">
        <v>29</v>
      </c>
      <c r="L27" s="288" t="str">
        <f>D27</f>
        <v>Season 5</v>
      </c>
      <c r="M27" s="289"/>
      <c r="N27" s="288" t="str">
        <f>F27</f>
        <v>Season 6</v>
      </c>
      <c r="O27" s="289"/>
      <c r="P27" s="8"/>
      <c r="Q27" s="26" t="s">
        <v>32</v>
      </c>
      <c r="R27" s="26" t="s">
        <v>33</v>
      </c>
      <c r="S27" s="26" t="s">
        <v>34</v>
      </c>
      <c r="T27" s="26" t="s">
        <v>34</v>
      </c>
      <c r="U27" s="26" t="s">
        <v>34</v>
      </c>
      <c r="W27" s="294" t="s">
        <v>0</v>
      </c>
      <c r="X27" s="294" t="s">
        <v>1</v>
      </c>
      <c r="Y27" s="294" t="s">
        <v>29</v>
      </c>
      <c r="Z27" s="291" t="str">
        <f>L27</f>
        <v>Season 5</v>
      </c>
      <c r="AA27" s="292"/>
      <c r="AB27" s="291" t="str">
        <f>N27</f>
        <v>Season 6</v>
      </c>
      <c r="AC27" s="292"/>
      <c r="AE27" s="27"/>
      <c r="AF27" s="27"/>
      <c r="AH27" s="295" t="s">
        <v>0</v>
      </c>
      <c r="AI27" s="295" t="s">
        <v>1</v>
      </c>
      <c r="AJ27" s="295" t="s">
        <v>29</v>
      </c>
      <c r="AK27" s="282" t="str">
        <f>Z27</f>
        <v>Season 5</v>
      </c>
      <c r="AL27" s="283"/>
      <c r="AM27" s="282" t="str">
        <f>AB27</f>
        <v>Season 6</v>
      </c>
      <c r="AN27" s="283"/>
    </row>
    <row r="28" spans="1:40" ht="19.899999999999999" customHeight="1">
      <c r="A28" s="298"/>
      <c r="B28" s="298"/>
      <c r="C28" s="298"/>
      <c r="D28" s="285" t="s">
        <v>1061</v>
      </c>
      <c r="E28" s="286"/>
      <c r="F28" s="285" t="s">
        <v>1062</v>
      </c>
      <c r="G28" s="286"/>
      <c r="I28" s="299"/>
      <c r="J28" s="299"/>
      <c r="K28" s="299"/>
      <c r="L28" s="288" t="str">
        <f>D28</f>
        <v>01 Jun 2020 to 12 Jul 2020</v>
      </c>
      <c r="M28" s="289"/>
      <c r="N28" s="288" t="str">
        <f>F28</f>
        <v>13 Jul 2020 to 30 Sep 2020</v>
      </c>
      <c r="O28" s="289"/>
      <c r="P28" s="8"/>
      <c r="Q28" s="26" t="s">
        <v>37</v>
      </c>
      <c r="R28" s="26" t="s">
        <v>38</v>
      </c>
      <c r="S28" s="26" t="s">
        <v>38</v>
      </c>
      <c r="T28" s="26" t="s">
        <v>38</v>
      </c>
      <c r="U28" s="26"/>
      <c r="W28" s="294"/>
      <c r="X28" s="294"/>
      <c r="Y28" s="294"/>
      <c r="Z28" s="291" t="str">
        <f>L28</f>
        <v>01 Jun 2020 to 12 Jul 2020</v>
      </c>
      <c r="AA28" s="292"/>
      <c r="AB28" s="291" t="str">
        <f>N28</f>
        <v>13 Jul 2020 to 30 Sep 2020</v>
      </c>
      <c r="AC28" s="292"/>
      <c r="AE28" s="27" t="s">
        <v>39</v>
      </c>
      <c r="AF28" s="27" t="s">
        <v>40</v>
      </c>
      <c r="AH28" s="296"/>
      <c r="AI28" s="296"/>
      <c r="AJ28" s="296"/>
      <c r="AK28" s="282" t="str">
        <f>Z28</f>
        <v>01 Jun 2020 to 12 Jul 2020</v>
      </c>
      <c r="AL28" s="283"/>
      <c r="AM28" s="282" t="str">
        <f>AB28</f>
        <v>13 Jul 2020 to 30 Sep 2020</v>
      </c>
      <c r="AN28" s="283"/>
    </row>
    <row r="29" spans="1:40" ht="19.899999999999999" customHeight="1">
      <c r="A29" s="298"/>
      <c r="B29" s="298"/>
      <c r="C29" s="298"/>
      <c r="D29" s="29" t="s">
        <v>3</v>
      </c>
      <c r="E29" s="29" t="s">
        <v>4</v>
      </c>
      <c r="F29" s="29" t="s">
        <v>3</v>
      </c>
      <c r="G29" s="29" t="s">
        <v>4</v>
      </c>
      <c r="I29" s="299"/>
      <c r="J29" s="299"/>
      <c r="K29" s="299"/>
      <c r="L29" s="29" t="s">
        <v>3</v>
      </c>
      <c r="M29" s="29" t="s">
        <v>4</v>
      </c>
      <c r="N29" s="29" t="s">
        <v>3</v>
      </c>
      <c r="O29" s="29" t="s">
        <v>4</v>
      </c>
      <c r="P29" s="8"/>
      <c r="Q29" s="26"/>
      <c r="R29" s="26"/>
      <c r="S29" s="26"/>
      <c r="T29" s="26"/>
      <c r="U29" s="26"/>
      <c r="W29" s="294"/>
      <c r="X29" s="294"/>
      <c r="Y29" s="294"/>
      <c r="Z29" s="29" t="s">
        <v>3</v>
      </c>
      <c r="AA29" s="29" t="s">
        <v>4</v>
      </c>
      <c r="AB29" s="29" t="s">
        <v>3</v>
      </c>
      <c r="AC29" s="29" t="s">
        <v>4</v>
      </c>
      <c r="AE29" s="27" t="s">
        <v>42</v>
      </c>
      <c r="AF29" s="27" t="s">
        <v>42</v>
      </c>
      <c r="AH29" s="297"/>
      <c r="AI29" s="297"/>
      <c r="AJ29" s="297"/>
      <c r="AK29" s="29" t="s">
        <v>3</v>
      </c>
      <c r="AL29" s="29" t="s">
        <v>4</v>
      </c>
      <c r="AM29" s="29" t="s">
        <v>3</v>
      </c>
      <c r="AN29" s="29" t="s">
        <v>4</v>
      </c>
    </row>
    <row r="30" spans="1:40" ht="19.899999999999999" customHeight="1">
      <c r="A30" s="30" t="s">
        <v>1018</v>
      </c>
      <c r="B30" s="31" t="s">
        <v>139</v>
      </c>
      <c r="C30" s="31" t="s">
        <v>93</v>
      </c>
      <c r="D30" s="31">
        <v>491</v>
      </c>
      <c r="E30" s="31">
        <v>289</v>
      </c>
      <c r="F30" s="69">
        <v>536</v>
      </c>
      <c r="G30" s="69">
        <v>315</v>
      </c>
      <c r="I30" s="30" t="str">
        <f t="shared" ref="I30:K34" si="16">A30</f>
        <v xml:space="preserve">Ocean Villa </v>
      </c>
      <c r="J30" s="31" t="str">
        <f t="shared" si="16"/>
        <v>BB</v>
      </c>
      <c r="K30" s="31" t="str">
        <f t="shared" si="16"/>
        <v>As Quoted</v>
      </c>
      <c r="L30" s="31">
        <f>SUM(D30)</f>
        <v>491</v>
      </c>
      <c r="M30" s="31">
        <f>E30*2</f>
        <v>578</v>
      </c>
      <c r="N30" s="31">
        <f t="shared" ref="N30:N34" si="17">SUM(F30)</f>
        <v>536</v>
      </c>
      <c r="O30" s="31">
        <f t="shared" ref="O30:O34" si="18">G30*2</f>
        <v>630</v>
      </c>
      <c r="P30" s="8"/>
      <c r="Q30" s="33"/>
      <c r="R30" s="33"/>
      <c r="S30" s="33">
        <v>0</v>
      </c>
      <c r="T30" s="33">
        <v>0</v>
      </c>
      <c r="U30" s="33">
        <v>0</v>
      </c>
      <c r="W30" s="30" t="str">
        <f t="shared" ref="W30:Y34" si="19">I30</f>
        <v xml:space="preserve">Ocean Villa </v>
      </c>
      <c r="X30" s="31" t="str">
        <f t="shared" si="19"/>
        <v>BB</v>
      </c>
      <c r="Y30" s="31" t="str">
        <f t="shared" si="19"/>
        <v>As Quoted</v>
      </c>
      <c r="Z30" s="31">
        <f t="shared" ref="Z30:AA34" si="20">L30+S30</f>
        <v>491</v>
      </c>
      <c r="AA30" s="31">
        <f t="shared" si="20"/>
        <v>578</v>
      </c>
      <c r="AB30" s="31">
        <f t="shared" ref="AB30:AC34" si="21">N30+S30</f>
        <v>536</v>
      </c>
      <c r="AC30" s="31">
        <f t="shared" si="21"/>
        <v>630</v>
      </c>
      <c r="AE30" s="35">
        <v>10</v>
      </c>
      <c r="AF30" s="35">
        <v>10</v>
      </c>
      <c r="AH30" s="30" t="str">
        <f t="shared" ref="AH30:AJ34" si="22">W30</f>
        <v xml:space="preserve">Ocean Villa </v>
      </c>
      <c r="AI30" s="31" t="str">
        <f t="shared" si="22"/>
        <v>BB</v>
      </c>
      <c r="AJ30" s="31" t="str">
        <f t="shared" si="22"/>
        <v>As Quoted</v>
      </c>
      <c r="AK30" s="31">
        <f>Z30+AE30</f>
        <v>501</v>
      </c>
      <c r="AL30" s="31">
        <f t="shared" ref="AL30:AM34" si="23">AA30+AE30</f>
        <v>588</v>
      </c>
      <c r="AM30" s="31">
        <f t="shared" si="23"/>
        <v>546</v>
      </c>
      <c r="AN30" s="31">
        <f>AC30+AF30</f>
        <v>640</v>
      </c>
    </row>
    <row r="31" spans="1:40" ht="19.899999999999999" customHeight="1">
      <c r="A31" s="30" t="s">
        <v>1057</v>
      </c>
      <c r="B31" s="31" t="s">
        <v>139</v>
      </c>
      <c r="C31" s="31" t="s">
        <v>93</v>
      </c>
      <c r="D31" s="31">
        <v>515</v>
      </c>
      <c r="E31" s="31">
        <v>303</v>
      </c>
      <c r="F31" s="69">
        <v>563</v>
      </c>
      <c r="G31" s="69">
        <v>331</v>
      </c>
      <c r="I31" s="30" t="str">
        <f t="shared" si="16"/>
        <v xml:space="preserve">Romantic Ocean Villa </v>
      </c>
      <c r="J31" s="31" t="str">
        <f t="shared" si="16"/>
        <v>BB</v>
      </c>
      <c r="K31" s="31" t="str">
        <f t="shared" si="16"/>
        <v>As Quoted</v>
      </c>
      <c r="L31" s="31">
        <f>SUM(D31)</f>
        <v>515</v>
      </c>
      <c r="M31" s="31">
        <f>E31*2</f>
        <v>606</v>
      </c>
      <c r="N31" s="31">
        <f t="shared" si="17"/>
        <v>563</v>
      </c>
      <c r="O31" s="31">
        <f t="shared" si="18"/>
        <v>662</v>
      </c>
      <c r="P31" s="8"/>
      <c r="Q31" s="33"/>
      <c r="R31" s="33"/>
      <c r="S31" s="33">
        <v>0</v>
      </c>
      <c r="T31" s="33">
        <v>0</v>
      </c>
      <c r="U31" s="33">
        <v>0</v>
      </c>
      <c r="W31" s="30" t="str">
        <f t="shared" si="19"/>
        <v xml:space="preserve">Romantic Ocean Villa </v>
      </c>
      <c r="X31" s="31" t="str">
        <f t="shared" si="19"/>
        <v>BB</v>
      </c>
      <c r="Y31" s="31" t="str">
        <f t="shared" si="19"/>
        <v>As Quoted</v>
      </c>
      <c r="Z31" s="31">
        <f t="shared" si="20"/>
        <v>515</v>
      </c>
      <c r="AA31" s="31">
        <f t="shared" si="20"/>
        <v>606</v>
      </c>
      <c r="AB31" s="31">
        <f t="shared" si="21"/>
        <v>563</v>
      </c>
      <c r="AC31" s="31">
        <f t="shared" si="21"/>
        <v>662</v>
      </c>
      <c r="AE31" s="35">
        <v>10</v>
      </c>
      <c r="AF31" s="35">
        <v>10</v>
      </c>
      <c r="AH31" s="30" t="str">
        <f t="shared" si="22"/>
        <v xml:space="preserve">Romantic Ocean Villa </v>
      </c>
      <c r="AI31" s="31" t="str">
        <f t="shared" si="22"/>
        <v>BB</v>
      </c>
      <c r="AJ31" s="31" t="str">
        <f t="shared" si="22"/>
        <v>As Quoted</v>
      </c>
      <c r="AK31" s="31">
        <f>Z31+AE31</f>
        <v>525</v>
      </c>
      <c r="AL31" s="31">
        <f t="shared" si="23"/>
        <v>616</v>
      </c>
      <c r="AM31" s="31">
        <f t="shared" si="23"/>
        <v>573</v>
      </c>
      <c r="AN31" s="31">
        <f>AC31+AF31</f>
        <v>672</v>
      </c>
    </row>
    <row r="32" spans="1:40" ht="19.899999999999999" customHeight="1">
      <c r="A32" s="30" t="s">
        <v>202</v>
      </c>
      <c r="B32" s="31" t="s">
        <v>139</v>
      </c>
      <c r="C32" s="31" t="s">
        <v>93</v>
      </c>
      <c r="D32" s="31">
        <v>619</v>
      </c>
      <c r="E32" s="31">
        <v>364</v>
      </c>
      <c r="F32" s="69">
        <v>675</v>
      </c>
      <c r="G32" s="69">
        <v>397</v>
      </c>
      <c r="I32" s="30" t="str">
        <f t="shared" si="16"/>
        <v>Beach Pool Villa</v>
      </c>
      <c r="J32" s="31" t="str">
        <f t="shared" si="16"/>
        <v>BB</v>
      </c>
      <c r="K32" s="31" t="str">
        <f t="shared" si="16"/>
        <v>As Quoted</v>
      </c>
      <c r="L32" s="31">
        <f>SUM(D32)</f>
        <v>619</v>
      </c>
      <c r="M32" s="31">
        <f>E32*2</f>
        <v>728</v>
      </c>
      <c r="N32" s="31">
        <f t="shared" si="17"/>
        <v>675</v>
      </c>
      <c r="O32" s="31">
        <f t="shared" si="18"/>
        <v>794</v>
      </c>
      <c r="P32" s="8"/>
      <c r="Q32" s="33"/>
      <c r="R32" s="33"/>
      <c r="S32" s="33">
        <v>0</v>
      </c>
      <c r="T32" s="33">
        <v>0</v>
      </c>
      <c r="U32" s="33">
        <v>0</v>
      </c>
      <c r="W32" s="30" t="str">
        <f t="shared" si="19"/>
        <v>Beach Pool Villa</v>
      </c>
      <c r="X32" s="31" t="str">
        <f t="shared" si="19"/>
        <v>BB</v>
      </c>
      <c r="Y32" s="31" t="str">
        <f t="shared" si="19"/>
        <v>As Quoted</v>
      </c>
      <c r="Z32" s="31">
        <f t="shared" si="20"/>
        <v>619</v>
      </c>
      <c r="AA32" s="31">
        <f t="shared" si="20"/>
        <v>728</v>
      </c>
      <c r="AB32" s="31">
        <f t="shared" si="21"/>
        <v>675</v>
      </c>
      <c r="AC32" s="31">
        <f t="shared" si="21"/>
        <v>794</v>
      </c>
      <c r="AE32" s="35">
        <v>10</v>
      </c>
      <c r="AF32" s="35">
        <v>10</v>
      </c>
      <c r="AH32" s="30" t="str">
        <f t="shared" si="22"/>
        <v>Beach Pool Villa</v>
      </c>
      <c r="AI32" s="31" t="str">
        <f t="shared" si="22"/>
        <v>BB</v>
      </c>
      <c r="AJ32" s="31" t="str">
        <f t="shared" si="22"/>
        <v>As Quoted</v>
      </c>
      <c r="AK32" s="31">
        <f>Z32+AE32</f>
        <v>629</v>
      </c>
      <c r="AL32" s="31">
        <f t="shared" si="23"/>
        <v>738</v>
      </c>
      <c r="AM32" s="31">
        <f t="shared" si="23"/>
        <v>685</v>
      </c>
      <c r="AN32" s="31">
        <f>AC32+AF32</f>
        <v>804</v>
      </c>
    </row>
    <row r="33" spans="1:40" ht="19.899999999999999" customHeight="1">
      <c r="A33" s="30" t="s">
        <v>1058</v>
      </c>
      <c r="B33" s="31" t="s">
        <v>139</v>
      </c>
      <c r="C33" s="31" t="s">
        <v>93</v>
      </c>
      <c r="D33" s="31">
        <v>649</v>
      </c>
      <c r="E33" s="31">
        <v>382</v>
      </c>
      <c r="F33" s="69">
        <v>709</v>
      </c>
      <c r="G33" s="69">
        <v>417</v>
      </c>
      <c r="I33" s="30" t="str">
        <f t="shared" si="16"/>
        <v>Beach Sunset Pool Villa</v>
      </c>
      <c r="J33" s="31" t="str">
        <f t="shared" si="16"/>
        <v>BB</v>
      </c>
      <c r="K33" s="31" t="str">
        <f t="shared" si="16"/>
        <v>As Quoted</v>
      </c>
      <c r="L33" s="31">
        <f>SUM(D33)</f>
        <v>649</v>
      </c>
      <c r="M33" s="31">
        <f>E33*2</f>
        <v>764</v>
      </c>
      <c r="N33" s="31">
        <f t="shared" si="17"/>
        <v>709</v>
      </c>
      <c r="O33" s="31">
        <f t="shared" si="18"/>
        <v>834</v>
      </c>
      <c r="P33" s="8"/>
      <c r="Q33" s="33"/>
      <c r="R33" s="33"/>
      <c r="S33" s="33">
        <v>0</v>
      </c>
      <c r="T33" s="33">
        <v>0</v>
      </c>
      <c r="U33" s="33">
        <v>0</v>
      </c>
      <c r="W33" s="30" t="str">
        <f t="shared" si="19"/>
        <v>Beach Sunset Pool Villa</v>
      </c>
      <c r="X33" s="31" t="str">
        <f t="shared" si="19"/>
        <v>BB</v>
      </c>
      <c r="Y33" s="31" t="str">
        <f t="shared" si="19"/>
        <v>As Quoted</v>
      </c>
      <c r="Z33" s="31">
        <f t="shared" si="20"/>
        <v>649</v>
      </c>
      <c r="AA33" s="31">
        <f t="shared" si="20"/>
        <v>764</v>
      </c>
      <c r="AB33" s="31">
        <f t="shared" si="21"/>
        <v>709</v>
      </c>
      <c r="AC33" s="31">
        <f t="shared" si="21"/>
        <v>834</v>
      </c>
      <c r="AE33" s="35">
        <v>10</v>
      </c>
      <c r="AF33" s="35">
        <v>10</v>
      </c>
      <c r="AH33" s="30" t="str">
        <f t="shared" si="22"/>
        <v>Beach Sunset Pool Villa</v>
      </c>
      <c r="AI33" s="31" t="str">
        <f t="shared" si="22"/>
        <v>BB</v>
      </c>
      <c r="AJ33" s="31" t="str">
        <f t="shared" si="22"/>
        <v>As Quoted</v>
      </c>
      <c r="AK33" s="31">
        <f>Z33+AE33</f>
        <v>659</v>
      </c>
      <c r="AL33" s="31">
        <f t="shared" si="23"/>
        <v>774</v>
      </c>
      <c r="AM33" s="31">
        <f t="shared" si="23"/>
        <v>719</v>
      </c>
      <c r="AN33" s="31">
        <f>AC33+AF33</f>
        <v>844</v>
      </c>
    </row>
    <row r="34" spans="1:40" ht="19.899999999999999" customHeight="1">
      <c r="A34" s="30" t="s">
        <v>689</v>
      </c>
      <c r="B34" s="31" t="s">
        <v>139</v>
      </c>
      <c r="C34" s="31" t="s">
        <v>93</v>
      </c>
      <c r="D34" s="31">
        <v>699</v>
      </c>
      <c r="E34" s="31">
        <v>411</v>
      </c>
      <c r="F34" s="69">
        <v>762</v>
      </c>
      <c r="G34" s="69">
        <v>448</v>
      </c>
      <c r="I34" s="30" t="str">
        <f t="shared" si="16"/>
        <v>Ocean Pool Villa</v>
      </c>
      <c r="J34" s="31" t="str">
        <f t="shared" si="16"/>
        <v>BB</v>
      </c>
      <c r="K34" s="31" t="str">
        <f t="shared" si="16"/>
        <v>As Quoted</v>
      </c>
      <c r="L34" s="31">
        <f>SUM(D34)</f>
        <v>699</v>
      </c>
      <c r="M34" s="31">
        <f>E34*2</f>
        <v>822</v>
      </c>
      <c r="N34" s="31">
        <f t="shared" si="17"/>
        <v>762</v>
      </c>
      <c r="O34" s="31">
        <f t="shared" si="18"/>
        <v>896</v>
      </c>
      <c r="P34" s="8"/>
      <c r="Q34" s="33"/>
      <c r="R34" s="33"/>
      <c r="S34" s="33">
        <v>0</v>
      </c>
      <c r="T34" s="33">
        <v>0</v>
      </c>
      <c r="U34" s="33">
        <v>0</v>
      </c>
      <c r="W34" s="30" t="str">
        <f t="shared" si="19"/>
        <v>Ocean Pool Villa</v>
      </c>
      <c r="X34" s="31" t="str">
        <f t="shared" si="19"/>
        <v>BB</v>
      </c>
      <c r="Y34" s="31" t="str">
        <f t="shared" si="19"/>
        <v>As Quoted</v>
      </c>
      <c r="Z34" s="31">
        <f t="shared" si="20"/>
        <v>699</v>
      </c>
      <c r="AA34" s="31">
        <f t="shared" si="20"/>
        <v>822</v>
      </c>
      <c r="AB34" s="31">
        <f t="shared" si="21"/>
        <v>762</v>
      </c>
      <c r="AC34" s="31">
        <f t="shared" si="21"/>
        <v>896</v>
      </c>
      <c r="AE34" s="35">
        <v>10</v>
      </c>
      <c r="AF34" s="35">
        <v>10</v>
      </c>
      <c r="AH34" s="30" t="str">
        <f t="shared" si="22"/>
        <v>Ocean Pool Villa</v>
      </c>
      <c r="AI34" s="31" t="str">
        <f t="shared" si="22"/>
        <v>BB</v>
      </c>
      <c r="AJ34" s="31" t="str">
        <f t="shared" si="22"/>
        <v>As Quoted</v>
      </c>
      <c r="AK34" s="31">
        <f>Z34+AE34</f>
        <v>709</v>
      </c>
      <c r="AL34" s="31">
        <f t="shared" si="23"/>
        <v>832</v>
      </c>
      <c r="AM34" s="31">
        <f t="shared" si="23"/>
        <v>772</v>
      </c>
      <c r="AN34" s="31">
        <f>AC34+AF34</f>
        <v>906</v>
      </c>
    </row>
    <row r="35" spans="1:40" ht="19.899999999999999" customHeight="1">
      <c r="A35" s="25" t="s">
        <v>275</v>
      </c>
      <c r="I35" s="25" t="s">
        <v>24</v>
      </c>
      <c r="Q35" s="25" t="s">
        <v>25</v>
      </c>
      <c r="W35" s="25" t="s">
        <v>26</v>
      </c>
      <c r="AE35" s="25" t="s">
        <v>27</v>
      </c>
      <c r="AH35" s="25" t="s">
        <v>28</v>
      </c>
    </row>
    <row r="36" spans="1:40" ht="19.899999999999999" customHeight="1">
      <c r="A36" s="298" t="s">
        <v>0</v>
      </c>
      <c r="B36" s="298" t="s">
        <v>1</v>
      </c>
      <c r="C36" s="298" t="s">
        <v>29</v>
      </c>
      <c r="D36" s="285" t="s">
        <v>103</v>
      </c>
      <c r="E36" s="286"/>
      <c r="F36" s="285">
        <v>0</v>
      </c>
      <c r="G36" s="286"/>
      <c r="I36" s="299" t="s">
        <v>0</v>
      </c>
      <c r="J36" s="299" t="s">
        <v>1</v>
      </c>
      <c r="K36" s="299" t="s">
        <v>29</v>
      </c>
      <c r="L36" s="288" t="str">
        <f>D36</f>
        <v>Season 7</v>
      </c>
      <c r="M36" s="289"/>
      <c r="N36" s="288">
        <f>F36</f>
        <v>0</v>
      </c>
      <c r="O36" s="289"/>
      <c r="P36" s="8"/>
      <c r="Q36" s="26" t="s">
        <v>32</v>
      </c>
      <c r="R36" s="26" t="s">
        <v>33</v>
      </c>
      <c r="S36" s="26" t="s">
        <v>34</v>
      </c>
      <c r="T36" s="26" t="s">
        <v>34</v>
      </c>
      <c r="U36" s="26" t="s">
        <v>34</v>
      </c>
      <c r="W36" s="294" t="s">
        <v>0</v>
      </c>
      <c r="X36" s="294" t="s">
        <v>1</v>
      </c>
      <c r="Y36" s="294" t="s">
        <v>29</v>
      </c>
      <c r="Z36" s="291" t="str">
        <f>L36</f>
        <v>Season 7</v>
      </c>
      <c r="AA36" s="292"/>
      <c r="AB36" s="291">
        <f>N36</f>
        <v>0</v>
      </c>
      <c r="AC36" s="292"/>
      <c r="AE36" s="27"/>
      <c r="AF36" s="27"/>
      <c r="AH36" s="295" t="s">
        <v>0</v>
      </c>
      <c r="AI36" s="295" t="s">
        <v>1</v>
      </c>
      <c r="AJ36" s="295" t="s">
        <v>29</v>
      </c>
      <c r="AK36" s="282" t="str">
        <f>Z36</f>
        <v>Season 7</v>
      </c>
      <c r="AL36" s="283"/>
      <c r="AM36" s="282">
        <f>AB36</f>
        <v>0</v>
      </c>
      <c r="AN36" s="283"/>
    </row>
    <row r="37" spans="1:40" ht="19.899999999999999" customHeight="1">
      <c r="A37" s="298"/>
      <c r="B37" s="298"/>
      <c r="C37" s="298"/>
      <c r="D37" s="285" t="s">
        <v>403</v>
      </c>
      <c r="E37" s="286"/>
      <c r="F37" s="285">
        <v>0</v>
      </c>
      <c r="G37" s="286"/>
      <c r="I37" s="299"/>
      <c r="J37" s="299"/>
      <c r="K37" s="299"/>
      <c r="L37" s="288" t="str">
        <f>D37</f>
        <v>01 Oct 2020 to 31 Oct 2020</v>
      </c>
      <c r="M37" s="289"/>
      <c r="N37" s="288">
        <f>F37</f>
        <v>0</v>
      </c>
      <c r="O37" s="289"/>
      <c r="P37" s="8"/>
      <c r="Q37" s="26" t="s">
        <v>37</v>
      </c>
      <c r="R37" s="26" t="s">
        <v>38</v>
      </c>
      <c r="S37" s="26" t="s">
        <v>38</v>
      </c>
      <c r="T37" s="26" t="s">
        <v>38</v>
      </c>
      <c r="U37" s="26"/>
      <c r="W37" s="294"/>
      <c r="X37" s="294"/>
      <c r="Y37" s="294"/>
      <c r="Z37" s="291" t="str">
        <f>L37</f>
        <v>01 Oct 2020 to 31 Oct 2020</v>
      </c>
      <c r="AA37" s="292"/>
      <c r="AB37" s="291">
        <f>N37</f>
        <v>0</v>
      </c>
      <c r="AC37" s="292"/>
      <c r="AE37" s="27" t="s">
        <v>39</v>
      </c>
      <c r="AF37" s="27" t="s">
        <v>40</v>
      </c>
      <c r="AH37" s="296"/>
      <c r="AI37" s="296"/>
      <c r="AJ37" s="296"/>
      <c r="AK37" s="282" t="str">
        <f>Z37</f>
        <v>01 Oct 2020 to 31 Oct 2020</v>
      </c>
      <c r="AL37" s="283"/>
      <c r="AM37" s="282">
        <f>AB37</f>
        <v>0</v>
      </c>
      <c r="AN37" s="283"/>
    </row>
    <row r="38" spans="1:40" ht="19.899999999999999" customHeight="1">
      <c r="A38" s="298"/>
      <c r="B38" s="298"/>
      <c r="C38" s="298"/>
      <c r="D38" s="29" t="s">
        <v>3</v>
      </c>
      <c r="E38" s="29" t="s">
        <v>4</v>
      </c>
      <c r="F38" s="29">
        <v>0</v>
      </c>
      <c r="G38" s="29">
        <v>0</v>
      </c>
      <c r="I38" s="299"/>
      <c r="J38" s="299"/>
      <c r="K38" s="299"/>
      <c r="L38" s="29" t="s">
        <v>3</v>
      </c>
      <c r="M38" s="29" t="s">
        <v>4</v>
      </c>
      <c r="N38" s="29" t="s">
        <v>3</v>
      </c>
      <c r="O38" s="29" t="s">
        <v>4</v>
      </c>
      <c r="P38" s="8"/>
      <c r="Q38" s="26"/>
      <c r="R38" s="26"/>
      <c r="S38" s="26"/>
      <c r="T38" s="26"/>
      <c r="U38" s="26"/>
      <c r="W38" s="294"/>
      <c r="X38" s="294"/>
      <c r="Y38" s="294"/>
      <c r="Z38" s="29" t="s">
        <v>3</v>
      </c>
      <c r="AA38" s="29" t="s">
        <v>4</v>
      </c>
      <c r="AB38" s="29" t="s">
        <v>3</v>
      </c>
      <c r="AC38" s="29" t="s">
        <v>4</v>
      </c>
      <c r="AE38" s="27" t="s">
        <v>42</v>
      </c>
      <c r="AF38" s="27" t="s">
        <v>42</v>
      </c>
      <c r="AH38" s="297"/>
      <c r="AI38" s="297"/>
      <c r="AJ38" s="297"/>
      <c r="AK38" s="29" t="s">
        <v>3</v>
      </c>
      <c r="AL38" s="29" t="s">
        <v>4</v>
      </c>
      <c r="AM38" s="29" t="s">
        <v>3</v>
      </c>
      <c r="AN38" s="29" t="s">
        <v>4</v>
      </c>
    </row>
    <row r="39" spans="1:40" ht="19.899999999999999" customHeight="1">
      <c r="A39" s="30" t="s">
        <v>1018</v>
      </c>
      <c r="B39" s="31" t="s">
        <v>139</v>
      </c>
      <c r="C39" s="31" t="s">
        <v>93</v>
      </c>
      <c r="D39" s="31">
        <v>626</v>
      </c>
      <c r="E39" s="31">
        <v>368</v>
      </c>
      <c r="F39" s="69">
        <v>0</v>
      </c>
      <c r="G39" s="69">
        <v>0</v>
      </c>
      <c r="I39" s="30" t="str">
        <f t="shared" ref="I39:K43" si="24">A39</f>
        <v xml:space="preserve">Ocean Villa </v>
      </c>
      <c r="J39" s="31" t="str">
        <f t="shared" si="24"/>
        <v>BB</v>
      </c>
      <c r="K39" s="31" t="str">
        <f t="shared" si="24"/>
        <v>As Quoted</v>
      </c>
      <c r="L39" s="31">
        <f>SUM(D39)</f>
        <v>626</v>
      </c>
      <c r="M39" s="31">
        <f>E39*2</f>
        <v>736</v>
      </c>
      <c r="N39" s="31">
        <f t="shared" ref="N39:N43" si="25">SUM(F39)</f>
        <v>0</v>
      </c>
      <c r="O39" s="31">
        <f t="shared" ref="O39:O43" si="26">G39*2</f>
        <v>0</v>
      </c>
      <c r="P39" s="8"/>
      <c r="Q39" s="33"/>
      <c r="R39" s="33"/>
      <c r="S39" s="33">
        <v>0</v>
      </c>
      <c r="T39" s="33">
        <v>0</v>
      </c>
      <c r="U39" s="33">
        <v>0</v>
      </c>
      <c r="W39" s="30" t="str">
        <f t="shared" ref="W39:Y43" si="27">I39</f>
        <v xml:space="preserve">Ocean Villa </v>
      </c>
      <c r="X39" s="31" t="str">
        <f t="shared" si="27"/>
        <v>BB</v>
      </c>
      <c r="Y39" s="31" t="str">
        <f t="shared" si="27"/>
        <v>As Quoted</v>
      </c>
      <c r="Z39" s="31">
        <f t="shared" ref="Z39:AA43" si="28">L39+S39</f>
        <v>626</v>
      </c>
      <c r="AA39" s="31">
        <f t="shared" si="28"/>
        <v>736</v>
      </c>
      <c r="AB39" s="31">
        <f t="shared" ref="AB39:AC43" si="29">N39+S39</f>
        <v>0</v>
      </c>
      <c r="AC39" s="31">
        <f t="shared" si="29"/>
        <v>0</v>
      </c>
      <c r="AE39" s="35">
        <v>10</v>
      </c>
      <c r="AF39" s="35">
        <v>10</v>
      </c>
      <c r="AH39" s="30" t="str">
        <f t="shared" ref="AH39:AJ43" si="30">W39</f>
        <v xml:space="preserve">Ocean Villa </v>
      </c>
      <c r="AI39" s="31" t="str">
        <f t="shared" si="30"/>
        <v>BB</v>
      </c>
      <c r="AJ39" s="31" t="str">
        <f t="shared" si="30"/>
        <v>As Quoted</v>
      </c>
      <c r="AK39" s="31">
        <f>Z39+AE39</f>
        <v>636</v>
      </c>
      <c r="AL39" s="31">
        <f t="shared" ref="AL39:AM43" si="31">AA39+AE39</f>
        <v>746</v>
      </c>
      <c r="AM39" s="31">
        <f t="shared" si="31"/>
        <v>10</v>
      </c>
      <c r="AN39" s="31">
        <f>AC39+AF39</f>
        <v>10</v>
      </c>
    </row>
    <row r="40" spans="1:40" ht="19.899999999999999" customHeight="1">
      <c r="A40" s="30" t="s">
        <v>1057</v>
      </c>
      <c r="B40" s="31" t="s">
        <v>139</v>
      </c>
      <c r="C40" s="31" t="s">
        <v>93</v>
      </c>
      <c r="D40" s="31">
        <v>656</v>
      </c>
      <c r="E40" s="31">
        <v>386</v>
      </c>
      <c r="F40" s="69">
        <v>0</v>
      </c>
      <c r="G40" s="69">
        <v>0</v>
      </c>
      <c r="I40" s="30" t="str">
        <f t="shared" si="24"/>
        <v xml:space="preserve">Romantic Ocean Villa </v>
      </c>
      <c r="J40" s="31" t="str">
        <f t="shared" si="24"/>
        <v>BB</v>
      </c>
      <c r="K40" s="31" t="str">
        <f t="shared" si="24"/>
        <v>As Quoted</v>
      </c>
      <c r="L40" s="31">
        <f>SUM(D40)</f>
        <v>656</v>
      </c>
      <c r="M40" s="31">
        <f>E40*2</f>
        <v>772</v>
      </c>
      <c r="N40" s="31">
        <f t="shared" si="25"/>
        <v>0</v>
      </c>
      <c r="O40" s="31">
        <f t="shared" si="26"/>
        <v>0</v>
      </c>
      <c r="P40" s="8"/>
      <c r="Q40" s="33"/>
      <c r="R40" s="33"/>
      <c r="S40" s="33">
        <v>0</v>
      </c>
      <c r="T40" s="33">
        <v>0</v>
      </c>
      <c r="U40" s="33">
        <v>0</v>
      </c>
      <c r="W40" s="30" t="str">
        <f t="shared" si="27"/>
        <v xml:space="preserve">Romantic Ocean Villa </v>
      </c>
      <c r="X40" s="31" t="str">
        <f t="shared" si="27"/>
        <v>BB</v>
      </c>
      <c r="Y40" s="31" t="str">
        <f t="shared" si="27"/>
        <v>As Quoted</v>
      </c>
      <c r="Z40" s="31">
        <f t="shared" si="28"/>
        <v>656</v>
      </c>
      <c r="AA40" s="31">
        <f t="shared" si="28"/>
        <v>772</v>
      </c>
      <c r="AB40" s="31">
        <f t="shared" si="29"/>
        <v>0</v>
      </c>
      <c r="AC40" s="31">
        <f t="shared" si="29"/>
        <v>0</v>
      </c>
      <c r="AE40" s="35">
        <v>10</v>
      </c>
      <c r="AF40" s="35">
        <v>10</v>
      </c>
      <c r="AH40" s="30" t="str">
        <f t="shared" si="30"/>
        <v xml:space="preserve">Romantic Ocean Villa </v>
      </c>
      <c r="AI40" s="31" t="str">
        <f t="shared" si="30"/>
        <v>BB</v>
      </c>
      <c r="AJ40" s="31" t="str">
        <f t="shared" si="30"/>
        <v>As Quoted</v>
      </c>
      <c r="AK40" s="31">
        <f>Z40+AE40</f>
        <v>666</v>
      </c>
      <c r="AL40" s="31">
        <f t="shared" si="31"/>
        <v>782</v>
      </c>
      <c r="AM40" s="31">
        <f t="shared" si="31"/>
        <v>10</v>
      </c>
      <c r="AN40" s="31">
        <f>AC40+AF40</f>
        <v>10</v>
      </c>
    </row>
    <row r="41" spans="1:40" ht="19.899999999999999" customHeight="1">
      <c r="A41" s="30" t="s">
        <v>202</v>
      </c>
      <c r="B41" s="31" t="s">
        <v>139</v>
      </c>
      <c r="C41" s="31" t="s">
        <v>93</v>
      </c>
      <c r="D41" s="31">
        <v>787</v>
      </c>
      <c r="E41" s="31">
        <v>463</v>
      </c>
      <c r="F41" s="69">
        <v>0</v>
      </c>
      <c r="G41" s="69">
        <v>0</v>
      </c>
      <c r="I41" s="30" t="str">
        <f t="shared" si="24"/>
        <v>Beach Pool Villa</v>
      </c>
      <c r="J41" s="31" t="str">
        <f t="shared" si="24"/>
        <v>BB</v>
      </c>
      <c r="K41" s="31" t="str">
        <f t="shared" si="24"/>
        <v>As Quoted</v>
      </c>
      <c r="L41" s="31">
        <f>SUM(D41)</f>
        <v>787</v>
      </c>
      <c r="M41" s="31">
        <f>E41*2</f>
        <v>926</v>
      </c>
      <c r="N41" s="31">
        <f t="shared" si="25"/>
        <v>0</v>
      </c>
      <c r="O41" s="31">
        <f t="shared" si="26"/>
        <v>0</v>
      </c>
      <c r="P41" s="8"/>
      <c r="Q41" s="33"/>
      <c r="R41" s="33"/>
      <c r="S41" s="33">
        <v>0</v>
      </c>
      <c r="T41" s="33">
        <v>0</v>
      </c>
      <c r="U41" s="33">
        <v>0</v>
      </c>
      <c r="W41" s="30" t="str">
        <f t="shared" si="27"/>
        <v>Beach Pool Villa</v>
      </c>
      <c r="X41" s="31" t="str">
        <f t="shared" si="27"/>
        <v>BB</v>
      </c>
      <c r="Y41" s="31" t="str">
        <f t="shared" si="27"/>
        <v>As Quoted</v>
      </c>
      <c r="Z41" s="31">
        <f t="shared" si="28"/>
        <v>787</v>
      </c>
      <c r="AA41" s="31">
        <f t="shared" si="28"/>
        <v>926</v>
      </c>
      <c r="AB41" s="31">
        <f t="shared" si="29"/>
        <v>0</v>
      </c>
      <c r="AC41" s="31">
        <f t="shared" si="29"/>
        <v>0</v>
      </c>
      <c r="AE41" s="35">
        <v>10</v>
      </c>
      <c r="AF41" s="35">
        <v>10</v>
      </c>
      <c r="AH41" s="30" t="str">
        <f t="shared" si="30"/>
        <v>Beach Pool Villa</v>
      </c>
      <c r="AI41" s="31" t="str">
        <f t="shared" si="30"/>
        <v>BB</v>
      </c>
      <c r="AJ41" s="31" t="str">
        <f t="shared" si="30"/>
        <v>As Quoted</v>
      </c>
      <c r="AK41" s="31">
        <f>Z41+AE41</f>
        <v>797</v>
      </c>
      <c r="AL41" s="31">
        <f t="shared" si="31"/>
        <v>936</v>
      </c>
      <c r="AM41" s="31">
        <f t="shared" si="31"/>
        <v>10</v>
      </c>
      <c r="AN41" s="31">
        <f>AC41+AF41</f>
        <v>10</v>
      </c>
    </row>
    <row r="42" spans="1:40" ht="19.899999999999999" customHeight="1">
      <c r="A42" s="30" t="s">
        <v>1058</v>
      </c>
      <c r="B42" s="31" t="s">
        <v>139</v>
      </c>
      <c r="C42" s="31" t="s">
        <v>93</v>
      </c>
      <c r="D42" s="31">
        <v>826</v>
      </c>
      <c r="E42" s="31">
        <v>486</v>
      </c>
      <c r="F42" s="69">
        <v>0</v>
      </c>
      <c r="G42" s="69">
        <v>0</v>
      </c>
      <c r="I42" s="30" t="str">
        <f t="shared" si="24"/>
        <v>Beach Sunset Pool Villa</v>
      </c>
      <c r="J42" s="31" t="str">
        <f t="shared" si="24"/>
        <v>BB</v>
      </c>
      <c r="K42" s="31" t="str">
        <f t="shared" si="24"/>
        <v>As Quoted</v>
      </c>
      <c r="L42" s="31">
        <f>SUM(D42)</f>
        <v>826</v>
      </c>
      <c r="M42" s="31">
        <f>E42*2</f>
        <v>972</v>
      </c>
      <c r="N42" s="31">
        <f t="shared" si="25"/>
        <v>0</v>
      </c>
      <c r="O42" s="31">
        <f t="shared" si="26"/>
        <v>0</v>
      </c>
      <c r="P42" s="8"/>
      <c r="Q42" s="33"/>
      <c r="R42" s="33"/>
      <c r="S42" s="33">
        <v>0</v>
      </c>
      <c r="T42" s="33">
        <v>0</v>
      </c>
      <c r="U42" s="33">
        <v>0</v>
      </c>
      <c r="W42" s="30" t="str">
        <f t="shared" si="27"/>
        <v>Beach Sunset Pool Villa</v>
      </c>
      <c r="X42" s="31" t="str">
        <f t="shared" si="27"/>
        <v>BB</v>
      </c>
      <c r="Y42" s="31" t="str">
        <f t="shared" si="27"/>
        <v>As Quoted</v>
      </c>
      <c r="Z42" s="31">
        <f t="shared" si="28"/>
        <v>826</v>
      </c>
      <c r="AA42" s="31">
        <f t="shared" si="28"/>
        <v>972</v>
      </c>
      <c r="AB42" s="31">
        <f t="shared" si="29"/>
        <v>0</v>
      </c>
      <c r="AC42" s="31">
        <f t="shared" si="29"/>
        <v>0</v>
      </c>
      <c r="AE42" s="35">
        <v>10</v>
      </c>
      <c r="AF42" s="35">
        <v>10</v>
      </c>
      <c r="AH42" s="30" t="str">
        <f t="shared" si="30"/>
        <v>Beach Sunset Pool Villa</v>
      </c>
      <c r="AI42" s="31" t="str">
        <f t="shared" si="30"/>
        <v>BB</v>
      </c>
      <c r="AJ42" s="31" t="str">
        <f t="shared" si="30"/>
        <v>As Quoted</v>
      </c>
      <c r="AK42" s="31">
        <f>Z42+AE42</f>
        <v>836</v>
      </c>
      <c r="AL42" s="31">
        <f t="shared" si="31"/>
        <v>982</v>
      </c>
      <c r="AM42" s="31">
        <f t="shared" si="31"/>
        <v>10</v>
      </c>
      <c r="AN42" s="31">
        <f>AC42+AF42</f>
        <v>10</v>
      </c>
    </row>
    <row r="43" spans="1:40" ht="19.899999999999999" customHeight="1">
      <c r="A43" s="30" t="s">
        <v>689</v>
      </c>
      <c r="B43" s="31" t="s">
        <v>139</v>
      </c>
      <c r="C43" s="31" t="s">
        <v>93</v>
      </c>
      <c r="D43" s="31">
        <v>889</v>
      </c>
      <c r="E43" s="31">
        <v>523</v>
      </c>
      <c r="F43" s="69">
        <v>0</v>
      </c>
      <c r="G43" s="69">
        <v>0</v>
      </c>
      <c r="I43" s="30" t="str">
        <f t="shared" si="24"/>
        <v>Ocean Pool Villa</v>
      </c>
      <c r="J43" s="31" t="str">
        <f t="shared" si="24"/>
        <v>BB</v>
      </c>
      <c r="K43" s="31" t="str">
        <f t="shared" si="24"/>
        <v>As Quoted</v>
      </c>
      <c r="L43" s="31">
        <f>SUM(D43)</f>
        <v>889</v>
      </c>
      <c r="M43" s="31">
        <f>E43*2</f>
        <v>1046</v>
      </c>
      <c r="N43" s="31">
        <f t="shared" si="25"/>
        <v>0</v>
      </c>
      <c r="O43" s="31">
        <f t="shared" si="26"/>
        <v>0</v>
      </c>
      <c r="P43" s="8"/>
      <c r="Q43" s="33"/>
      <c r="R43" s="33"/>
      <c r="S43" s="33">
        <v>0</v>
      </c>
      <c r="T43" s="33">
        <v>0</v>
      </c>
      <c r="U43" s="33">
        <v>0</v>
      </c>
      <c r="W43" s="30" t="str">
        <f t="shared" si="27"/>
        <v>Ocean Pool Villa</v>
      </c>
      <c r="X43" s="31" t="str">
        <f t="shared" si="27"/>
        <v>BB</v>
      </c>
      <c r="Y43" s="31" t="str">
        <f t="shared" si="27"/>
        <v>As Quoted</v>
      </c>
      <c r="Z43" s="31">
        <f t="shared" si="28"/>
        <v>889</v>
      </c>
      <c r="AA43" s="31">
        <f t="shared" si="28"/>
        <v>1046</v>
      </c>
      <c r="AB43" s="31">
        <f t="shared" si="29"/>
        <v>0</v>
      </c>
      <c r="AC43" s="31">
        <f t="shared" si="29"/>
        <v>0</v>
      </c>
      <c r="AE43" s="35">
        <v>10</v>
      </c>
      <c r="AF43" s="35">
        <v>10</v>
      </c>
      <c r="AH43" s="30" t="str">
        <f t="shared" si="30"/>
        <v>Ocean Pool Villa</v>
      </c>
      <c r="AI43" s="31" t="str">
        <f t="shared" si="30"/>
        <v>BB</v>
      </c>
      <c r="AJ43" s="31" t="str">
        <f t="shared" si="30"/>
        <v>As Quoted</v>
      </c>
      <c r="AK43" s="31">
        <f>Z43+AE43</f>
        <v>899</v>
      </c>
      <c r="AL43" s="31">
        <f t="shared" si="31"/>
        <v>1056</v>
      </c>
      <c r="AM43" s="31">
        <f t="shared" si="31"/>
        <v>10</v>
      </c>
      <c r="AN43" s="31">
        <f>AC43+AF43</f>
        <v>10</v>
      </c>
    </row>
  </sheetData>
  <sheetProtection password="D8E4" sheet="1" selectLockedCells="1" selectUnlockedCells="1"/>
  <mergeCells count="112">
    <mergeCell ref="L9:M9"/>
    <mergeCell ref="N9:O9"/>
    <mergeCell ref="W9:W11"/>
    <mergeCell ref="X9:X11"/>
    <mergeCell ref="A9:A11"/>
    <mergeCell ref="B9:B11"/>
    <mergeCell ref="C9:C11"/>
    <mergeCell ref="D9:E9"/>
    <mergeCell ref="F9:G9"/>
    <mergeCell ref="I9:I11"/>
    <mergeCell ref="A18:A20"/>
    <mergeCell ref="B18:B20"/>
    <mergeCell ref="C18:C20"/>
    <mergeCell ref="D18:E18"/>
    <mergeCell ref="F18:G18"/>
    <mergeCell ref="I18:I20"/>
    <mergeCell ref="AK9:AL9"/>
    <mergeCell ref="AM9:AN9"/>
    <mergeCell ref="D10:E10"/>
    <mergeCell ref="F10:G10"/>
    <mergeCell ref="L10:M10"/>
    <mergeCell ref="N10:O10"/>
    <mergeCell ref="Z10:AA10"/>
    <mergeCell ref="AB10:AC10"/>
    <mergeCell ref="AK10:AL10"/>
    <mergeCell ref="AM10:AN10"/>
    <mergeCell ref="Y9:Y11"/>
    <mergeCell ref="Z9:AA9"/>
    <mergeCell ref="AB9:AC9"/>
    <mergeCell ref="AH9:AH11"/>
    <mergeCell ref="AI9:AI11"/>
    <mergeCell ref="AJ9:AJ11"/>
    <mergeCell ref="J9:J11"/>
    <mergeCell ref="K9:K11"/>
    <mergeCell ref="AK18:AL18"/>
    <mergeCell ref="AM18:AN18"/>
    <mergeCell ref="D19:E19"/>
    <mergeCell ref="F19:G19"/>
    <mergeCell ref="L19:M19"/>
    <mergeCell ref="N19:O19"/>
    <mergeCell ref="Z19:AA19"/>
    <mergeCell ref="AB19:AC19"/>
    <mergeCell ref="AK19:AL19"/>
    <mergeCell ref="AM19:AN19"/>
    <mergeCell ref="Y18:Y20"/>
    <mergeCell ref="Z18:AA18"/>
    <mergeCell ref="AB18:AC18"/>
    <mergeCell ref="AH18:AH20"/>
    <mergeCell ref="AI18:AI20"/>
    <mergeCell ref="AJ18:AJ20"/>
    <mergeCell ref="J18:J20"/>
    <mergeCell ref="K18:K20"/>
    <mergeCell ref="L18:M18"/>
    <mergeCell ref="N18:O18"/>
    <mergeCell ref="W18:W20"/>
    <mergeCell ref="X18:X20"/>
    <mergeCell ref="L27:M27"/>
    <mergeCell ref="N27:O27"/>
    <mergeCell ref="W27:W29"/>
    <mergeCell ref="X27:X29"/>
    <mergeCell ref="A27:A29"/>
    <mergeCell ref="B27:B29"/>
    <mergeCell ref="C27:C29"/>
    <mergeCell ref="D27:E27"/>
    <mergeCell ref="F27:G27"/>
    <mergeCell ref="I27:I29"/>
    <mergeCell ref="A36:A38"/>
    <mergeCell ref="B36:B38"/>
    <mergeCell ref="C36:C38"/>
    <mergeCell ref="D36:E36"/>
    <mergeCell ref="F36:G36"/>
    <mergeCell ref="I36:I38"/>
    <mergeCell ref="AK27:AL27"/>
    <mergeCell ref="AM27:AN27"/>
    <mergeCell ref="D28:E28"/>
    <mergeCell ref="F28:G28"/>
    <mergeCell ref="L28:M28"/>
    <mergeCell ref="N28:O28"/>
    <mergeCell ref="Z28:AA28"/>
    <mergeCell ref="AB28:AC28"/>
    <mergeCell ref="AK28:AL28"/>
    <mergeCell ref="AM28:AN28"/>
    <mergeCell ref="Y27:Y29"/>
    <mergeCell ref="Z27:AA27"/>
    <mergeCell ref="AB27:AC27"/>
    <mergeCell ref="AH27:AH29"/>
    <mergeCell ref="AI27:AI29"/>
    <mergeCell ref="AJ27:AJ29"/>
    <mergeCell ref="J27:J29"/>
    <mergeCell ref="K27:K29"/>
    <mergeCell ref="AK36:AL36"/>
    <mergeCell ref="AM36:AN36"/>
    <mergeCell ref="D37:E37"/>
    <mergeCell ref="F37:G37"/>
    <mergeCell ref="L37:M37"/>
    <mergeCell ref="N37:O37"/>
    <mergeCell ref="Z37:AA37"/>
    <mergeCell ref="AB37:AC37"/>
    <mergeCell ref="AK37:AL37"/>
    <mergeCell ref="AM37:AN37"/>
    <mergeCell ref="Y36:Y38"/>
    <mergeCell ref="Z36:AA36"/>
    <mergeCell ref="AB36:AC36"/>
    <mergeCell ref="AH36:AH38"/>
    <mergeCell ref="AI36:AI38"/>
    <mergeCell ref="AJ36:AJ38"/>
    <mergeCell ref="J36:J38"/>
    <mergeCell ref="K36:K38"/>
    <mergeCell ref="L36:M36"/>
    <mergeCell ref="N36:O36"/>
    <mergeCell ref="W36:W38"/>
    <mergeCell ref="X36:X38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C6A97-887D-43B6-A947-440277D9FF25}">
  <sheetPr codeName="Лист99"/>
  <dimension ref="A1:IP28"/>
  <sheetViews>
    <sheetView view="pageBreakPreview" zoomScale="115" zoomScaleNormal="100" zoomScaleSheetLayoutView="115" workbookViewId="0">
      <selection activeCell="G1" sqref="G1"/>
    </sheetView>
  </sheetViews>
  <sheetFormatPr defaultColWidth="9.140625" defaultRowHeight="20.25" customHeight="1"/>
  <cols>
    <col min="1" max="1" width="35" style="1" customWidth="1"/>
    <col min="2" max="2" width="11.28515625" style="1" customWidth="1"/>
    <col min="3" max="3" width="15.7109375" style="2" customWidth="1"/>
    <col min="4" max="4" width="20.28515625" style="2" customWidth="1"/>
    <col min="5" max="5" width="21.140625" style="3" customWidth="1"/>
    <col min="6" max="6" width="21" style="3" customWidth="1"/>
    <col min="7" max="7" width="21.140625" style="3" customWidth="1"/>
    <col min="8" max="16384" width="9.140625" style="1"/>
  </cols>
  <sheetData>
    <row r="1" spans="1:250" ht="20.25" customHeight="1">
      <c r="A1" s="300" t="s">
        <v>2062</v>
      </c>
      <c r="B1" s="300"/>
      <c r="C1" s="300"/>
      <c r="D1" s="300"/>
      <c r="G1" s="54"/>
    </row>
    <row r="2" spans="1:250" s="2" customFormat="1" ht="24.6" customHeight="1">
      <c r="A2" s="22"/>
      <c r="B2" s="5"/>
      <c r="E2" s="3"/>
      <c r="F2" s="3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</row>
    <row r="3" spans="1:250" s="2" customFormat="1" ht="24.6" customHeight="1">
      <c r="A3" s="15" t="s">
        <v>10</v>
      </c>
      <c r="B3" s="15"/>
      <c r="E3" s="3"/>
      <c r="F3" s="3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</row>
    <row r="4" spans="1:250" s="2" customFormat="1" ht="24.6" customHeight="1">
      <c r="A4" s="5" t="s">
        <v>11</v>
      </c>
      <c r="B4" s="5"/>
      <c r="E4" s="3"/>
      <c r="F4" s="3"/>
      <c r="G4" s="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</row>
    <row r="5" spans="1:250" s="2" customFormat="1" ht="24.6" customHeight="1">
      <c r="A5" s="5" t="s">
        <v>12</v>
      </c>
      <c r="B5" s="5"/>
      <c r="E5" s="3"/>
      <c r="F5" s="3"/>
      <c r="G5" s="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1:250" s="2" customFormat="1" ht="24.6" customHeight="1">
      <c r="A6" s="5" t="s">
        <v>108</v>
      </c>
      <c r="B6" s="5"/>
      <c r="E6" s="3"/>
      <c r="F6" s="3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</row>
    <row r="7" spans="1:250" s="2" customFormat="1" ht="24.6" customHeight="1">
      <c r="A7" s="5"/>
      <c r="B7" s="5"/>
      <c r="E7" s="3"/>
      <c r="F7" s="3"/>
      <c r="G7" s="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1:250" s="2" customFormat="1" ht="24.6" customHeight="1">
      <c r="A8" s="15" t="s">
        <v>82</v>
      </c>
      <c r="B8" s="15"/>
      <c r="E8" s="3"/>
      <c r="F8" s="3"/>
      <c r="G8" s="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</row>
    <row r="9" spans="1:250" s="2" customFormat="1" ht="24.6" customHeight="1">
      <c r="A9" s="7" t="s">
        <v>1063</v>
      </c>
      <c r="B9" s="15"/>
      <c r="E9" s="3"/>
      <c r="F9" s="3"/>
      <c r="G9" s="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</row>
    <row r="10" spans="1:250" s="2" customFormat="1" ht="24.6" customHeight="1">
      <c r="A10" s="5" t="s">
        <v>1064</v>
      </c>
      <c r="B10" s="5"/>
      <c r="E10" s="3"/>
      <c r="F10" s="3"/>
      <c r="G10" s="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</row>
    <row r="11" spans="1:250" s="2" customFormat="1" ht="24.6" customHeight="1">
      <c r="A11" s="5" t="s">
        <v>1065</v>
      </c>
      <c r="B11" s="5"/>
      <c r="E11" s="3"/>
      <c r="F11" s="3"/>
      <c r="G11" s="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</row>
    <row r="12" spans="1:250" s="2" customFormat="1" ht="24.6" customHeight="1">
      <c r="A12" s="5" t="s">
        <v>121</v>
      </c>
      <c r="B12" s="5"/>
      <c r="E12" s="3"/>
      <c r="F12" s="3"/>
      <c r="G12" s="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1:250" s="2" customFormat="1" ht="24.6" customHeight="1">
      <c r="A13" s="7" t="s">
        <v>1066</v>
      </c>
      <c r="B13" s="15"/>
      <c r="E13" s="3"/>
      <c r="F13" s="3"/>
      <c r="G13" s="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</row>
    <row r="14" spans="1:250" s="2" customFormat="1" ht="24.6" customHeight="1">
      <c r="A14" s="5" t="s">
        <v>173</v>
      </c>
      <c r="B14" s="23"/>
      <c r="E14" s="3"/>
      <c r="F14" s="3"/>
      <c r="G14" s="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</row>
    <row r="15" spans="1:250" ht="24.6" customHeight="1">
      <c r="A15" s="5" t="s">
        <v>121</v>
      </c>
    </row>
    <row r="16" spans="1:250" ht="24.6" customHeight="1"/>
    <row r="17" spans="1:1" ht="24.6" customHeight="1">
      <c r="A17" s="68"/>
    </row>
    <row r="18" spans="1:1" ht="24.6" customHeight="1">
      <c r="A18" s="68"/>
    </row>
    <row r="19" spans="1:1" ht="24.6" customHeight="1"/>
    <row r="20" spans="1:1" ht="24.6" customHeight="1"/>
    <row r="21" spans="1:1" ht="24.6" customHeight="1"/>
    <row r="22" spans="1:1" ht="24.6" customHeight="1"/>
    <row r="23" spans="1:1" ht="24.6" customHeight="1"/>
    <row r="24" spans="1:1" ht="24.6" customHeight="1"/>
    <row r="25" spans="1:1" ht="24.6" customHeight="1"/>
    <row r="26" spans="1:1" ht="24.6" customHeight="1"/>
    <row r="27" spans="1:1" ht="24.6" customHeight="1"/>
    <row r="28" spans="1:1" ht="24.6" customHeight="1"/>
  </sheetData>
  <mergeCells count="1">
    <mergeCell ref="A1:D1"/>
  </mergeCells>
  <pageMargins left="0.25" right="0.25" top="0.75" bottom="0.75" header="0.3" footer="0.3"/>
  <pageSetup paperSize="9" scale="69" orientation="portrait" verticalDpi="1200" r:id="rId1"/>
  <headerFooter>
    <oddFooter>&amp;L&amp;"Candara,Regular"&amp;8INTOUR MALDIVES&amp;C&amp;"Candara,Regular"&amp;8&amp;P of &amp;N&amp;R&amp;"Candara,Regular"&amp;8Huvafen Fushi</oddFooter>
  </headerFooter>
  <rowBreaks count="1" manualBreakCount="1">
    <brk id="6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5318D-D084-45DA-BC37-A41C8E7249C2}">
  <sheetPr codeName="Лист100">
    <tabColor rgb="FFFF0000"/>
  </sheetPr>
  <dimension ref="A8:AF27"/>
  <sheetViews>
    <sheetView topLeftCell="AG1" zoomScaleNormal="100" zoomScaleSheetLayoutView="100" workbookViewId="0">
      <selection sqref="A1:AF1048576"/>
    </sheetView>
  </sheetViews>
  <sheetFormatPr defaultColWidth="29.28515625" defaultRowHeight="19.149999999999999" customHeight="1"/>
  <cols>
    <col min="1" max="32" width="0" style="25" hidden="1" customWidth="1"/>
    <col min="33" max="16384" width="29.28515625" style="25"/>
  </cols>
  <sheetData>
    <row r="8" spans="1:32" ht="19.149999999999999" customHeight="1">
      <c r="A8" s="25" t="s">
        <v>24</v>
      </c>
      <c r="I8" s="25" t="s">
        <v>25</v>
      </c>
      <c r="M8" s="25" t="s">
        <v>26</v>
      </c>
      <c r="U8" s="25" t="s">
        <v>27</v>
      </c>
      <c r="Z8" s="25" t="s">
        <v>129</v>
      </c>
    </row>
    <row r="9" spans="1:32" ht="19.149999999999999" customHeight="1">
      <c r="A9" s="299" t="s">
        <v>0</v>
      </c>
      <c r="B9" s="299" t="s">
        <v>1</v>
      </c>
      <c r="C9" s="299" t="s">
        <v>29</v>
      </c>
      <c r="D9" s="57" t="s">
        <v>174</v>
      </c>
      <c r="E9" s="57" t="s">
        <v>157</v>
      </c>
      <c r="F9" s="57" t="s">
        <v>174</v>
      </c>
      <c r="G9" s="57" t="s">
        <v>175</v>
      </c>
      <c r="H9" s="8"/>
      <c r="I9" s="26" t="s">
        <v>32</v>
      </c>
      <c r="J9" s="26" t="s">
        <v>33</v>
      </c>
      <c r="K9" s="26" t="s">
        <v>34</v>
      </c>
      <c r="M9" s="294" t="s">
        <v>0</v>
      </c>
      <c r="N9" s="294" t="s">
        <v>1</v>
      </c>
      <c r="O9" s="294" t="s">
        <v>29</v>
      </c>
      <c r="P9" s="51" t="str">
        <f t="shared" ref="P9:S10" si="0">D9</f>
        <v xml:space="preserve">High </v>
      </c>
      <c r="Q9" s="51" t="str">
        <f t="shared" si="0"/>
        <v>Festive</v>
      </c>
      <c r="R9" s="51" t="str">
        <f t="shared" si="0"/>
        <v xml:space="preserve">High </v>
      </c>
      <c r="S9" s="51" t="str">
        <f t="shared" si="0"/>
        <v>Shoulder</v>
      </c>
      <c r="U9" s="27" t="str">
        <f>P9</f>
        <v xml:space="preserve">High </v>
      </c>
      <c r="V9" s="27" t="str">
        <f t="shared" ref="V9:X10" si="1">Q9</f>
        <v>Festive</v>
      </c>
      <c r="W9" s="27" t="str">
        <f t="shared" si="1"/>
        <v xml:space="preserve">High </v>
      </c>
      <c r="X9" s="27" t="str">
        <f t="shared" si="1"/>
        <v>Shoulder</v>
      </c>
      <c r="Z9" s="311" t="s">
        <v>0</v>
      </c>
      <c r="AA9" s="311" t="s">
        <v>1</v>
      </c>
      <c r="AB9" s="311" t="s">
        <v>29</v>
      </c>
      <c r="AC9" s="52" t="str">
        <f>U9</f>
        <v xml:space="preserve">High </v>
      </c>
      <c r="AD9" s="52" t="str">
        <f t="shared" ref="AD9:AF10" si="2">V9</f>
        <v>Festive</v>
      </c>
      <c r="AE9" s="52" t="str">
        <f t="shared" si="2"/>
        <v xml:space="preserve">High </v>
      </c>
      <c r="AF9" s="52" t="str">
        <f t="shared" si="2"/>
        <v>Shoulder</v>
      </c>
    </row>
    <row r="10" spans="1:32" ht="19.149999999999999" customHeight="1">
      <c r="A10" s="299"/>
      <c r="B10" s="299"/>
      <c r="C10" s="299"/>
      <c r="D10" s="57" t="s">
        <v>35</v>
      </c>
      <c r="E10" s="57" t="s">
        <v>36</v>
      </c>
      <c r="F10" s="57" t="s">
        <v>374</v>
      </c>
      <c r="G10" s="57" t="s">
        <v>422</v>
      </c>
      <c r="H10" s="8"/>
      <c r="I10" s="26" t="s">
        <v>37</v>
      </c>
      <c r="J10" s="26" t="s">
        <v>38</v>
      </c>
      <c r="K10" s="26" t="s">
        <v>137</v>
      </c>
      <c r="M10" s="294"/>
      <c r="N10" s="294"/>
      <c r="O10" s="294"/>
      <c r="P10" s="51" t="str">
        <f t="shared" si="0"/>
        <v>01 Nov 2019 to 26 Dec 2019</v>
      </c>
      <c r="Q10" s="51" t="str">
        <f t="shared" si="0"/>
        <v>27 Dec 2019 to 10 Jan 2020</v>
      </c>
      <c r="R10" s="51" t="str">
        <f t="shared" si="0"/>
        <v>11 Jan 2020 to 30 Apr 2020</v>
      </c>
      <c r="S10" s="51" t="str">
        <f t="shared" si="0"/>
        <v>01 May 2020 to 30 Sep 2020</v>
      </c>
      <c r="U10" s="27" t="str">
        <f>P10</f>
        <v>01 Nov 2019 to 26 Dec 2019</v>
      </c>
      <c r="V10" s="27" t="str">
        <f t="shared" si="1"/>
        <v>27 Dec 2019 to 10 Jan 2020</v>
      </c>
      <c r="W10" s="27" t="str">
        <f t="shared" si="1"/>
        <v>11 Jan 2020 to 30 Apr 2020</v>
      </c>
      <c r="X10" s="27" t="str">
        <f t="shared" si="1"/>
        <v>01 May 2020 to 30 Sep 2020</v>
      </c>
      <c r="Z10" s="311"/>
      <c r="AA10" s="311"/>
      <c r="AB10" s="311"/>
      <c r="AC10" s="52" t="str">
        <f>U10</f>
        <v>01 Nov 2019 to 26 Dec 2019</v>
      </c>
      <c r="AD10" s="52" t="str">
        <f t="shared" si="2"/>
        <v>27 Dec 2019 to 10 Jan 2020</v>
      </c>
      <c r="AE10" s="52" t="str">
        <f t="shared" si="2"/>
        <v>11 Jan 2020 to 30 Apr 2020</v>
      </c>
      <c r="AF10" s="52" t="str">
        <f t="shared" si="2"/>
        <v>01 May 2020 to 30 Sep 2020</v>
      </c>
    </row>
    <row r="11" spans="1:32" ht="19.149999999999999" customHeight="1">
      <c r="A11" s="30" t="s">
        <v>1067</v>
      </c>
      <c r="B11" s="31" t="s">
        <v>139</v>
      </c>
      <c r="C11" s="31" t="s">
        <v>140</v>
      </c>
      <c r="D11" s="31">
        <v>1750</v>
      </c>
      <c r="E11" s="31">
        <v>2600</v>
      </c>
      <c r="F11" s="31">
        <v>1850</v>
      </c>
      <c r="G11" s="31">
        <v>1300</v>
      </c>
      <c r="H11" s="8"/>
      <c r="I11" s="33"/>
      <c r="J11" s="33"/>
      <c r="K11" s="33">
        <v>0</v>
      </c>
      <c r="M11" s="30" t="str">
        <f t="shared" ref="M11:O17" si="3">A11</f>
        <v>Beach Bungalow with Pool</v>
      </c>
      <c r="N11" s="31" t="str">
        <f t="shared" si="3"/>
        <v>BB</v>
      </c>
      <c r="O11" s="31" t="str">
        <f t="shared" si="3"/>
        <v>02 Persons</v>
      </c>
      <c r="P11" s="34">
        <f t="shared" ref="P11:P15" si="4">D11+K11</f>
        <v>1750</v>
      </c>
      <c r="Q11" s="34">
        <f t="shared" ref="Q11:Q15" si="5">E11+K11</f>
        <v>2600</v>
      </c>
      <c r="R11" s="34">
        <f t="shared" ref="R11:R15" si="6">F11+K11</f>
        <v>1850</v>
      </c>
      <c r="S11" s="34">
        <f t="shared" ref="S11:S15" si="7">G11+K11</f>
        <v>1300</v>
      </c>
      <c r="U11" s="53">
        <v>10</v>
      </c>
      <c r="V11" s="53">
        <v>20</v>
      </c>
      <c r="W11" s="53">
        <v>10</v>
      </c>
      <c r="X11" s="53">
        <v>10</v>
      </c>
      <c r="Z11" s="30" t="str">
        <f t="shared" ref="Z11:AB17" si="8">M11</f>
        <v>Beach Bungalow with Pool</v>
      </c>
      <c r="AA11" s="31" t="str">
        <f t="shared" si="8"/>
        <v>BB</v>
      </c>
      <c r="AB11" s="31" t="str">
        <f t="shared" si="8"/>
        <v>02 Persons</v>
      </c>
      <c r="AC11" s="34">
        <f t="shared" ref="AC11:AF17" si="9">P11+U11</f>
        <v>1760</v>
      </c>
      <c r="AD11" s="34">
        <f t="shared" si="9"/>
        <v>2620</v>
      </c>
      <c r="AE11" s="34">
        <f t="shared" si="9"/>
        <v>1860</v>
      </c>
      <c r="AF11" s="34">
        <f t="shared" si="9"/>
        <v>1310</v>
      </c>
    </row>
    <row r="12" spans="1:32" ht="19.149999999999999" customHeight="1">
      <c r="A12" s="30" t="s">
        <v>1068</v>
      </c>
      <c r="B12" s="31" t="s">
        <v>139</v>
      </c>
      <c r="C12" s="31" t="s">
        <v>140</v>
      </c>
      <c r="D12" s="31">
        <v>1950</v>
      </c>
      <c r="E12" s="31">
        <v>2800</v>
      </c>
      <c r="F12" s="31">
        <v>2050</v>
      </c>
      <c r="G12" s="31">
        <v>1400</v>
      </c>
      <c r="H12" s="8"/>
      <c r="I12" s="33"/>
      <c r="J12" s="33"/>
      <c r="K12" s="33">
        <v>0</v>
      </c>
      <c r="M12" s="30" t="str">
        <f t="shared" si="3"/>
        <v xml:space="preserve">Lagoon Bungalow with Pool </v>
      </c>
      <c r="N12" s="31" t="str">
        <f t="shared" si="3"/>
        <v>BB</v>
      </c>
      <c r="O12" s="31" t="str">
        <f t="shared" si="3"/>
        <v>02 Persons</v>
      </c>
      <c r="P12" s="34">
        <f t="shared" si="4"/>
        <v>1950</v>
      </c>
      <c r="Q12" s="34">
        <f t="shared" si="5"/>
        <v>2800</v>
      </c>
      <c r="R12" s="34">
        <f t="shared" si="6"/>
        <v>2050</v>
      </c>
      <c r="S12" s="34">
        <f t="shared" si="7"/>
        <v>1400</v>
      </c>
      <c r="U12" s="53">
        <v>10</v>
      </c>
      <c r="V12" s="53">
        <v>20</v>
      </c>
      <c r="W12" s="53">
        <v>10</v>
      </c>
      <c r="X12" s="53">
        <v>10</v>
      </c>
      <c r="Z12" s="30" t="str">
        <f t="shared" si="8"/>
        <v xml:space="preserve">Lagoon Bungalow with Pool </v>
      </c>
      <c r="AA12" s="31" t="str">
        <f t="shared" si="8"/>
        <v>BB</v>
      </c>
      <c r="AB12" s="31" t="str">
        <f t="shared" si="8"/>
        <v>02 Persons</v>
      </c>
      <c r="AC12" s="34">
        <f t="shared" si="9"/>
        <v>1960</v>
      </c>
      <c r="AD12" s="34">
        <f t="shared" si="9"/>
        <v>2820</v>
      </c>
      <c r="AE12" s="34">
        <f t="shared" si="9"/>
        <v>2060</v>
      </c>
      <c r="AF12" s="34">
        <f t="shared" si="9"/>
        <v>1410</v>
      </c>
    </row>
    <row r="13" spans="1:32" ht="19.149999999999999" customHeight="1">
      <c r="A13" s="30" t="s">
        <v>1069</v>
      </c>
      <c r="B13" s="31" t="s">
        <v>139</v>
      </c>
      <c r="C13" s="31" t="s">
        <v>140</v>
      </c>
      <c r="D13" s="31">
        <v>2200</v>
      </c>
      <c r="E13" s="31">
        <v>3000</v>
      </c>
      <c r="F13" s="31">
        <v>2205</v>
      </c>
      <c r="G13" s="31">
        <v>1555</v>
      </c>
      <c r="H13" s="8"/>
      <c r="I13" s="33"/>
      <c r="J13" s="33"/>
      <c r="K13" s="33">
        <v>0</v>
      </c>
      <c r="M13" s="30" t="str">
        <f t="shared" si="3"/>
        <v xml:space="preserve">Deluxe Beach Bungalow with Pool </v>
      </c>
      <c r="N13" s="31" t="str">
        <f t="shared" si="3"/>
        <v>BB</v>
      </c>
      <c r="O13" s="31" t="str">
        <f t="shared" si="3"/>
        <v>02 Persons</v>
      </c>
      <c r="P13" s="34">
        <f t="shared" si="4"/>
        <v>2200</v>
      </c>
      <c r="Q13" s="34">
        <f t="shared" si="5"/>
        <v>3000</v>
      </c>
      <c r="R13" s="34">
        <f t="shared" si="6"/>
        <v>2205</v>
      </c>
      <c r="S13" s="34">
        <f t="shared" si="7"/>
        <v>1555</v>
      </c>
      <c r="U13" s="53">
        <v>10</v>
      </c>
      <c r="V13" s="53">
        <v>20</v>
      </c>
      <c r="W13" s="53">
        <v>10</v>
      </c>
      <c r="X13" s="53">
        <v>10</v>
      </c>
      <c r="Z13" s="30" t="str">
        <f t="shared" si="8"/>
        <v xml:space="preserve">Deluxe Beach Bungalow with Pool </v>
      </c>
      <c r="AA13" s="31" t="str">
        <f t="shared" si="8"/>
        <v>BB</v>
      </c>
      <c r="AB13" s="31" t="str">
        <f t="shared" si="8"/>
        <v>02 Persons</v>
      </c>
      <c r="AC13" s="34">
        <f t="shared" si="9"/>
        <v>2210</v>
      </c>
      <c r="AD13" s="34">
        <f t="shared" si="9"/>
        <v>3020</v>
      </c>
      <c r="AE13" s="34">
        <f t="shared" si="9"/>
        <v>2215</v>
      </c>
      <c r="AF13" s="34">
        <f t="shared" si="9"/>
        <v>1565</v>
      </c>
    </row>
    <row r="14" spans="1:32" ht="19.149999999999999" customHeight="1">
      <c r="A14" s="30" t="s">
        <v>1070</v>
      </c>
      <c r="B14" s="31" t="s">
        <v>139</v>
      </c>
      <c r="C14" s="31" t="s">
        <v>140</v>
      </c>
      <c r="D14" s="31">
        <v>2400</v>
      </c>
      <c r="E14" s="31">
        <v>3250</v>
      </c>
      <c r="F14" s="31">
        <v>2405</v>
      </c>
      <c r="G14" s="31">
        <v>1705</v>
      </c>
      <c r="H14" s="8"/>
      <c r="I14" s="33"/>
      <c r="J14" s="33"/>
      <c r="K14" s="33">
        <v>0</v>
      </c>
      <c r="M14" s="30" t="str">
        <f t="shared" si="3"/>
        <v xml:space="preserve">Ocean Bungalow with Pool </v>
      </c>
      <c r="N14" s="31" t="str">
        <f t="shared" si="3"/>
        <v>BB</v>
      </c>
      <c r="O14" s="31" t="str">
        <f t="shared" si="3"/>
        <v>02 Persons</v>
      </c>
      <c r="P14" s="34">
        <f t="shared" si="4"/>
        <v>2400</v>
      </c>
      <c r="Q14" s="34">
        <f t="shared" si="5"/>
        <v>3250</v>
      </c>
      <c r="R14" s="34">
        <f t="shared" si="6"/>
        <v>2405</v>
      </c>
      <c r="S14" s="34">
        <f t="shared" si="7"/>
        <v>1705</v>
      </c>
      <c r="U14" s="53">
        <v>10</v>
      </c>
      <c r="V14" s="53">
        <v>20</v>
      </c>
      <c r="W14" s="53">
        <v>10</v>
      </c>
      <c r="X14" s="53">
        <v>10</v>
      </c>
      <c r="Z14" s="30" t="str">
        <f t="shared" si="8"/>
        <v xml:space="preserve">Ocean Bungalow with Pool </v>
      </c>
      <c r="AA14" s="31" t="str">
        <f t="shared" si="8"/>
        <v>BB</v>
      </c>
      <c r="AB14" s="31" t="str">
        <f t="shared" si="8"/>
        <v>02 Persons</v>
      </c>
      <c r="AC14" s="34">
        <f t="shared" si="9"/>
        <v>2410</v>
      </c>
      <c r="AD14" s="34">
        <f t="shared" si="9"/>
        <v>3270</v>
      </c>
      <c r="AE14" s="34">
        <f t="shared" si="9"/>
        <v>2415</v>
      </c>
      <c r="AF14" s="34">
        <f t="shared" si="9"/>
        <v>1715</v>
      </c>
    </row>
    <row r="15" spans="1:32" ht="19.149999999999999" customHeight="1">
      <c r="A15" s="30" t="s">
        <v>1071</v>
      </c>
      <c r="B15" s="31" t="s">
        <v>139</v>
      </c>
      <c r="C15" s="31" t="s">
        <v>140</v>
      </c>
      <c r="D15" s="31">
        <v>4800</v>
      </c>
      <c r="E15" s="31">
        <v>6500</v>
      </c>
      <c r="F15" s="31">
        <v>4905</v>
      </c>
      <c r="G15" s="31">
        <v>3300</v>
      </c>
      <c r="H15" s="8"/>
      <c r="I15" s="33"/>
      <c r="J15" s="33"/>
      <c r="K15" s="33">
        <v>0</v>
      </c>
      <c r="M15" s="30" t="str">
        <f t="shared" si="3"/>
        <v>The PlayPen</v>
      </c>
      <c r="N15" s="31" t="str">
        <f t="shared" si="3"/>
        <v>BB</v>
      </c>
      <c r="O15" s="31" t="str">
        <f t="shared" si="3"/>
        <v>02 Persons</v>
      </c>
      <c r="P15" s="34">
        <f t="shared" si="4"/>
        <v>4800</v>
      </c>
      <c r="Q15" s="34">
        <f t="shared" si="5"/>
        <v>6500</v>
      </c>
      <c r="R15" s="34">
        <f t="shared" si="6"/>
        <v>4905</v>
      </c>
      <c r="S15" s="34">
        <f t="shared" si="7"/>
        <v>3300</v>
      </c>
      <c r="U15" s="53">
        <v>15</v>
      </c>
      <c r="V15" s="53">
        <v>25</v>
      </c>
      <c r="W15" s="53">
        <v>15</v>
      </c>
      <c r="X15" s="53">
        <v>15</v>
      </c>
      <c r="Z15" s="30" t="str">
        <f t="shared" si="8"/>
        <v>The PlayPen</v>
      </c>
      <c r="AA15" s="31" t="str">
        <f t="shared" si="8"/>
        <v>BB</v>
      </c>
      <c r="AB15" s="31" t="str">
        <f t="shared" si="8"/>
        <v>02 Persons</v>
      </c>
      <c r="AC15" s="34">
        <f t="shared" si="9"/>
        <v>4815</v>
      </c>
      <c r="AD15" s="34">
        <f t="shared" si="9"/>
        <v>6525</v>
      </c>
      <c r="AE15" s="34">
        <f t="shared" si="9"/>
        <v>4920</v>
      </c>
      <c r="AF15" s="34">
        <f t="shared" si="9"/>
        <v>3315</v>
      </c>
    </row>
    <row r="16" spans="1:32" ht="19.149999999999999" customHeight="1">
      <c r="A16" s="30" t="s">
        <v>594</v>
      </c>
      <c r="B16" s="31" t="s">
        <v>139</v>
      </c>
      <c r="C16" s="31" t="s">
        <v>68</v>
      </c>
      <c r="D16" s="31">
        <v>7250</v>
      </c>
      <c r="E16" s="31">
        <v>10000</v>
      </c>
      <c r="F16" s="31">
        <v>7000</v>
      </c>
      <c r="G16" s="31">
        <v>5070</v>
      </c>
      <c r="H16" s="8"/>
      <c r="I16" s="33"/>
      <c r="J16" s="33"/>
      <c r="K16" s="33">
        <v>0</v>
      </c>
      <c r="M16" s="30" t="str">
        <f t="shared" si="3"/>
        <v xml:space="preserve">Two Bed Room Ocean Pavilion with Pool </v>
      </c>
      <c r="N16" s="31" t="str">
        <f t="shared" si="3"/>
        <v>BB</v>
      </c>
      <c r="O16" s="31" t="str">
        <f t="shared" si="3"/>
        <v>04 Persons</v>
      </c>
      <c r="P16" s="34">
        <f>D16+K16</f>
        <v>7250</v>
      </c>
      <c r="Q16" s="34">
        <f>E16+K16</f>
        <v>10000</v>
      </c>
      <c r="R16" s="34">
        <f>F16+K16</f>
        <v>7000</v>
      </c>
      <c r="S16" s="34">
        <f>G16+K16</f>
        <v>5070</v>
      </c>
      <c r="U16" s="53">
        <v>20</v>
      </c>
      <c r="V16" s="53">
        <v>40</v>
      </c>
      <c r="W16" s="53">
        <v>20</v>
      </c>
      <c r="X16" s="53">
        <v>20</v>
      </c>
      <c r="Z16" s="30" t="str">
        <f t="shared" si="8"/>
        <v xml:space="preserve">Two Bed Room Ocean Pavilion with Pool </v>
      </c>
      <c r="AA16" s="31" t="str">
        <f t="shared" si="8"/>
        <v>BB</v>
      </c>
      <c r="AB16" s="31" t="str">
        <f t="shared" si="8"/>
        <v>04 Persons</v>
      </c>
      <c r="AC16" s="34">
        <f t="shared" si="9"/>
        <v>7270</v>
      </c>
      <c r="AD16" s="34">
        <f t="shared" si="9"/>
        <v>10040</v>
      </c>
      <c r="AE16" s="34">
        <f t="shared" si="9"/>
        <v>7020</v>
      </c>
      <c r="AF16" s="34">
        <f t="shared" si="9"/>
        <v>5090</v>
      </c>
    </row>
    <row r="17" spans="1:32" ht="19.149999999999999" customHeight="1">
      <c r="A17" s="30" t="s">
        <v>850</v>
      </c>
      <c r="B17" s="31" t="s">
        <v>139</v>
      </c>
      <c r="C17" s="31" t="s">
        <v>68</v>
      </c>
      <c r="D17" s="31">
        <v>7950</v>
      </c>
      <c r="E17" s="31">
        <v>10000</v>
      </c>
      <c r="F17" s="31">
        <v>8050</v>
      </c>
      <c r="G17" s="31">
        <v>6175</v>
      </c>
      <c r="H17" s="8"/>
      <c r="I17" s="33"/>
      <c r="J17" s="33"/>
      <c r="K17" s="33">
        <v>0</v>
      </c>
      <c r="M17" s="30" t="str">
        <f t="shared" si="3"/>
        <v xml:space="preserve">Two Bed Room Beach Pavilion with Pool </v>
      </c>
      <c r="N17" s="31" t="str">
        <f t="shared" si="3"/>
        <v>BB</v>
      </c>
      <c r="O17" s="31" t="str">
        <f t="shared" si="3"/>
        <v>04 Persons</v>
      </c>
      <c r="P17" s="34">
        <f>D17+K17</f>
        <v>7950</v>
      </c>
      <c r="Q17" s="34">
        <f>E17+K17</f>
        <v>10000</v>
      </c>
      <c r="R17" s="34">
        <f>F17+K17</f>
        <v>8050</v>
      </c>
      <c r="S17" s="34">
        <f>G17+K17</f>
        <v>6175</v>
      </c>
      <c r="U17" s="53">
        <v>20</v>
      </c>
      <c r="V17" s="53">
        <v>40</v>
      </c>
      <c r="W17" s="53">
        <v>20</v>
      </c>
      <c r="X17" s="53">
        <v>20</v>
      </c>
      <c r="Z17" s="30" t="str">
        <f t="shared" si="8"/>
        <v xml:space="preserve">Two Bed Room Beach Pavilion with Pool </v>
      </c>
      <c r="AA17" s="31" t="str">
        <f t="shared" si="8"/>
        <v>BB</v>
      </c>
      <c r="AB17" s="31" t="str">
        <f t="shared" si="8"/>
        <v>04 Persons</v>
      </c>
      <c r="AC17" s="34">
        <f t="shared" si="9"/>
        <v>7970</v>
      </c>
      <c r="AD17" s="34">
        <f t="shared" si="9"/>
        <v>10040</v>
      </c>
      <c r="AE17" s="34">
        <f t="shared" si="9"/>
        <v>8070</v>
      </c>
      <c r="AF17" s="34">
        <f t="shared" si="9"/>
        <v>6195</v>
      </c>
    </row>
    <row r="18" spans="1:32" ht="19.149999999999999" customHeight="1">
      <c r="A18" s="25" t="s">
        <v>24</v>
      </c>
      <c r="I18" s="25" t="s">
        <v>25</v>
      </c>
      <c r="M18" s="25" t="s">
        <v>26</v>
      </c>
      <c r="U18" s="25" t="s">
        <v>27</v>
      </c>
      <c r="Z18" s="25" t="s">
        <v>129</v>
      </c>
    </row>
    <row r="19" spans="1:32" ht="19.149999999999999" customHeight="1">
      <c r="A19" s="299" t="s">
        <v>0</v>
      </c>
      <c r="B19" s="299" t="s">
        <v>1</v>
      </c>
      <c r="C19" s="299" t="s">
        <v>29</v>
      </c>
      <c r="D19" s="57" t="s">
        <v>174</v>
      </c>
      <c r="E19" s="57">
        <v>0</v>
      </c>
      <c r="F19" s="57">
        <v>0</v>
      </c>
      <c r="G19" s="57">
        <v>0</v>
      </c>
      <c r="H19" s="8"/>
      <c r="I19" s="26" t="s">
        <v>32</v>
      </c>
      <c r="J19" s="26" t="s">
        <v>33</v>
      </c>
      <c r="K19" s="26" t="s">
        <v>34</v>
      </c>
      <c r="M19" s="294" t="s">
        <v>0</v>
      </c>
      <c r="N19" s="294" t="s">
        <v>1</v>
      </c>
      <c r="O19" s="294" t="s">
        <v>29</v>
      </c>
      <c r="P19" s="51" t="str">
        <f t="shared" ref="P19:S20" si="10">D19</f>
        <v xml:space="preserve">High </v>
      </c>
      <c r="Q19" s="51">
        <f t="shared" si="10"/>
        <v>0</v>
      </c>
      <c r="R19" s="51">
        <f t="shared" si="10"/>
        <v>0</v>
      </c>
      <c r="S19" s="51">
        <f t="shared" si="10"/>
        <v>0</v>
      </c>
      <c r="U19" s="27" t="str">
        <f>P19</f>
        <v xml:space="preserve">High </v>
      </c>
      <c r="V19" s="27">
        <f t="shared" ref="V19:X20" si="11">Q19</f>
        <v>0</v>
      </c>
      <c r="W19" s="27">
        <f t="shared" si="11"/>
        <v>0</v>
      </c>
      <c r="X19" s="27">
        <f t="shared" si="11"/>
        <v>0</v>
      </c>
      <c r="Z19" s="311" t="s">
        <v>0</v>
      </c>
      <c r="AA19" s="311" t="s">
        <v>1</v>
      </c>
      <c r="AB19" s="311" t="s">
        <v>29</v>
      </c>
      <c r="AC19" s="52" t="str">
        <f>U19</f>
        <v xml:space="preserve">High </v>
      </c>
      <c r="AD19" s="52">
        <f t="shared" ref="AD19:AF20" si="12">V19</f>
        <v>0</v>
      </c>
      <c r="AE19" s="52">
        <f t="shared" si="12"/>
        <v>0</v>
      </c>
      <c r="AF19" s="52">
        <f t="shared" si="12"/>
        <v>0</v>
      </c>
    </row>
    <row r="20" spans="1:32" ht="19.149999999999999" customHeight="1">
      <c r="A20" s="299"/>
      <c r="B20" s="299"/>
      <c r="C20" s="299"/>
      <c r="D20" s="57" t="s">
        <v>158</v>
      </c>
      <c r="E20" s="57">
        <v>0</v>
      </c>
      <c r="F20" s="57">
        <v>0</v>
      </c>
      <c r="G20" s="57">
        <v>0</v>
      </c>
      <c r="H20" s="8"/>
      <c r="I20" s="26" t="s">
        <v>37</v>
      </c>
      <c r="J20" s="26" t="s">
        <v>38</v>
      </c>
      <c r="K20" s="26" t="s">
        <v>137</v>
      </c>
      <c r="M20" s="294"/>
      <c r="N20" s="294"/>
      <c r="O20" s="294"/>
      <c r="P20" s="51" t="str">
        <f t="shared" si="10"/>
        <v>01 Oct 2020 to 26 Dec 2020</v>
      </c>
      <c r="Q20" s="51">
        <f t="shared" si="10"/>
        <v>0</v>
      </c>
      <c r="R20" s="51">
        <f t="shared" si="10"/>
        <v>0</v>
      </c>
      <c r="S20" s="51">
        <f t="shared" si="10"/>
        <v>0</v>
      </c>
      <c r="U20" s="27" t="str">
        <f>P20</f>
        <v>01 Oct 2020 to 26 Dec 2020</v>
      </c>
      <c r="V20" s="27">
        <f t="shared" si="11"/>
        <v>0</v>
      </c>
      <c r="W20" s="27">
        <f t="shared" si="11"/>
        <v>0</v>
      </c>
      <c r="X20" s="27">
        <f t="shared" si="11"/>
        <v>0</v>
      </c>
      <c r="Z20" s="311"/>
      <c r="AA20" s="311"/>
      <c r="AB20" s="311"/>
      <c r="AC20" s="52" t="str">
        <f>U20</f>
        <v>01 Oct 2020 to 26 Dec 2020</v>
      </c>
      <c r="AD20" s="52">
        <f t="shared" si="12"/>
        <v>0</v>
      </c>
      <c r="AE20" s="52">
        <f t="shared" si="12"/>
        <v>0</v>
      </c>
      <c r="AF20" s="52">
        <f t="shared" si="12"/>
        <v>0</v>
      </c>
    </row>
    <row r="21" spans="1:32" ht="19.149999999999999" customHeight="1">
      <c r="A21" s="30" t="s">
        <v>1067</v>
      </c>
      <c r="B21" s="31" t="s">
        <v>139</v>
      </c>
      <c r="C21" s="31" t="s">
        <v>140</v>
      </c>
      <c r="D21" s="31">
        <v>1915</v>
      </c>
      <c r="E21" s="31">
        <v>0</v>
      </c>
      <c r="F21" s="31">
        <v>0</v>
      </c>
      <c r="G21" s="31">
        <v>0</v>
      </c>
      <c r="H21" s="8"/>
      <c r="I21" s="33"/>
      <c r="J21" s="33"/>
      <c r="K21" s="33">
        <v>0</v>
      </c>
      <c r="M21" s="30" t="str">
        <f t="shared" ref="M21:O27" si="13">A21</f>
        <v>Beach Bungalow with Pool</v>
      </c>
      <c r="N21" s="31" t="str">
        <f t="shared" si="13"/>
        <v>BB</v>
      </c>
      <c r="O21" s="31" t="str">
        <f t="shared" si="13"/>
        <v>02 Persons</v>
      </c>
      <c r="P21" s="34">
        <f t="shared" ref="P21:P25" si="14">D21+K21</f>
        <v>1915</v>
      </c>
      <c r="Q21" s="34">
        <f t="shared" ref="Q21:Q25" si="15">E21+K21</f>
        <v>0</v>
      </c>
      <c r="R21" s="34">
        <f t="shared" ref="R21:R25" si="16">F21+K21</f>
        <v>0</v>
      </c>
      <c r="S21" s="34">
        <f t="shared" ref="S21:S25" si="17">G21+K21</f>
        <v>0</v>
      </c>
      <c r="U21" s="53">
        <v>10</v>
      </c>
      <c r="V21" s="53">
        <v>10</v>
      </c>
      <c r="W21" s="53">
        <v>10</v>
      </c>
      <c r="X21" s="53">
        <v>10</v>
      </c>
      <c r="Z21" s="30" t="str">
        <f t="shared" ref="Z21:AB27" si="18">M21</f>
        <v>Beach Bungalow with Pool</v>
      </c>
      <c r="AA21" s="31" t="str">
        <f t="shared" si="18"/>
        <v>BB</v>
      </c>
      <c r="AB21" s="31" t="str">
        <f t="shared" si="18"/>
        <v>02 Persons</v>
      </c>
      <c r="AC21" s="34">
        <f t="shared" ref="AC21:AF27" si="19">P21+U21</f>
        <v>1925</v>
      </c>
      <c r="AD21" s="34">
        <f t="shared" si="19"/>
        <v>10</v>
      </c>
      <c r="AE21" s="34">
        <f t="shared" si="19"/>
        <v>10</v>
      </c>
      <c r="AF21" s="34">
        <f t="shared" si="19"/>
        <v>10</v>
      </c>
    </row>
    <row r="22" spans="1:32" ht="19.149999999999999" customHeight="1">
      <c r="A22" s="30" t="s">
        <v>1068</v>
      </c>
      <c r="B22" s="31" t="s">
        <v>139</v>
      </c>
      <c r="C22" s="31" t="s">
        <v>140</v>
      </c>
      <c r="D22" s="31">
        <v>2150</v>
      </c>
      <c r="E22" s="31">
        <v>0</v>
      </c>
      <c r="F22" s="31">
        <v>0</v>
      </c>
      <c r="G22" s="31">
        <v>0</v>
      </c>
      <c r="H22" s="8"/>
      <c r="I22" s="33"/>
      <c r="J22" s="33"/>
      <c r="K22" s="33">
        <v>0</v>
      </c>
      <c r="M22" s="30" t="str">
        <f t="shared" si="13"/>
        <v xml:space="preserve">Lagoon Bungalow with Pool </v>
      </c>
      <c r="N22" s="31" t="str">
        <f t="shared" si="13"/>
        <v>BB</v>
      </c>
      <c r="O22" s="31" t="str">
        <f t="shared" si="13"/>
        <v>02 Persons</v>
      </c>
      <c r="P22" s="34">
        <f t="shared" si="14"/>
        <v>2150</v>
      </c>
      <c r="Q22" s="34">
        <f t="shared" si="15"/>
        <v>0</v>
      </c>
      <c r="R22" s="34">
        <f t="shared" si="16"/>
        <v>0</v>
      </c>
      <c r="S22" s="34">
        <f t="shared" si="17"/>
        <v>0</v>
      </c>
      <c r="U22" s="53">
        <v>10</v>
      </c>
      <c r="V22" s="53">
        <v>10</v>
      </c>
      <c r="W22" s="53">
        <v>10</v>
      </c>
      <c r="X22" s="53">
        <v>10</v>
      </c>
      <c r="Z22" s="30" t="str">
        <f t="shared" si="18"/>
        <v xml:space="preserve">Lagoon Bungalow with Pool </v>
      </c>
      <c r="AA22" s="31" t="str">
        <f t="shared" si="18"/>
        <v>BB</v>
      </c>
      <c r="AB22" s="31" t="str">
        <f t="shared" si="18"/>
        <v>02 Persons</v>
      </c>
      <c r="AC22" s="34">
        <f t="shared" si="19"/>
        <v>2160</v>
      </c>
      <c r="AD22" s="34">
        <f t="shared" si="19"/>
        <v>10</v>
      </c>
      <c r="AE22" s="34">
        <f t="shared" si="19"/>
        <v>10</v>
      </c>
      <c r="AF22" s="34">
        <f t="shared" si="19"/>
        <v>10</v>
      </c>
    </row>
    <row r="23" spans="1:32" ht="19.149999999999999" customHeight="1">
      <c r="A23" s="30" t="s">
        <v>1069</v>
      </c>
      <c r="B23" s="31" t="s">
        <v>139</v>
      </c>
      <c r="C23" s="31" t="s">
        <v>140</v>
      </c>
      <c r="D23" s="31">
        <v>2305</v>
      </c>
      <c r="E23" s="31">
        <v>0</v>
      </c>
      <c r="F23" s="31">
        <v>0</v>
      </c>
      <c r="G23" s="31">
        <v>0</v>
      </c>
      <c r="H23" s="8"/>
      <c r="I23" s="33"/>
      <c r="J23" s="33"/>
      <c r="K23" s="33">
        <v>0</v>
      </c>
      <c r="M23" s="30" t="str">
        <f t="shared" si="13"/>
        <v xml:space="preserve">Deluxe Beach Bungalow with Pool </v>
      </c>
      <c r="N23" s="31" t="str">
        <f t="shared" si="13"/>
        <v>BB</v>
      </c>
      <c r="O23" s="31" t="str">
        <f t="shared" si="13"/>
        <v>02 Persons</v>
      </c>
      <c r="P23" s="34">
        <f t="shared" si="14"/>
        <v>2305</v>
      </c>
      <c r="Q23" s="34">
        <f t="shared" si="15"/>
        <v>0</v>
      </c>
      <c r="R23" s="34">
        <f t="shared" si="16"/>
        <v>0</v>
      </c>
      <c r="S23" s="34">
        <f t="shared" si="17"/>
        <v>0</v>
      </c>
      <c r="U23" s="53">
        <v>10</v>
      </c>
      <c r="V23" s="53">
        <v>10</v>
      </c>
      <c r="W23" s="53">
        <v>10</v>
      </c>
      <c r="X23" s="53">
        <v>10</v>
      </c>
      <c r="Z23" s="30" t="str">
        <f t="shared" si="18"/>
        <v xml:space="preserve">Deluxe Beach Bungalow with Pool </v>
      </c>
      <c r="AA23" s="31" t="str">
        <f t="shared" si="18"/>
        <v>BB</v>
      </c>
      <c r="AB23" s="31" t="str">
        <f t="shared" si="18"/>
        <v>02 Persons</v>
      </c>
      <c r="AC23" s="34">
        <f t="shared" si="19"/>
        <v>2315</v>
      </c>
      <c r="AD23" s="34">
        <f t="shared" si="19"/>
        <v>10</v>
      </c>
      <c r="AE23" s="34">
        <f t="shared" si="19"/>
        <v>10</v>
      </c>
      <c r="AF23" s="34">
        <f t="shared" si="19"/>
        <v>10</v>
      </c>
    </row>
    <row r="24" spans="1:32" ht="19.149999999999999" customHeight="1">
      <c r="A24" s="30" t="s">
        <v>1070</v>
      </c>
      <c r="B24" s="31" t="s">
        <v>139</v>
      </c>
      <c r="C24" s="31" t="s">
        <v>140</v>
      </c>
      <c r="D24" s="31">
        <v>2505</v>
      </c>
      <c r="E24" s="31">
        <v>0</v>
      </c>
      <c r="F24" s="31">
        <v>0</v>
      </c>
      <c r="G24" s="31">
        <v>0</v>
      </c>
      <c r="H24" s="8"/>
      <c r="I24" s="33"/>
      <c r="J24" s="33"/>
      <c r="K24" s="33">
        <v>0</v>
      </c>
      <c r="M24" s="30" t="str">
        <f t="shared" si="13"/>
        <v xml:space="preserve">Ocean Bungalow with Pool </v>
      </c>
      <c r="N24" s="31" t="str">
        <f t="shared" si="13"/>
        <v>BB</v>
      </c>
      <c r="O24" s="31" t="str">
        <f t="shared" si="13"/>
        <v>02 Persons</v>
      </c>
      <c r="P24" s="34">
        <f t="shared" si="14"/>
        <v>2505</v>
      </c>
      <c r="Q24" s="34">
        <f t="shared" si="15"/>
        <v>0</v>
      </c>
      <c r="R24" s="34">
        <f t="shared" si="16"/>
        <v>0</v>
      </c>
      <c r="S24" s="34">
        <f t="shared" si="17"/>
        <v>0</v>
      </c>
      <c r="U24" s="53">
        <v>10</v>
      </c>
      <c r="V24" s="53">
        <v>10</v>
      </c>
      <c r="W24" s="53">
        <v>10</v>
      </c>
      <c r="X24" s="53">
        <v>10</v>
      </c>
      <c r="Z24" s="30" t="str">
        <f t="shared" si="18"/>
        <v xml:space="preserve">Ocean Bungalow with Pool </v>
      </c>
      <c r="AA24" s="31" t="str">
        <f t="shared" si="18"/>
        <v>BB</v>
      </c>
      <c r="AB24" s="31" t="str">
        <f t="shared" si="18"/>
        <v>02 Persons</v>
      </c>
      <c r="AC24" s="34">
        <f t="shared" si="19"/>
        <v>2515</v>
      </c>
      <c r="AD24" s="34">
        <f t="shared" si="19"/>
        <v>10</v>
      </c>
      <c r="AE24" s="34">
        <f t="shared" si="19"/>
        <v>10</v>
      </c>
      <c r="AF24" s="34">
        <f t="shared" si="19"/>
        <v>10</v>
      </c>
    </row>
    <row r="25" spans="1:32" ht="19.149999999999999" customHeight="1">
      <c r="A25" s="30" t="s">
        <v>1071</v>
      </c>
      <c r="B25" s="31" t="s">
        <v>139</v>
      </c>
      <c r="C25" s="31" t="s">
        <v>140</v>
      </c>
      <c r="D25" s="31">
        <v>5005</v>
      </c>
      <c r="E25" s="31">
        <v>0</v>
      </c>
      <c r="F25" s="31">
        <v>0</v>
      </c>
      <c r="G25" s="31">
        <v>0</v>
      </c>
      <c r="H25" s="8"/>
      <c r="I25" s="33"/>
      <c r="J25" s="33"/>
      <c r="K25" s="33">
        <v>0</v>
      </c>
      <c r="M25" s="30" t="str">
        <f t="shared" si="13"/>
        <v>The PlayPen</v>
      </c>
      <c r="N25" s="31" t="str">
        <f t="shared" si="13"/>
        <v>BB</v>
      </c>
      <c r="O25" s="31" t="str">
        <f t="shared" si="13"/>
        <v>02 Persons</v>
      </c>
      <c r="P25" s="34">
        <f t="shared" si="14"/>
        <v>5005</v>
      </c>
      <c r="Q25" s="34">
        <f t="shared" si="15"/>
        <v>0</v>
      </c>
      <c r="R25" s="34">
        <f t="shared" si="16"/>
        <v>0</v>
      </c>
      <c r="S25" s="34">
        <f t="shared" si="17"/>
        <v>0</v>
      </c>
      <c r="U25" s="53">
        <v>15</v>
      </c>
      <c r="V25" s="53">
        <v>15</v>
      </c>
      <c r="W25" s="53">
        <v>15</v>
      </c>
      <c r="X25" s="53">
        <v>15</v>
      </c>
      <c r="Z25" s="30" t="str">
        <f t="shared" si="18"/>
        <v>The PlayPen</v>
      </c>
      <c r="AA25" s="31" t="str">
        <f t="shared" si="18"/>
        <v>BB</v>
      </c>
      <c r="AB25" s="31" t="str">
        <f t="shared" si="18"/>
        <v>02 Persons</v>
      </c>
      <c r="AC25" s="34">
        <f t="shared" si="19"/>
        <v>5020</v>
      </c>
      <c r="AD25" s="34">
        <f t="shared" si="19"/>
        <v>15</v>
      </c>
      <c r="AE25" s="34">
        <f t="shared" si="19"/>
        <v>15</v>
      </c>
      <c r="AF25" s="34">
        <f t="shared" si="19"/>
        <v>15</v>
      </c>
    </row>
    <row r="26" spans="1:32" ht="19.149999999999999" customHeight="1">
      <c r="A26" s="30" t="s">
        <v>594</v>
      </c>
      <c r="B26" s="31" t="s">
        <v>139</v>
      </c>
      <c r="C26" s="31" t="s">
        <v>68</v>
      </c>
      <c r="D26" s="31">
        <v>7565</v>
      </c>
      <c r="E26" s="31">
        <v>0</v>
      </c>
      <c r="F26" s="31">
        <v>0</v>
      </c>
      <c r="G26" s="31">
        <v>0</v>
      </c>
      <c r="H26" s="8"/>
      <c r="I26" s="33"/>
      <c r="J26" s="33"/>
      <c r="K26" s="33">
        <v>0</v>
      </c>
      <c r="M26" s="30" t="str">
        <f t="shared" si="13"/>
        <v xml:space="preserve">Two Bed Room Ocean Pavilion with Pool </v>
      </c>
      <c r="N26" s="31" t="str">
        <f t="shared" si="13"/>
        <v>BB</v>
      </c>
      <c r="O26" s="31" t="str">
        <f t="shared" si="13"/>
        <v>04 Persons</v>
      </c>
      <c r="P26" s="34">
        <f>D26+K26</f>
        <v>7565</v>
      </c>
      <c r="Q26" s="34">
        <f>E26+K26</f>
        <v>0</v>
      </c>
      <c r="R26" s="34">
        <f>F26+K26</f>
        <v>0</v>
      </c>
      <c r="S26" s="34">
        <f>G26+K26</f>
        <v>0</v>
      </c>
      <c r="U26" s="53">
        <v>20</v>
      </c>
      <c r="V26" s="53">
        <v>20</v>
      </c>
      <c r="W26" s="53">
        <v>20</v>
      </c>
      <c r="X26" s="53">
        <v>20</v>
      </c>
      <c r="Z26" s="30" t="str">
        <f t="shared" si="18"/>
        <v xml:space="preserve">Two Bed Room Ocean Pavilion with Pool </v>
      </c>
      <c r="AA26" s="31" t="str">
        <f t="shared" si="18"/>
        <v>BB</v>
      </c>
      <c r="AB26" s="31" t="str">
        <f t="shared" si="18"/>
        <v>04 Persons</v>
      </c>
      <c r="AC26" s="34">
        <f t="shared" si="19"/>
        <v>7585</v>
      </c>
      <c r="AD26" s="34">
        <f t="shared" si="19"/>
        <v>20</v>
      </c>
      <c r="AE26" s="34">
        <f t="shared" si="19"/>
        <v>20</v>
      </c>
      <c r="AF26" s="34">
        <f t="shared" si="19"/>
        <v>20</v>
      </c>
    </row>
    <row r="27" spans="1:32" ht="19.149999999999999" customHeight="1">
      <c r="A27" s="30" t="s">
        <v>850</v>
      </c>
      <c r="B27" s="31" t="s">
        <v>139</v>
      </c>
      <c r="C27" s="31" t="s">
        <v>68</v>
      </c>
      <c r="D27" s="31">
        <v>8335</v>
      </c>
      <c r="E27" s="31">
        <v>0</v>
      </c>
      <c r="F27" s="31">
        <v>0</v>
      </c>
      <c r="G27" s="31">
        <v>0</v>
      </c>
      <c r="H27" s="8"/>
      <c r="I27" s="33"/>
      <c r="J27" s="33"/>
      <c r="K27" s="33">
        <v>0</v>
      </c>
      <c r="M27" s="30" t="str">
        <f t="shared" si="13"/>
        <v xml:space="preserve">Two Bed Room Beach Pavilion with Pool </v>
      </c>
      <c r="N27" s="31" t="str">
        <f t="shared" si="13"/>
        <v>BB</v>
      </c>
      <c r="O27" s="31" t="str">
        <f t="shared" si="13"/>
        <v>04 Persons</v>
      </c>
      <c r="P27" s="34">
        <f>D27+K27</f>
        <v>8335</v>
      </c>
      <c r="Q27" s="34">
        <f>E27+K27</f>
        <v>0</v>
      </c>
      <c r="R27" s="34">
        <f>F27+K27</f>
        <v>0</v>
      </c>
      <c r="S27" s="34">
        <f>G27+K27</f>
        <v>0</v>
      </c>
      <c r="U27" s="53">
        <v>20</v>
      </c>
      <c r="V27" s="53">
        <v>20</v>
      </c>
      <c r="W27" s="53">
        <v>20</v>
      </c>
      <c r="X27" s="53">
        <v>20</v>
      </c>
      <c r="Z27" s="30" t="str">
        <f t="shared" si="18"/>
        <v xml:space="preserve">Two Bed Room Beach Pavilion with Pool </v>
      </c>
      <c r="AA27" s="31" t="str">
        <f t="shared" si="18"/>
        <v>BB</v>
      </c>
      <c r="AB27" s="31" t="str">
        <f t="shared" si="18"/>
        <v>04 Persons</v>
      </c>
      <c r="AC27" s="34">
        <f t="shared" si="19"/>
        <v>8355</v>
      </c>
      <c r="AD27" s="34">
        <f t="shared" si="19"/>
        <v>20</v>
      </c>
      <c r="AE27" s="34">
        <f t="shared" si="19"/>
        <v>20</v>
      </c>
      <c r="AF27" s="34">
        <f t="shared" si="19"/>
        <v>20</v>
      </c>
    </row>
  </sheetData>
  <sheetProtection password="D8E4" sheet="1" selectLockedCells="1" selectUnlockedCells="1"/>
  <mergeCells count="18">
    <mergeCell ref="O19:O20"/>
    <mergeCell ref="Z19:Z20"/>
    <mergeCell ref="A9:A10"/>
    <mergeCell ref="B9:B10"/>
    <mergeCell ref="C9:C10"/>
    <mergeCell ref="M9:M10"/>
    <mergeCell ref="N9:N10"/>
    <mergeCell ref="O9:O10"/>
    <mergeCell ref="A19:A20"/>
    <mergeCell ref="B19:B20"/>
    <mergeCell ref="C19:C20"/>
    <mergeCell ref="M19:M20"/>
    <mergeCell ref="N19:N20"/>
    <mergeCell ref="AA19:AA20"/>
    <mergeCell ref="AB19:AB20"/>
    <mergeCell ref="Z9:Z10"/>
    <mergeCell ref="AA9:AA10"/>
    <mergeCell ref="AB9:AB10"/>
  </mergeCells>
  <pageMargins left="0.70866141732283472" right="0.70866141732283472" top="0.74803149606299213" bottom="0.74803149606299213" header="0.31496062992125984" footer="0.31496062992125984"/>
  <pageSetup paperSize="9" fitToHeight="0" orientation="landscape" verticalDpi="1200" r:id="rId1"/>
  <headerFooter>
    <oddHeader>&amp;R&amp;8 2016</oddHeader>
    <oddFooter>&amp;L&amp;8INTOUR MALDIVES - A&amp;C&amp;8&amp;P of &amp;N&amp;R&amp;8AMILLA FUSHI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219</vt:i4>
      </vt:variant>
      <vt:variant>
        <vt:lpstr>Именованные диапазоны</vt:lpstr>
      </vt:variant>
      <vt:variant>
        <vt:i4>1</vt:i4>
      </vt:variant>
    </vt:vector>
  </HeadingPairs>
  <TitlesOfParts>
    <vt:vector size="220" baseType="lpstr">
      <vt:lpstr>Оглавление</vt:lpstr>
      <vt:lpstr>ADAARAN SELECT CLUB RANNALHI  4</vt:lpstr>
      <vt:lpstr>Rate Sheet Formula</vt:lpstr>
      <vt:lpstr>ADAARAN PRESTIGE VADOO  4</vt:lpstr>
      <vt:lpstr>Rate Sheet Formula (2)</vt:lpstr>
      <vt:lpstr>ADAARAN SELECT HUDURAN FUSHI  4</vt:lpstr>
      <vt:lpstr>Rate Sheet Formula (3)</vt:lpstr>
      <vt:lpstr>ADAARAN SELECT MEEDHUPPARU  4</vt:lpstr>
      <vt:lpstr>Rate Sheet Formula (4)</vt:lpstr>
      <vt:lpstr>AMARI HAVODDA MALDIVES  5</vt:lpstr>
      <vt:lpstr>Rate Sheet Formula (5)</vt:lpstr>
      <vt:lpstr>AMILLA FUSHI  5</vt:lpstr>
      <vt:lpstr>Rate Sheet Formula (6)</vt:lpstr>
      <vt:lpstr>ANANTARA DHIGU MALDIVES  5</vt:lpstr>
      <vt:lpstr>Rate Sheet Formula (7)</vt:lpstr>
      <vt:lpstr>ANANTARA KIHAVAH VILLAS  5</vt:lpstr>
      <vt:lpstr>Rate Sheet Formula (8)</vt:lpstr>
      <vt:lpstr>ANANTARA VELI MALDIVES  5</vt:lpstr>
      <vt:lpstr>Rate Sheet Formula (9)</vt:lpstr>
      <vt:lpstr>ANGSANA IHURU  4</vt:lpstr>
      <vt:lpstr>Rate Sheet Formula (10)</vt:lpstr>
      <vt:lpstr>ANGSANA VELAVARU  4</vt:lpstr>
      <vt:lpstr>Rate Sheet Formula (11)</vt:lpstr>
      <vt:lpstr>ATMOSPHERE KANIFUSHI  5</vt:lpstr>
      <vt:lpstr>Rate Sheet Formula (12)</vt:lpstr>
      <vt:lpstr>AYADA MALDIVES  5</vt:lpstr>
      <vt:lpstr>Rate Sheet Formula (13)</vt:lpstr>
      <vt:lpstr>BAGLIONI RESORT MALDIVES  5</vt:lpstr>
      <vt:lpstr>Rate Sheet Formula (14)</vt:lpstr>
      <vt:lpstr>BANDOS MALDIVES  4</vt:lpstr>
      <vt:lpstr>Rate Sheet Formula (15)</vt:lpstr>
      <vt:lpstr>BANYAN TREE VABBINFARU  5</vt:lpstr>
      <vt:lpstr>Rate Sheet Formula (16)</vt:lpstr>
      <vt:lpstr>BAROS MALDIVES  5</vt:lpstr>
      <vt:lpstr>Rate Sheet Formula (17)</vt:lpstr>
      <vt:lpstr>BIYADHOO ISLAND RESORT  3</vt:lpstr>
      <vt:lpstr>Rate Sheet Formula (18)</vt:lpstr>
      <vt:lpstr>CANAREEF RESORT MALDIVES  4</vt:lpstr>
      <vt:lpstr>Rate Sheet Formula (19)</vt:lpstr>
      <vt:lpstr>COCO BODU HITHI  5</vt:lpstr>
      <vt:lpstr>Rate Sheet Formula (20)</vt:lpstr>
      <vt:lpstr>COCO PALM DHUNI KOLHU  4</vt:lpstr>
      <vt:lpstr>Rate Sheet Formula (21)</vt:lpstr>
      <vt:lpstr>COCOON MALDIVES  5</vt:lpstr>
      <vt:lpstr>Rate Sheet Formula (22)</vt:lpstr>
      <vt:lpstr>COMO COCOA ISLAND  5</vt:lpstr>
      <vt:lpstr>Rate Sheet Formula (23)</vt:lpstr>
      <vt:lpstr>COMO MAALIFUSHI  5</vt:lpstr>
      <vt:lpstr>Rate Sheet Formula (24)</vt:lpstr>
      <vt:lpstr>CONRAD MALDIVES RANGALI  5</vt:lpstr>
      <vt:lpstr>Rate Sheet Formula (25)</vt:lpstr>
      <vt:lpstr>CONSTANCE HALAVELI  5</vt:lpstr>
      <vt:lpstr>Rate Sheet Formula (26)</vt:lpstr>
      <vt:lpstr>CONSTANCE MOOFUSHI  4</vt:lpstr>
      <vt:lpstr>Rate Sheet Formula (27)</vt:lpstr>
      <vt:lpstr>DHIGALI MALDIVES  5</vt:lpstr>
      <vt:lpstr>Rate Sheet Formula (28)</vt:lpstr>
      <vt:lpstr>DUSIT THANI MALDIVES  5</vt:lpstr>
      <vt:lpstr>Rate Sheet Formula (29)</vt:lpstr>
      <vt:lpstr>EMERALD RESORT   5</vt:lpstr>
      <vt:lpstr>Rate Sheet Formula (30)</vt:lpstr>
      <vt:lpstr>FAARUFUSHI MALDIVES  5</vt:lpstr>
      <vt:lpstr>Rate Sheet Formula (31)</vt:lpstr>
      <vt:lpstr>FAIRMONT SIRRU FEN FUSHI  5</vt:lpstr>
      <vt:lpstr>Rate Sheet Formula (32)</vt:lpstr>
      <vt:lpstr>FILITHEYO ISLAND RESORT  4</vt:lpstr>
      <vt:lpstr>Rate Sheet Formula (33)</vt:lpstr>
      <vt:lpstr>FINOLHU  5</vt:lpstr>
      <vt:lpstr>Rate Sheet Formula (34)</vt:lpstr>
      <vt:lpstr>FOUR SEASONS EXPLORER  5 Deluxe</vt:lpstr>
      <vt:lpstr>INTOUR MALDIVES</vt:lpstr>
      <vt:lpstr>FOUR SEASONS KUDA HURAA  5</vt:lpstr>
      <vt:lpstr>Rate Sheet Formula (35)</vt:lpstr>
      <vt:lpstr>FOUR SEASONS LANDAA GIRAVARU  5</vt:lpstr>
      <vt:lpstr>Rate Sheet Formula (36)</vt:lpstr>
      <vt:lpstr>FUN ISLAND RESORT &amp; SPA  3</vt:lpstr>
      <vt:lpstr>Rate Sheet Formula (37)</vt:lpstr>
      <vt:lpstr>FURAVERI ISLAND RESORT &amp; SPA  4</vt:lpstr>
      <vt:lpstr>Rate Sheet Formula (38)</vt:lpstr>
      <vt:lpstr>FUSHIFARU MALDIVES  5</vt:lpstr>
      <vt:lpstr>Rate Sheet Formula (39)</vt:lpstr>
      <vt:lpstr>GILI LANKANFUSHI  5</vt:lpstr>
      <vt:lpstr>Rate Sheet Formula (40)</vt:lpstr>
      <vt:lpstr>GRAND PARK KODHIPPARU 5</vt:lpstr>
      <vt:lpstr>Rate Sheet Formula (41)</vt:lpstr>
      <vt:lpstr>HARD ROCK HOTEL MALDIVES  5</vt:lpstr>
      <vt:lpstr>Rate Sheet Formula (42)</vt:lpstr>
      <vt:lpstr>HERITANCE AARAH  5</vt:lpstr>
      <vt:lpstr>Rate Sheet Formula (43)</vt:lpstr>
      <vt:lpstr>HIDEAWAY BEACH RESORT &amp; SPA  5</vt:lpstr>
      <vt:lpstr>Rate Sheet Formula (44)</vt:lpstr>
      <vt:lpstr>HOLIDAY ISLAND RESORT &amp; SPA  4</vt:lpstr>
      <vt:lpstr>Rate Sheet Formula (45)</vt:lpstr>
      <vt:lpstr>HULHULE ISLAND HOTEL  4</vt:lpstr>
      <vt:lpstr>Rate Sheet Formula (46)</vt:lpstr>
      <vt:lpstr>HURAWALHI ISLAND RESORT  5</vt:lpstr>
      <vt:lpstr>Rate Sheet Formula (47)</vt:lpstr>
      <vt:lpstr>HUVAFEN FUSHI  5</vt:lpstr>
      <vt:lpstr>Rate Sheet Formula (48)</vt:lpstr>
      <vt:lpstr>INNAHURA MALDIVES RESORT  3</vt:lpstr>
      <vt:lpstr>Rate Sheet Formula (49)</vt:lpstr>
      <vt:lpstr>INTERCONTINENTAL MAAMUNAGAU  5</vt:lpstr>
      <vt:lpstr>Rate Sheet Formula (50)</vt:lpstr>
      <vt:lpstr>JA MANAFARU  5</vt:lpstr>
      <vt:lpstr>Rate Sheet Formula (51)</vt:lpstr>
      <vt:lpstr>JOALI MALDIVES  5</vt:lpstr>
      <vt:lpstr>Rate Sheet Formula (52)</vt:lpstr>
      <vt:lpstr>JUMEIRAH VITTAVELI  5</vt:lpstr>
      <vt:lpstr>Rate Sheet Formula (53)</vt:lpstr>
      <vt:lpstr>JW MARIOTT MALDIVES  5</vt:lpstr>
      <vt:lpstr>Rate Sheet Formula (54)</vt:lpstr>
      <vt:lpstr>KANDIMA MALDIVES  4</vt:lpstr>
      <vt:lpstr>Rate Sheet Formula (55)</vt:lpstr>
      <vt:lpstr>KANDOLHU MALDIVES  5</vt:lpstr>
      <vt:lpstr>Rate Sheet Formula (56)</vt:lpstr>
      <vt:lpstr>KANUHURA MALDIVES  5</vt:lpstr>
      <vt:lpstr>Rate Sheet Formula (57)</vt:lpstr>
      <vt:lpstr>KIHAA MALDIVES  4</vt:lpstr>
      <vt:lpstr>Rate Sheet Formula (58)</vt:lpstr>
      <vt:lpstr>KUDADOO PRIVATE ISLAND 5</vt:lpstr>
      <vt:lpstr>Rate Sheet Formula (59)</vt:lpstr>
      <vt:lpstr>KURAMATHI MALDIVES  4</vt:lpstr>
      <vt:lpstr>Rate Sheet Formula (60)</vt:lpstr>
      <vt:lpstr>KUREDU ISLAND RESORT &amp; SPA  4</vt:lpstr>
      <vt:lpstr>Rate Sheet Formula (61)</vt:lpstr>
      <vt:lpstr>KURUMBA MALDIVES  5</vt:lpstr>
      <vt:lpstr>Rate Sheet Formula (62)</vt:lpstr>
      <vt:lpstr>LILY BEACH RESORT &amp; SPA  5</vt:lpstr>
      <vt:lpstr>Rate Sheet Formula (63)</vt:lpstr>
      <vt:lpstr>LUX NORTH MALE ATOLL  5</vt:lpstr>
      <vt:lpstr>Rate Sheet Formula (64)</vt:lpstr>
      <vt:lpstr>LUX SOUTH ARI ATOLL  5</vt:lpstr>
      <vt:lpstr>Rate Sheet Formula (65)</vt:lpstr>
      <vt:lpstr>MAAFUSHIVARU MALDIVES  4</vt:lpstr>
      <vt:lpstr>Rate Sheet Formula (66)</vt:lpstr>
      <vt:lpstr>MALAHINI KUDA BANDOS  3</vt:lpstr>
      <vt:lpstr>Rate Sheet Formula (67)</vt:lpstr>
      <vt:lpstr>MEDHUFUSHI ISLAND RESORT  4</vt:lpstr>
      <vt:lpstr>Rate Sheet Formula (68)</vt:lpstr>
      <vt:lpstr>MEERU ISLAND RESORT &amp; SPA  4</vt:lpstr>
      <vt:lpstr>Rate Sheet Formula (69)</vt:lpstr>
      <vt:lpstr>MERCURE MALDIVES KOODOO  4</vt:lpstr>
      <vt:lpstr>Rate Sheet Formula (70)</vt:lpstr>
      <vt:lpstr>MILAIDHOO ISLAND  5</vt:lpstr>
      <vt:lpstr>Rate Sheet Formula (71)</vt:lpstr>
      <vt:lpstr>MOVENPICK RESORT KUREDHIVARU  5</vt:lpstr>
      <vt:lpstr>Rate Sheet Formula (72)</vt:lpstr>
      <vt:lpstr>NALADHU PRIVATE ISLAND  5</vt:lpstr>
      <vt:lpstr>Rate Sheet Formula (73)</vt:lpstr>
      <vt:lpstr>NIKA ISLAND RESORT SPA  4</vt:lpstr>
      <vt:lpstr>Rate Sheet Formula (74)</vt:lpstr>
      <vt:lpstr>NIYAMA PRIVATE ISLANDS  5</vt:lpstr>
      <vt:lpstr>Rate Sheet Formula (75)</vt:lpstr>
      <vt:lpstr>OBLU by ATMOSPHERE AT HELEN 4</vt:lpstr>
      <vt:lpstr>Rate Sheet Formula (76)</vt:lpstr>
      <vt:lpstr>OBLU SELECT at SANGELI  4</vt:lpstr>
      <vt:lpstr>Rate Sheet Formula (77)</vt:lpstr>
      <vt:lpstr>OLHUVELI BEACH &amp; SPA  4</vt:lpstr>
      <vt:lpstr>Rate Sheet Formula (78)</vt:lpstr>
      <vt:lpstr>ONE ONLY REETHI RAH MALDIVES  5</vt:lpstr>
      <vt:lpstr>Rate Sheet Formula (79)</vt:lpstr>
      <vt:lpstr>OUTRIGGER KONOTTA RESORT  5</vt:lpstr>
      <vt:lpstr>Rate Sheet Formula (80)</vt:lpstr>
      <vt:lpstr>OZEN by ATMOSPHERE AT MAADHOO</vt:lpstr>
      <vt:lpstr>Rate Sheet Formula (81)</vt:lpstr>
      <vt:lpstr>PALM BEACH RESORT SPA  4</vt:lpstr>
      <vt:lpstr>Rate Sheet Formula (82)</vt:lpstr>
      <vt:lpstr>PARADISE ISLAND RESORT SPA  4</vt:lpstr>
      <vt:lpstr>Rate Sheet Formula (83)</vt:lpstr>
      <vt:lpstr>PARK HYATT HADAHAA  5</vt:lpstr>
      <vt:lpstr>Rate Sheet Formula (84)</vt:lpstr>
      <vt:lpstr>REETHI BEACH RESORT  3</vt:lpstr>
      <vt:lpstr>Rate Sheet Formula (85)</vt:lpstr>
      <vt:lpstr>REETHI FARU RESORT  4</vt:lpstr>
      <vt:lpstr>Rate Sheet Formula (86)</vt:lpstr>
      <vt:lpstr>ROYAL ISLAND RESORT &amp; SPA  4</vt:lpstr>
      <vt:lpstr>Rate Sheet Formula (87)</vt:lpstr>
      <vt:lpstr>SAii LAGOON MALDIVES  4</vt:lpstr>
      <vt:lpstr>Rate Sheet Formula (88)</vt:lpstr>
      <vt:lpstr>SHANGRILA S VILLINGILI  5</vt:lpstr>
      <vt:lpstr>Rate Sheet Formula (89)</vt:lpstr>
      <vt:lpstr>SHERATON FULL MOON  5</vt:lpstr>
      <vt:lpstr>Rate Sheet Formula (90)</vt:lpstr>
      <vt:lpstr>SIX SENSES LAAMU  5</vt:lpstr>
      <vt:lpstr>Rate Sheet Formula (91)</vt:lpstr>
      <vt:lpstr>SONEVA FUSHI  5</vt:lpstr>
      <vt:lpstr>Rate Sheet Formula (92)</vt:lpstr>
      <vt:lpstr>SONEVA JANI  5</vt:lpstr>
      <vt:lpstr>Rate Sheet Formula (93)</vt:lpstr>
      <vt:lpstr>SOUTH PALM RESORT MALDIVES  4</vt:lpstr>
      <vt:lpstr>Rate Sheet Formula (94)</vt:lpstr>
      <vt:lpstr>THE ST REGIS VOMMULI  5</vt:lpstr>
      <vt:lpstr>Rate Sheet Formula (95)</vt:lpstr>
      <vt:lpstr>SUN AQUA IRU VELI  5</vt:lpstr>
      <vt:lpstr>Rate Sheet Formula (96)</vt:lpstr>
      <vt:lpstr>SUN AQUA VILU REEF MALDIVES  5</vt:lpstr>
      <vt:lpstr>Rate Sheet Formula (97)</vt:lpstr>
      <vt:lpstr>SUN ISLAND RESORT SPA  4</vt:lpstr>
      <vt:lpstr>Rate Sheet Formula (98)</vt:lpstr>
      <vt:lpstr>THE NAUTILUS MALDIVES  5</vt:lpstr>
      <vt:lpstr>Rate Sheet Formula (99)</vt:lpstr>
      <vt:lpstr>THE SUN SIYAM IRU FUSHI  5</vt:lpstr>
      <vt:lpstr>Rate Sheet Formula (100)</vt:lpstr>
      <vt:lpstr>VAKKARU MALDIVES  5</vt:lpstr>
      <vt:lpstr>Rate Sheet Formula (101)</vt:lpstr>
      <vt:lpstr>VARU by ATMOSPHERE  5</vt:lpstr>
      <vt:lpstr>Rate Sheet Formula (102)</vt:lpstr>
      <vt:lpstr>VELAA PRIVATE ISLAND  5</vt:lpstr>
      <vt:lpstr>Rate Sheet Formula (103)</vt:lpstr>
      <vt:lpstr>VELASSARU MALDIVES  5</vt:lpstr>
      <vt:lpstr>Rate Sheet Formula (104)</vt:lpstr>
      <vt:lpstr>VILAMENDHOO ISLAND  4</vt:lpstr>
      <vt:lpstr>Rate Sheet Formula (105)</vt:lpstr>
      <vt:lpstr>W MALDIVES  5</vt:lpstr>
      <vt:lpstr>Rate Sheet Formula (106)</vt:lpstr>
      <vt:lpstr>WALDORF ASTORIA ITHAAFUSHI  5</vt:lpstr>
      <vt:lpstr>Rate Sheet Formula (107)</vt:lpstr>
      <vt:lpstr>YOU ME by COCOON MALDIVES  5</vt:lpstr>
      <vt:lpstr>Rate Sheet Formula (108)</vt:lpstr>
      <vt:lpstr>'INTOUR MALDIVES'!Область_печати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2020-02-28T16:20:30Z</cp:lastPrinted>
  <dcterms:created xsi:type="dcterms:W3CDTF">2020-02-27T13:01:39Z</dcterms:created>
  <dcterms:modified xsi:type="dcterms:W3CDTF">2020-02-28T16:20:55Z</dcterms:modified>
</cp:coreProperties>
</file>